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Pertanian\D_Gabung BAU dan SPE\"/>
    </mc:Choice>
  </mc:AlternateContent>
  <bookViews>
    <workbookView xWindow="0" yWindow="0" windowWidth="19200" windowHeight="7155" tabRatio="852" firstSheet="6" activeTab="13"/>
  </bookViews>
  <sheets>
    <sheet name="PASER" sheetId="1" r:id="rId1"/>
    <sheet name="KUKAR" sheetId="3" r:id="rId2"/>
    <sheet name="KUBAR" sheetId="4" r:id="rId3"/>
    <sheet name="KUTIM" sheetId="5" r:id="rId4"/>
    <sheet name="BERAU" sheetId="6" r:id="rId5"/>
    <sheet name="PPU" sheetId="7" r:id="rId6"/>
    <sheet name="SAMARINDA" sheetId="8" r:id="rId7"/>
    <sheet name="BALIKPAPAN" sheetId="9" r:id="rId8"/>
    <sheet name="BONTANG" sheetId="10" r:id="rId9"/>
    <sheet name="MAHULU" sheetId="11" r:id="rId10"/>
    <sheet name="Rekap-1" sheetId="2" r:id="rId11"/>
    <sheet name="Rekap-2" sheetId="12" r:id="rId12"/>
    <sheet name="Rekap-3" sheetId="13" r:id="rId13"/>
    <sheet name="Rekap 4" sheetId="14" r:id="rId14"/>
    <sheet name="Sheet2" sheetId="15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5" l="1"/>
  <c r="T12" i="5"/>
  <c r="S12" i="5"/>
  <c r="R12" i="5"/>
  <c r="Q12" i="5"/>
  <c r="P12" i="5"/>
  <c r="O12" i="5"/>
  <c r="N12" i="5"/>
  <c r="M12" i="5"/>
  <c r="L12" i="5"/>
  <c r="U11" i="5"/>
  <c r="T11" i="5"/>
  <c r="S11" i="5"/>
  <c r="R11" i="5"/>
  <c r="Q11" i="5"/>
  <c r="P11" i="5"/>
  <c r="O11" i="5"/>
  <c r="N11" i="5"/>
  <c r="M11" i="5"/>
  <c r="L11" i="5"/>
  <c r="U10" i="5"/>
  <c r="T10" i="5"/>
  <c r="S10" i="5"/>
  <c r="R10" i="5"/>
  <c r="Q10" i="5"/>
  <c r="P10" i="5"/>
  <c r="O10" i="5"/>
  <c r="N10" i="5"/>
  <c r="M10" i="5"/>
  <c r="L10" i="5"/>
  <c r="U9" i="5"/>
  <c r="T9" i="5"/>
  <c r="S9" i="5"/>
  <c r="R9" i="5"/>
  <c r="Q9" i="5"/>
  <c r="P9" i="5"/>
  <c r="O9" i="5"/>
  <c r="N9" i="5"/>
  <c r="M9" i="5"/>
  <c r="L9" i="5"/>
  <c r="U8" i="5"/>
  <c r="T8" i="5"/>
  <c r="S8" i="5"/>
  <c r="R8" i="5"/>
  <c r="Q8" i="5"/>
  <c r="P8" i="5"/>
  <c r="O8" i="5"/>
  <c r="N8" i="5"/>
  <c r="M8" i="5"/>
  <c r="L8" i="5"/>
  <c r="U7" i="5"/>
  <c r="T7" i="5"/>
  <c r="S7" i="5"/>
  <c r="R7" i="5"/>
  <c r="Q7" i="5"/>
  <c r="P7" i="5"/>
  <c r="O7" i="5"/>
  <c r="N7" i="5"/>
  <c r="M7" i="5"/>
  <c r="L7" i="5"/>
  <c r="U6" i="5"/>
  <c r="T6" i="5"/>
  <c r="S6" i="5"/>
  <c r="R6" i="5"/>
  <c r="Q6" i="5"/>
  <c r="P6" i="5"/>
  <c r="O6" i="5"/>
  <c r="N6" i="5"/>
  <c r="M6" i="5"/>
  <c r="L6" i="5"/>
  <c r="K12" i="5"/>
  <c r="J12" i="5"/>
  <c r="I12" i="5"/>
  <c r="H12" i="5"/>
  <c r="G12" i="5"/>
  <c r="F12" i="5"/>
  <c r="E12" i="5"/>
  <c r="D12" i="5"/>
  <c r="C12" i="5"/>
  <c r="B12" i="5"/>
  <c r="K11" i="5"/>
  <c r="J11" i="5"/>
  <c r="I11" i="5"/>
  <c r="H11" i="5"/>
  <c r="G11" i="5"/>
  <c r="F11" i="5"/>
  <c r="E11" i="5"/>
  <c r="D11" i="5"/>
  <c r="C11" i="5"/>
  <c r="B11" i="5"/>
  <c r="K10" i="5"/>
  <c r="J10" i="5"/>
  <c r="I10" i="5"/>
  <c r="H10" i="5"/>
  <c r="G10" i="5"/>
  <c r="F10" i="5"/>
  <c r="E10" i="5"/>
  <c r="D10" i="5"/>
  <c r="C10" i="5"/>
  <c r="B10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K7" i="5"/>
  <c r="J7" i="5"/>
  <c r="I7" i="5"/>
  <c r="H7" i="5"/>
  <c r="G7" i="5"/>
  <c r="F7" i="5"/>
  <c r="E7" i="5"/>
  <c r="D7" i="5"/>
  <c r="C7" i="5"/>
  <c r="B7" i="5"/>
  <c r="K6" i="5"/>
  <c r="J6" i="5"/>
  <c r="I6" i="5"/>
  <c r="H6" i="5"/>
  <c r="G6" i="5"/>
  <c r="F6" i="5"/>
  <c r="E6" i="5"/>
  <c r="D6" i="5"/>
  <c r="C6" i="5"/>
  <c r="B6" i="5"/>
  <c r="U12" i="3"/>
  <c r="T12" i="3"/>
  <c r="S12" i="3"/>
  <c r="R12" i="3"/>
  <c r="Q12" i="3"/>
  <c r="P12" i="3"/>
  <c r="O12" i="3"/>
  <c r="N12" i="3"/>
  <c r="M12" i="3"/>
  <c r="L12" i="3"/>
  <c r="U11" i="3"/>
  <c r="T11" i="3"/>
  <c r="S11" i="3"/>
  <c r="R11" i="3"/>
  <c r="Q11" i="3"/>
  <c r="P11" i="3"/>
  <c r="O11" i="3"/>
  <c r="N11" i="3"/>
  <c r="M11" i="3"/>
  <c r="L11" i="3"/>
  <c r="U10" i="3"/>
  <c r="T10" i="3"/>
  <c r="S10" i="3"/>
  <c r="R10" i="3"/>
  <c r="Q10" i="3"/>
  <c r="P10" i="3"/>
  <c r="O10" i="3"/>
  <c r="N10" i="3"/>
  <c r="M10" i="3"/>
  <c r="L10" i="3"/>
  <c r="U9" i="3"/>
  <c r="T9" i="3"/>
  <c r="S9" i="3"/>
  <c r="R9" i="3"/>
  <c r="Q9" i="3"/>
  <c r="P9" i="3"/>
  <c r="O9" i="3"/>
  <c r="N9" i="3"/>
  <c r="M9" i="3"/>
  <c r="L9" i="3"/>
  <c r="U8" i="3"/>
  <c r="T8" i="3"/>
  <c r="S8" i="3"/>
  <c r="R8" i="3"/>
  <c r="Q8" i="3"/>
  <c r="P8" i="3"/>
  <c r="O8" i="3"/>
  <c r="N8" i="3"/>
  <c r="M8" i="3"/>
  <c r="L8" i="3"/>
  <c r="U7" i="3"/>
  <c r="T7" i="3"/>
  <c r="S7" i="3"/>
  <c r="R7" i="3"/>
  <c r="Q7" i="3"/>
  <c r="P7" i="3"/>
  <c r="O7" i="3"/>
  <c r="N7" i="3"/>
  <c r="M7" i="3"/>
  <c r="L7" i="3"/>
  <c r="U6" i="3"/>
  <c r="T6" i="3"/>
  <c r="S6" i="3"/>
  <c r="R6" i="3"/>
  <c r="Q6" i="3"/>
  <c r="P6" i="3"/>
  <c r="O6" i="3"/>
  <c r="N6" i="3"/>
  <c r="M6" i="3"/>
  <c r="L6" i="3"/>
  <c r="K12" i="3"/>
  <c r="J12" i="3"/>
  <c r="I12" i="3"/>
  <c r="H12" i="3"/>
  <c r="G12" i="3"/>
  <c r="F12" i="3"/>
  <c r="E12" i="3"/>
  <c r="D12" i="3"/>
  <c r="C12" i="3"/>
  <c r="B12" i="3"/>
  <c r="K11" i="3"/>
  <c r="J11" i="3"/>
  <c r="I11" i="3"/>
  <c r="H11" i="3"/>
  <c r="G11" i="3"/>
  <c r="F11" i="3"/>
  <c r="E11" i="3"/>
  <c r="D11" i="3"/>
  <c r="C11" i="3"/>
  <c r="B11" i="3"/>
  <c r="K10" i="3"/>
  <c r="J10" i="3"/>
  <c r="I10" i="3"/>
  <c r="H10" i="3"/>
  <c r="G10" i="3"/>
  <c r="F10" i="3"/>
  <c r="E10" i="3"/>
  <c r="D10" i="3"/>
  <c r="C10" i="3"/>
  <c r="B10" i="3"/>
  <c r="K9" i="3"/>
  <c r="J9" i="3"/>
  <c r="I9" i="3"/>
  <c r="H9" i="3"/>
  <c r="G9" i="3"/>
  <c r="F9" i="3"/>
  <c r="E9" i="3"/>
  <c r="D9" i="3"/>
  <c r="C9" i="3"/>
  <c r="B9" i="3"/>
  <c r="K8" i="3"/>
  <c r="J8" i="3"/>
  <c r="I8" i="3"/>
  <c r="H8" i="3"/>
  <c r="G8" i="3"/>
  <c r="F8" i="3"/>
  <c r="E8" i="3"/>
  <c r="D8" i="3"/>
  <c r="C8" i="3"/>
  <c r="B8" i="3"/>
  <c r="K7" i="3"/>
  <c r="J7" i="3"/>
  <c r="I7" i="3"/>
  <c r="H7" i="3"/>
  <c r="G7" i="3"/>
  <c r="F7" i="3"/>
  <c r="E7" i="3"/>
  <c r="D7" i="3"/>
  <c r="C7" i="3"/>
  <c r="B7" i="3"/>
  <c r="K6" i="3"/>
  <c r="J6" i="3"/>
  <c r="I6" i="3"/>
  <c r="H6" i="3"/>
  <c r="G6" i="3"/>
  <c r="F6" i="3"/>
  <c r="E6" i="3"/>
  <c r="D6" i="3"/>
  <c r="C6" i="3"/>
  <c r="B6" i="3"/>
  <c r="U12" i="4"/>
  <c r="T12" i="4"/>
  <c r="S12" i="4"/>
  <c r="R12" i="4"/>
  <c r="Q12" i="4"/>
  <c r="P12" i="4"/>
  <c r="O12" i="4"/>
  <c r="N12" i="4"/>
  <c r="M12" i="4"/>
  <c r="L12" i="4"/>
  <c r="U11" i="4"/>
  <c r="T11" i="4"/>
  <c r="S11" i="4"/>
  <c r="R11" i="4"/>
  <c r="Q11" i="4"/>
  <c r="P11" i="4"/>
  <c r="O11" i="4"/>
  <c r="N11" i="4"/>
  <c r="M11" i="4"/>
  <c r="L11" i="4"/>
  <c r="U10" i="4"/>
  <c r="T10" i="4"/>
  <c r="S10" i="4"/>
  <c r="R10" i="4"/>
  <c r="Q10" i="4"/>
  <c r="P10" i="4"/>
  <c r="O10" i="4"/>
  <c r="N10" i="4"/>
  <c r="M10" i="4"/>
  <c r="L10" i="4"/>
  <c r="U9" i="4"/>
  <c r="T9" i="4"/>
  <c r="S9" i="4"/>
  <c r="R9" i="4"/>
  <c r="Q9" i="4"/>
  <c r="P9" i="4"/>
  <c r="O9" i="4"/>
  <c r="N9" i="4"/>
  <c r="M9" i="4"/>
  <c r="L9" i="4"/>
  <c r="U8" i="4"/>
  <c r="T8" i="4"/>
  <c r="S8" i="4"/>
  <c r="R8" i="4"/>
  <c r="Q8" i="4"/>
  <c r="P8" i="4"/>
  <c r="O8" i="4"/>
  <c r="N8" i="4"/>
  <c r="M8" i="4"/>
  <c r="L8" i="4"/>
  <c r="U7" i="4"/>
  <c r="T7" i="4"/>
  <c r="S7" i="4"/>
  <c r="R7" i="4"/>
  <c r="Q7" i="4"/>
  <c r="P7" i="4"/>
  <c r="O7" i="4"/>
  <c r="N7" i="4"/>
  <c r="M7" i="4"/>
  <c r="L7" i="4"/>
  <c r="U6" i="4"/>
  <c r="T6" i="4"/>
  <c r="S6" i="4"/>
  <c r="R6" i="4"/>
  <c r="Q6" i="4"/>
  <c r="P6" i="4"/>
  <c r="O6" i="4"/>
  <c r="N6" i="4"/>
  <c r="M6" i="4"/>
  <c r="L6" i="4"/>
  <c r="K12" i="4"/>
  <c r="J12" i="4"/>
  <c r="I12" i="4"/>
  <c r="H12" i="4"/>
  <c r="G12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D6" i="4"/>
  <c r="C6" i="4"/>
  <c r="B6" i="4"/>
  <c r="U12" i="10"/>
  <c r="T12" i="10"/>
  <c r="S12" i="10"/>
  <c r="R12" i="10"/>
  <c r="Q12" i="10"/>
  <c r="P12" i="10"/>
  <c r="O12" i="10"/>
  <c r="N12" i="10"/>
  <c r="M12" i="10"/>
  <c r="L12" i="10"/>
  <c r="U11" i="10"/>
  <c r="T11" i="10"/>
  <c r="S11" i="10"/>
  <c r="R11" i="10"/>
  <c r="Q11" i="10"/>
  <c r="P11" i="10"/>
  <c r="O11" i="10"/>
  <c r="N11" i="10"/>
  <c r="M11" i="10"/>
  <c r="L11" i="10"/>
  <c r="U10" i="10"/>
  <c r="T10" i="10"/>
  <c r="S10" i="10"/>
  <c r="R10" i="10"/>
  <c r="Q10" i="10"/>
  <c r="P10" i="10"/>
  <c r="O10" i="10"/>
  <c r="N10" i="10"/>
  <c r="M10" i="10"/>
  <c r="L10" i="10"/>
  <c r="U9" i="10"/>
  <c r="T9" i="10"/>
  <c r="S9" i="10"/>
  <c r="R9" i="10"/>
  <c r="Q9" i="10"/>
  <c r="P9" i="10"/>
  <c r="O9" i="10"/>
  <c r="N9" i="10"/>
  <c r="M9" i="10"/>
  <c r="L9" i="10"/>
  <c r="U8" i="10"/>
  <c r="T8" i="10"/>
  <c r="S8" i="10"/>
  <c r="R8" i="10"/>
  <c r="Q8" i="10"/>
  <c r="P8" i="10"/>
  <c r="O8" i="10"/>
  <c r="N8" i="10"/>
  <c r="M8" i="10"/>
  <c r="L8" i="10"/>
  <c r="U7" i="10"/>
  <c r="T7" i="10"/>
  <c r="S7" i="10"/>
  <c r="R7" i="10"/>
  <c r="Q7" i="10"/>
  <c r="P7" i="10"/>
  <c r="O7" i="10"/>
  <c r="N7" i="10"/>
  <c r="M7" i="10"/>
  <c r="L7" i="10"/>
  <c r="U6" i="10"/>
  <c r="T6" i="10"/>
  <c r="S6" i="10"/>
  <c r="R6" i="10"/>
  <c r="Q6" i="10"/>
  <c r="P6" i="10"/>
  <c r="O6" i="10"/>
  <c r="N6" i="10"/>
  <c r="M6" i="10"/>
  <c r="L6" i="10"/>
  <c r="K12" i="10"/>
  <c r="J12" i="10"/>
  <c r="I12" i="10"/>
  <c r="H12" i="10"/>
  <c r="G12" i="10"/>
  <c r="F12" i="10"/>
  <c r="E12" i="10"/>
  <c r="D12" i="10"/>
  <c r="C12" i="10"/>
  <c r="B12" i="10"/>
  <c r="K11" i="10"/>
  <c r="J11" i="10"/>
  <c r="I11" i="10"/>
  <c r="H11" i="10"/>
  <c r="G11" i="10"/>
  <c r="F11" i="10"/>
  <c r="E11" i="10"/>
  <c r="D11" i="10"/>
  <c r="C11" i="10"/>
  <c r="B11" i="10"/>
  <c r="K10" i="10"/>
  <c r="J10" i="10"/>
  <c r="I10" i="10"/>
  <c r="H10" i="10"/>
  <c r="G10" i="10"/>
  <c r="F10" i="10"/>
  <c r="E10" i="10"/>
  <c r="D10" i="10"/>
  <c r="C10" i="10"/>
  <c r="B10" i="10"/>
  <c r="K9" i="10"/>
  <c r="J9" i="10"/>
  <c r="I9" i="10"/>
  <c r="H9" i="10"/>
  <c r="G9" i="10"/>
  <c r="F9" i="10"/>
  <c r="E9" i="10"/>
  <c r="D9" i="10"/>
  <c r="C9" i="10"/>
  <c r="B9" i="10"/>
  <c r="K8" i="10"/>
  <c r="J8" i="10"/>
  <c r="I8" i="10"/>
  <c r="H8" i="10"/>
  <c r="G8" i="10"/>
  <c r="F8" i="10"/>
  <c r="E8" i="10"/>
  <c r="D8" i="10"/>
  <c r="C8" i="10"/>
  <c r="B8" i="10"/>
  <c r="K7" i="10"/>
  <c r="J7" i="10"/>
  <c r="I7" i="10"/>
  <c r="H7" i="10"/>
  <c r="G7" i="10"/>
  <c r="F7" i="10"/>
  <c r="E7" i="10"/>
  <c r="D7" i="10"/>
  <c r="C7" i="10"/>
  <c r="B7" i="10"/>
  <c r="K6" i="10"/>
  <c r="J6" i="10"/>
  <c r="I6" i="10"/>
  <c r="H6" i="10"/>
  <c r="G6" i="10"/>
  <c r="F6" i="10"/>
  <c r="E6" i="10"/>
  <c r="D6" i="10"/>
  <c r="C6" i="10"/>
  <c r="B6" i="10"/>
  <c r="U12" i="6"/>
  <c r="T12" i="6"/>
  <c r="S12" i="6"/>
  <c r="R12" i="6"/>
  <c r="Q12" i="6"/>
  <c r="P12" i="6"/>
  <c r="O12" i="6"/>
  <c r="N12" i="6"/>
  <c r="M12" i="6"/>
  <c r="L12" i="6"/>
  <c r="U11" i="6"/>
  <c r="T11" i="6"/>
  <c r="S11" i="6"/>
  <c r="R11" i="6"/>
  <c r="Q11" i="6"/>
  <c r="P11" i="6"/>
  <c r="O11" i="6"/>
  <c r="N11" i="6"/>
  <c r="M11" i="6"/>
  <c r="L11" i="6"/>
  <c r="U10" i="6"/>
  <c r="T10" i="6"/>
  <c r="S10" i="6"/>
  <c r="R10" i="6"/>
  <c r="Q10" i="6"/>
  <c r="P10" i="6"/>
  <c r="O10" i="6"/>
  <c r="N10" i="6"/>
  <c r="M10" i="6"/>
  <c r="L10" i="6"/>
  <c r="U9" i="6"/>
  <c r="T9" i="6"/>
  <c r="S9" i="6"/>
  <c r="R9" i="6"/>
  <c r="Q9" i="6"/>
  <c r="P9" i="6"/>
  <c r="O9" i="6"/>
  <c r="N9" i="6"/>
  <c r="M9" i="6"/>
  <c r="L9" i="6"/>
  <c r="U8" i="6"/>
  <c r="T8" i="6"/>
  <c r="S8" i="6"/>
  <c r="R8" i="6"/>
  <c r="Q8" i="6"/>
  <c r="P8" i="6"/>
  <c r="O8" i="6"/>
  <c r="N8" i="6"/>
  <c r="M8" i="6"/>
  <c r="L8" i="6"/>
  <c r="U7" i="6"/>
  <c r="T7" i="6"/>
  <c r="S7" i="6"/>
  <c r="R7" i="6"/>
  <c r="Q7" i="6"/>
  <c r="P7" i="6"/>
  <c r="O7" i="6"/>
  <c r="N7" i="6"/>
  <c r="M7" i="6"/>
  <c r="L7" i="6"/>
  <c r="U6" i="6"/>
  <c r="T6" i="6"/>
  <c r="S6" i="6"/>
  <c r="R6" i="6"/>
  <c r="Q6" i="6"/>
  <c r="P6" i="6"/>
  <c r="O6" i="6"/>
  <c r="N6" i="6"/>
  <c r="M6" i="6"/>
  <c r="L6" i="6"/>
  <c r="K12" i="6"/>
  <c r="J12" i="6"/>
  <c r="I12" i="6"/>
  <c r="H12" i="6"/>
  <c r="G12" i="6"/>
  <c r="F12" i="6"/>
  <c r="E12" i="6"/>
  <c r="D12" i="6"/>
  <c r="C12" i="6"/>
  <c r="B12" i="6"/>
  <c r="K11" i="6"/>
  <c r="J11" i="6"/>
  <c r="I11" i="6"/>
  <c r="H11" i="6"/>
  <c r="G11" i="6"/>
  <c r="F11" i="6"/>
  <c r="E11" i="6"/>
  <c r="D11" i="6"/>
  <c r="C11" i="6"/>
  <c r="B11" i="6"/>
  <c r="K10" i="6"/>
  <c r="J10" i="6"/>
  <c r="I10" i="6"/>
  <c r="H10" i="6"/>
  <c r="G10" i="6"/>
  <c r="F10" i="6"/>
  <c r="E10" i="6"/>
  <c r="D10" i="6"/>
  <c r="C10" i="6"/>
  <c r="B10" i="6"/>
  <c r="K9" i="6"/>
  <c r="J9" i="6"/>
  <c r="I9" i="6"/>
  <c r="H9" i="6"/>
  <c r="G9" i="6"/>
  <c r="F9" i="6"/>
  <c r="E9" i="6"/>
  <c r="D9" i="6"/>
  <c r="C9" i="6"/>
  <c r="B9" i="6"/>
  <c r="K8" i="6"/>
  <c r="J8" i="6"/>
  <c r="I8" i="6"/>
  <c r="H8" i="6"/>
  <c r="G8" i="6"/>
  <c r="F8" i="6"/>
  <c r="E8" i="6"/>
  <c r="D8" i="6"/>
  <c r="C8" i="6"/>
  <c r="B8" i="6"/>
  <c r="K7" i="6"/>
  <c r="J7" i="6"/>
  <c r="I7" i="6"/>
  <c r="H7" i="6"/>
  <c r="G7" i="6"/>
  <c r="F7" i="6"/>
  <c r="E7" i="6"/>
  <c r="D7" i="6"/>
  <c r="C7" i="6"/>
  <c r="B7" i="6"/>
  <c r="K6" i="6"/>
  <c r="J6" i="6"/>
  <c r="I6" i="6"/>
  <c r="H6" i="6"/>
  <c r="G6" i="6"/>
  <c r="F6" i="6"/>
  <c r="E6" i="6"/>
  <c r="D6" i="6"/>
  <c r="C6" i="6"/>
  <c r="B6" i="6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U12" i="1"/>
  <c r="T12" i="1"/>
  <c r="S12" i="1"/>
  <c r="R12" i="1"/>
  <c r="Q12" i="1"/>
  <c r="P12" i="1"/>
  <c r="O12" i="1"/>
  <c r="N12" i="1"/>
  <c r="M12" i="1"/>
  <c r="L12" i="1"/>
  <c r="U11" i="1"/>
  <c r="T11" i="1"/>
  <c r="S11" i="1"/>
  <c r="R11" i="1"/>
  <c r="Q11" i="1"/>
  <c r="P11" i="1"/>
  <c r="O11" i="1"/>
  <c r="N11" i="1"/>
  <c r="M11" i="1"/>
  <c r="L11" i="1"/>
  <c r="U10" i="1"/>
  <c r="T10" i="1"/>
  <c r="S10" i="1"/>
  <c r="R10" i="1"/>
  <c r="Q10" i="1"/>
  <c r="P10" i="1"/>
  <c r="O10" i="1"/>
  <c r="N10" i="1"/>
  <c r="M10" i="1"/>
  <c r="L10" i="1"/>
  <c r="U9" i="1"/>
  <c r="T9" i="1"/>
  <c r="S9" i="1"/>
  <c r="R9" i="1"/>
  <c r="Q9" i="1"/>
  <c r="P9" i="1"/>
  <c r="O9" i="1"/>
  <c r="N9" i="1"/>
  <c r="M9" i="1"/>
  <c r="L9" i="1"/>
  <c r="U8" i="1"/>
  <c r="T8" i="1"/>
  <c r="S8" i="1"/>
  <c r="R8" i="1"/>
  <c r="Q8" i="1"/>
  <c r="P8" i="1"/>
  <c r="O8" i="1"/>
  <c r="N8" i="1"/>
  <c r="M8" i="1"/>
  <c r="L8" i="1"/>
  <c r="U7" i="1"/>
  <c r="T7" i="1"/>
  <c r="S7" i="1"/>
  <c r="R7" i="1"/>
  <c r="Q7" i="1"/>
  <c r="P7" i="1"/>
  <c r="O7" i="1"/>
  <c r="N7" i="1"/>
  <c r="M7" i="1"/>
  <c r="L7" i="1"/>
  <c r="U6" i="1"/>
  <c r="T6" i="1"/>
  <c r="S6" i="1"/>
  <c r="R6" i="1"/>
  <c r="Q6" i="1"/>
  <c r="P6" i="1"/>
  <c r="O6" i="1"/>
  <c r="N6" i="1"/>
  <c r="M6" i="1"/>
  <c r="L6" i="1"/>
  <c r="K12" i="7"/>
  <c r="J12" i="7"/>
  <c r="I12" i="7"/>
  <c r="H12" i="7"/>
  <c r="G12" i="7"/>
  <c r="F12" i="7"/>
  <c r="E12" i="7"/>
  <c r="D12" i="7"/>
  <c r="C12" i="7"/>
  <c r="B12" i="7"/>
  <c r="K11" i="7"/>
  <c r="J11" i="7"/>
  <c r="I11" i="7"/>
  <c r="H11" i="7"/>
  <c r="G11" i="7"/>
  <c r="F11" i="7"/>
  <c r="E11" i="7"/>
  <c r="D11" i="7"/>
  <c r="C11" i="7"/>
  <c r="B11" i="7"/>
  <c r="K10" i="7"/>
  <c r="J10" i="7"/>
  <c r="I10" i="7"/>
  <c r="H10" i="7"/>
  <c r="G10" i="7"/>
  <c r="F10" i="7"/>
  <c r="E10" i="7"/>
  <c r="D10" i="7"/>
  <c r="C10" i="7"/>
  <c r="B10" i="7"/>
  <c r="K9" i="7"/>
  <c r="J9" i="7"/>
  <c r="I9" i="7"/>
  <c r="H9" i="7"/>
  <c r="G9" i="7"/>
  <c r="F9" i="7"/>
  <c r="E9" i="7"/>
  <c r="D9" i="7"/>
  <c r="C9" i="7"/>
  <c r="B9" i="7"/>
  <c r="K8" i="7"/>
  <c r="J8" i="7"/>
  <c r="I8" i="7"/>
  <c r="H8" i="7"/>
  <c r="G8" i="7"/>
  <c r="F8" i="7"/>
  <c r="E8" i="7"/>
  <c r="D8" i="7"/>
  <c r="C8" i="7"/>
  <c r="B8" i="7"/>
  <c r="K7" i="7"/>
  <c r="J7" i="7"/>
  <c r="I7" i="7"/>
  <c r="H7" i="7"/>
  <c r="G7" i="7"/>
  <c r="F7" i="7"/>
  <c r="E7" i="7"/>
  <c r="D7" i="7"/>
  <c r="C7" i="7"/>
  <c r="B7" i="7"/>
  <c r="K6" i="7"/>
  <c r="J6" i="7"/>
  <c r="I6" i="7"/>
  <c r="H6" i="7"/>
  <c r="G6" i="7"/>
  <c r="F6" i="7"/>
  <c r="E6" i="7"/>
  <c r="D6" i="7"/>
  <c r="C6" i="7"/>
  <c r="B6" i="7"/>
  <c r="U12" i="7"/>
  <c r="T12" i="7"/>
  <c r="S12" i="7"/>
  <c r="R12" i="7"/>
  <c r="Q12" i="7"/>
  <c r="P12" i="7"/>
  <c r="O12" i="7"/>
  <c r="N12" i="7"/>
  <c r="M12" i="7"/>
  <c r="L12" i="7"/>
  <c r="U11" i="7"/>
  <c r="T11" i="7"/>
  <c r="S11" i="7"/>
  <c r="R11" i="7"/>
  <c r="Q11" i="7"/>
  <c r="P11" i="7"/>
  <c r="O11" i="7"/>
  <c r="N11" i="7"/>
  <c r="M11" i="7"/>
  <c r="L11" i="7"/>
  <c r="U10" i="7"/>
  <c r="T10" i="7"/>
  <c r="S10" i="7"/>
  <c r="R10" i="7"/>
  <c r="Q10" i="7"/>
  <c r="P10" i="7"/>
  <c r="O10" i="7"/>
  <c r="N10" i="7"/>
  <c r="M10" i="7"/>
  <c r="L10" i="7"/>
  <c r="U9" i="7"/>
  <c r="T9" i="7"/>
  <c r="S9" i="7"/>
  <c r="R9" i="7"/>
  <c r="Q9" i="7"/>
  <c r="P9" i="7"/>
  <c r="O9" i="7"/>
  <c r="N9" i="7"/>
  <c r="M9" i="7"/>
  <c r="L9" i="7"/>
  <c r="U8" i="7"/>
  <c r="T8" i="7"/>
  <c r="S8" i="7"/>
  <c r="R8" i="7"/>
  <c r="Q8" i="7"/>
  <c r="P8" i="7"/>
  <c r="O8" i="7"/>
  <c r="N8" i="7"/>
  <c r="M8" i="7"/>
  <c r="L8" i="7"/>
  <c r="U7" i="7"/>
  <c r="T7" i="7"/>
  <c r="S7" i="7"/>
  <c r="R7" i="7"/>
  <c r="Q7" i="7"/>
  <c r="P7" i="7"/>
  <c r="O7" i="7"/>
  <c r="N7" i="7"/>
  <c r="M7" i="7"/>
  <c r="L7" i="7"/>
  <c r="U6" i="7"/>
  <c r="T6" i="7"/>
  <c r="S6" i="7"/>
  <c r="R6" i="7"/>
  <c r="Q6" i="7"/>
  <c r="P6" i="7"/>
  <c r="O6" i="7"/>
  <c r="N6" i="7"/>
  <c r="M6" i="7"/>
  <c r="L6" i="7"/>
  <c r="K12" i="8"/>
  <c r="J12" i="8"/>
  <c r="I12" i="8"/>
  <c r="H12" i="8"/>
  <c r="G12" i="8"/>
  <c r="F12" i="8"/>
  <c r="E12" i="8"/>
  <c r="D12" i="8"/>
  <c r="C12" i="8"/>
  <c r="B12" i="8"/>
  <c r="K11" i="8"/>
  <c r="J11" i="8"/>
  <c r="I11" i="8"/>
  <c r="H11" i="8"/>
  <c r="G11" i="8"/>
  <c r="F11" i="8"/>
  <c r="E11" i="8"/>
  <c r="D11" i="8"/>
  <c r="C11" i="8"/>
  <c r="B11" i="8"/>
  <c r="K10" i="8"/>
  <c r="J10" i="8"/>
  <c r="I10" i="8"/>
  <c r="H10" i="8"/>
  <c r="G10" i="8"/>
  <c r="F10" i="8"/>
  <c r="E10" i="8"/>
  <c r="D10" i="8"/>
  <c r="C10" i="8"/>
  <c r="B10" i="8"/>
  <c r="K9" i="8"/>
  <c r="J9" i="8"/>
  <c r="I9" i="8"/>
  <c r="H9" i="8"/>
  <c r="G9" i="8"/>
  <c r="F9" i="8"/>
  <c r="E9" i="8"/>
  <c r="D9" i="8"/>
  <c r="C9" i="8"/>
  <c r="B9" i="8"/>
  <c r="K8" i="8"/>
  <c r="J8" i="8"/>
  <c r="I8" i="8"/>
  <c r="H8" i="8"/>
  <c r="G8" i="8"/>
  <c r="F8" i="8"/>
  <c r="E8" i="8"/>
  <c r="D8" i="8"/>
  <c r="C8" i="8"/>
  <c r="B8" i="8"/>
  <c r="K7" i="8"/>
  <c r="J7" i="8"/>
  <c r="I7" i="8"/>
  <c r="H7" i="8"/>
  <c r="G7" i="8"/>
  <c r="F7" i="8"/>
  <c r="E7" i="8"/>
  <c r="D7" i="8"/>
  <c r="C7" i="8"/>
  <c r="B7" i="8"/>
  <c r="K6" i="8"/>
  <c r="J6" i="8"/>
  <c r="I6" i="8"/>
  <c r="H6" i="8"/>
  <c r="G6" i="8"/>
  <c r="F6" i="8"/>
  <c r="E6" i="8"/>
  <c r="D6" i="8"/>
  <c r="C6" i="8"/>
  <c r="B6" i="8"/>
  <c r="U12" i="8"/>
  <c r="T12" i="8"/>
  <c r="S12" i="8"/>
  <c r="R12" i="8"/>
  <c r="Q12" i="8"/>
  <c r="P12" i="8"/>
  <c r="O12" i="8"/>
  <c r="N12" i="8"/>
  <c r="M12" i="8"/>
  <c r="L12" i="8"/>
  <c r="U11" i="8"/>
  <c r="T11" i="8"/>
  <c r="S11" i="8"/>
  <c r="R11" i="8"/>
  <c r="Q11" i="8"/>
  <c r="P11" i="8"/>
  <c r="O11" i="8"/>
  <c r="N11" i="8"/>
  <c r="M11" i="8"/>
  <c r="L11" i="8"/>
  <c r="U10" i="8"/>
  <c r="T10" i="8"/>
  <c r="S10" i="8"/>
  <c r="R10" i="8"/>
  <c r="Q10" i="8"/>
  <c r="P10" i="8"/>
  <c r="O10" i="8"/>
  <c r="N10" i="8"/>
  <c r="M10" i="8"/>
  <c r="L10" i="8"/>
  <c r="U9" i="8"/>
  <c r="T9" i="8"/>
  <c r="S9" i="8"/>
  <c r="R9" i="8"/>
  <c r="Q9" i="8"/>
  <c r="P9" i="8"/>
  <c r="O9" i="8"/>
  <c r="N9" i="8"/>
  <c r="M9" i="8"/>
  <c r="L9" i="8"/>
  <c r="U8" i="8"/>
  <c r="T8" i="8"/>
  <c r="S8" i="8"/>
  <c r="R8" i="8"/>
  <c r="Q8" i="8"/>
  <c r="P8" i="8"/>
  <c r="O8" i="8"/>
  <c r="N8" i="8"/>
  <c r="M8" i="8"/>
  <c r="L8" i="8"/>
  <c r="U7" i="8"/>
  <c r="T7" i="8"/>
  <c r="S7" i="8"/>
  <c r="R7" i="8"/>
  <c r="Q7" i="8"/>
  <c r="P7" i="8"/>
  <c r="O7" i="8"/>
  <c r="N7" i="8"/>
  <c r="M7" i="8"/>
  <c r="L7" i="8"/>
  <c r="U6" i="8"/>
  <c r="T6" i="8"/>
  <c r="S6" i="8"/>
  <c r="R6" i="8"/>
  <c r="Q6" i="8"/>
  <c r="P6" i="8"/>
  <c r="O6" i="8"/>
  <c r="N6" i="8"/>
  <c r="M6" i="8"/>
  <c r="L6" i="8"/>
  <c r="U12" i="9"/>
  <c r="T12" i="9"/>
  <c r="S12" i="9"/>
  <c r="R12" i="9"/>
  <c r="Q12" i="9"/>
  <c r="P12" i="9"/>
  <c r="O12" i="9"/>
  <c r="N12" i="9"/>
  <c r="M12" i="9"/>
  <c r="L12" i="9"/>
  <c r="U11" i="9"/>
  <c r="T11" i="9"/>
  <c r="S11" i="9"/>
  <c r="R11" i="9"/>
  <c r="Q11" i="9"/>
  <c r="P11" i="9"/>
  <c r="O11" i="9"/>
  <c r="N11" i="9"/>
  <c r="M11" i="9"/>
  <c r="L11" i="9"/>
  <c r="U10" i="9"/>
  <c r="T10" i="9"/>
  <c r="S10" i="9"/>
  <c r="R10" i="9"/>
  <c r="Q10" i="9"/>
  <c r="P10" i="9"/>
  <c r="O10" i="9"/>
  <c r="N10" i="9"/>
  <c r="M10" i="9"/>
  <c r="L10" i="9"/>
  <c r="U9" i="9"/>
  <c r="T9" i="9"/>
  <c r="S9" i="9"/>
  <c r="R9" i="9"/>
  <c r="Q9" i="9"/>
  <c r="P9" i="9"/>
  <c r="O9" i="9"/>
  <c r="N9" i="9"/>
  <c r="M9" i="9"/>
  <c r="L9" i="9"/>
  <c r="U8" i="9"/>
  <c r="T8" i="9"/>
  <c r="S8" i="9"/>
  <c r="R8" i="9"/>
  <c r="Q8" i="9"/>
  <c r="P8" i="9"/>
  <c r="O8" i="9"/>
  <c r="N8" i="9"/>
  <c r="M8" i="9"/>
  <c r="L8" i="9"/>
  <c r="U7" i="9"/>
  <c r="T7" i="9"/>
  <c r="S7" i="9"/>
  <c r="R7" i="9"/>
  <c r="Q7" i="9"/>
  <c r="P7" i="9"/>
  <c r="O7" i="9"/>
  <c r="N7" i="9"/>
  <c r="M7" i="9"/>
  <c r="L7" i="9"/>
  <c r="U6" i="9"/>
  <c r="T6" i="9"/>
  <c r="S6" i="9"/>
  <c r="R6" i="9"/>
  <c r="Q6" i="9"/>
  <c r="P6" i="9"/>
  <c r="O6" i="9"/>
  <c r="N6" i="9"/>
  <c r="M6" i="9"/>
  <c r="L6" i="9"/>
  <c r="K12" i="9"/>
  <c r="J12" i="9"/>
  <c r="I12" i="9"/>
  <c r="H12" i="9"/>
  <c r="G12" i="9"/>
  <c r="F12" i="9"/>
  <c r="E12" i="9"/>
  <c r="D12" i="9"/>
  <c r="C12" i="9"/>
  <c r="B12" i="9"/>
  <c r="K11" i="9"/>
  <c r="J11" i="9"/>
  <c r="I11" i="9"/>
  <c r="H11" i="9"/>
  <c r="G11" i="9"/>
  <c r="F11" i="9"/>
  <c r="E11" i="9"/>
  <c r="D11" i="9"/>
  <c r="C11" i="9"/>
  <c r="B11" i="9"/>
  <c r="K10" i="9"/>
  <c r="J10" i="9"/>
  <c r="I10" i="9"/>
  <c r="H10" i="9"/>
  <c r="G10" i="9"/>
  <c r="F10" i="9"/>
  <c r="E10" i="9"/>
  <c r="D10" i="9"/>
  <c r="C10" i="9"/>
  <c r="B10" i="9"/>
  <c r="K9" i="9"/>
  <c r="J9" i="9"/>
  <c r="I9" i="9"/>
  <c r="H9" i="9"/>
  <c r="G9" i="9"/>
  <c r="F9" i="9"/>
  <c r="E9" i="9"/>
  <c r="D9" i="9"/>
  <c r="C9" i="9"/>
  <c r="B9" i="9"/>
  <c r="K8" i="9"/>
  <c r="J8" i="9"/>
  <c r="I8" i="9"/>
  <c r="H8" i="9"/>
  <c r="G8" i="9"/>
  <c r="F8" i="9"/>
  <c r="E8" i="9"/>
  <c r="D8" i="9"/>
  <c r="C8" i="9"/>
  <c r="B8" i="9"/>
  <c r="K7" i="9"/>
  <c r="J7" i="9"/>
  <c r="I7" i="9"/>
  <c r="H7" i="9"/>
  <c r="G7" i="9"/>
  <c r="F7" i="9"/>
  <c r="E7" i="9"/>
  <c r="D7" i="9"/>
  <c r="C7" i="9"/>
  <c r="B7" i="9"/>
  <c r="K6" i="9"/>
  <c r="J6" i="9"/>
  <c r="I6" i="9"/>
  <c r="H6" i="9"/>
  <c r="G6" i="9"/>
  <c r="F6" i="9"/>
  <c r="E6" i="9"/>
  <c r="D6" i="9"/>
  <c r="C6" i="9"/>
  <c r="B6" i="9"/>
  <c r="M18" i="7" l="1"/>
  <c r="N18" i="7"/>
  <c r="O18" i="7"/>
  <c r="P18" i="7"/>
  <c r="Q18" i="7"/>
  <c r="R18" i="7"/>
  <c r="S18" i="7"/>
  <c r="T18" i="7"/>
  <c r="U18" i="7"/>
  <c r="M19" i="7"/>
  <c r="N19" i="7"/>
  <c r="O19" i="7"/>
  <c r="P19" i="7"/>
  <c r="Q19" i="7"/>
  <c r="R19" i="7"/>
  <c r="S19" i="7"/>
  <c r="T19" i="7"/>
  <c r="U19" i="7"/>
  <c r="M20" i="7"/>
  <c r="N20" i="7"/>
  <c r="O20" i="7"/>
  <c r="P20" i="7"/>
  <c r="Q20" i="7"/>
  <c r="R20" i="7"/>
  <c r="S20" i="7"/>
  <c r="T20" i="7"/>
  <c r="U20" i="7"/>
  <c r="M21" i="7"/>
  <c r="N21" i="7"/>
  <c r="O21" i="7"/>
  <c r="P21" i="7"/>
  <c r="Q21" i="7"/>
  <c r="R21" i="7"/>
  <c r="S21" i="7"/>
  <c r="T21" i="7"/>
  <c r="U21" i="7"/>
  <c r="M22" i="7"/>
  <c r="N22" i="7"/>
  <c r="O22" i="7"/>
  <c r="P22" i="7"/>
  <c r="Q22" i="7"/>
  <c r="R22" i="7"/>
  <c r="S22" i="7"/>
  <c r="T22" i="7"/>
  <c r="U22" i="7"/>
  <c r="M23" i="7"/>
  <c r="N23" i="7"/>
  <c r="O23" i="7"/>
  <c r="P23" i="7"/>
  <c r="Q23" i="7"/>
  <c r="R23" i="7"/>
  <c r="S23" i="7"/>
  <c r="T23" i="7"/>
  <c r="U23" i="7"/>
  <c r="M24" i="7"/>
  <c r="N24" i="7"/>
  <c r="O24" i="7"/>
  <c r="P24" i="7"/>
  <c r="Q24" i="7"/>
  <c r="R24" i="7"/>
  <c r="S24" i="7"/>
  <c r="T24" i="7"/>
  <c r="U24" i="7"/>
  <c r="L19" i="7"/>
  <c r="L20" i="7"/>
  <c r="L21" i="7"/>
  <c r="L22" i="7"/>
  <c r="L23" i="7"/>
  <c r="L24" i="7"/>
  <c r="L18" i="7"/>
  <c r="C18" i="7"/>
  <c r="D18" i="7"/>
  <c r="E18" i="7"/>
  <c r="F18" i="7"/>
  <c r="G18" i="7"/>
  <c r="H18" i="7"/>
  <c r="I18" i="7"/>
  <c r="J18" i="7"/>
  <c r="K18" i="7"/>
  <c r="C19" i="7"/>
  <c r="D19" i="7"/>
  <c r="E19" i="7"/>
  <c r="F19" i="7"/>
  <c r="G19" i="7"/>
  <c r="H19" i="7"/>
  <c r="I19" i="7"/>
  <c r="J19" i="7"/>
  <c r="K19" i="7"/>
  <c r="C20" i="7"/>
  <c r="D20" i="7"/>
  <c r="E20" i="7"/>
  <c r="F20" i="7"/>
  <c r="G20" i="7"/>
  <c r="H20" i="7"/>
  <c r="I20" i="7"/>
  <c r="J20" i="7"/>
  <c r="K20" i="7"/>
  <c r="C21" i="7"/>
  <c r="D21" i="7"/>
  <c r="E21" i="7"/>
  <c r="F21" i="7"/>
  <c r="G21" i="7"/>
  <c r="H21" i="7"/>
  <c r="I21" i="7"/>
  <c r="J21" i="7"/>
  <c r="K21" i="7"/>
  <c r="C22" i="7"/>
  <c r="D22" i="7"/>
  <c r="E22" i="7"/>
  <c r="F22" i="7"/>
  <c r="G22" i="7"/>
  <c r="H22" i="7"/>
  <c r="I22" i="7"/>
  <c r="J22" i="7"/>
  <c r="K22" i="7"/>
  <c r="C23" i="7"/>
  <c r="D23" i="7"/>
  <c r="E23" i="7"/>
  <c r="F23" i="7"/>
  <c r="G23" i="7"/>
  <c r="H23" i="7"/>
  <c r="I23" i="7"/>
  <c r="J23" i="7"/>
  <c r="K23" i="7"/>
  <c r="C24" i="7"/>
  <c r="D24" i="7"/>
  <c r="E24" i="7"/>
  <c r="F24" i="7"/>
  <c r="G24" i="7"/>
  <c r="H24" i="7"/>
  <c r="I24" i="7"/>
  <c r="J24" i="7"/>
  <c r="K24" i="7"/>
  <c r="B19" i="7"/>
  <c r="B20" i="7"/>
  <c r="B21" i="7"/>
  <c r="B22" i="7"/>
  <c r="B23" i="7"/>
  <c r="B24" i="7"/>
  <c r="B18" i="7"/>
  <c r="C31" i="12" l="1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B31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B15" i="12"/>
  <c r="F86" i="7"/>
  <c r="M86" i="7"/>
  <c r="F25" i="7"/>
  <c r="F27" i="12" s="1"/>
  <c r="H85" i="7"/>
  <c r="I85" i="7"/>
  <c r="B85" i="7"/>
  <c r="V22" i="7"/>
  <c r="E25" i="7"/>
  <c r="E27" i="12" s="1"/>
  <c r="V21" i="7"/>
  <c r="G86" i="7"/>
  <c r="V20" i="7"/>
  <c r="K86" i="7"/>
  <c r="J86" i="7"/>
  <c r="I86" i="7"/>
  <c r="E86" i="7"/>
  <c r="D86" i="7"/>
  <c r="C86" i="7"/>
  <c r="U86" i="7"/>
  <c r="T86" i="7"/>
  <c r="S86" i="7"/>
  <c r="R86" i="7"/>
  <c r="Q86" i="7"/>
  <c r="O86" i="7"/>
  <c r="N86" i="7"/>
  <c r="L86" i="7"/>
  <c r="R85" i="7"/>
  <c r="Q85" i="7"/>
  <c r="U24" i="8"/>
  <c r="T24" i="8"/>
  <c r="S24" i="8"/>
  <c r="R24" i="8"/>
  <c r="Q24" i="8"/>
  <c r="P24" i="8"/>
  <c r="O24" i="8"/>
  <c r="N24" i="8"/>
  <c r="M24" i="8"/>
  <c r="L24" i="8"/>
  <c r="U23" i="8"/>
  <c r="T23" i="8"/>
  <c r="S23" i="8"/>
  <c r="R23" i="8"/>
  <c r="Q23" i="8"/>
  <c r="P23" i="8"/>
  <c r="O23" i="8"/>
  <c r="N23" i="8"/>
  <c r="M23" i="8"/>
  <c r="L23" i="8"/>
  <c r="U22" i="8"/>
  <c r="T22" i="8"/>
  <c r="S22" i="8"/>
  <c r="R22" i="8"/>
  <c r="Q22" i="8"/>
  <c r="P22" i="8"/>
  <c r="O22" i="8"/>
  <c r="N22" i="8"/>
  <c r="M22" i="8"/>
  <c r="L22" i="8"/>
  <c r="U21" i="8"/>
  <c r="T21" i="8"/>
  <c r="S21" i="8"/>
  <c r="R21" i="8"/>
  <c r="Q21" i="8"/>
  <c r="P21" i="8"/>
  <c r="O21" i="8"/>
  <c r="N21" i="8"/>
  <c r="M21" i="8"/>
  <c r="L21" i="8"/>
  <c r="U20" i="8"/>
  <c r="T20" i="8"/>
  <c r="S20" i="8"/>
  <c r="R20" i="8"/>
  <c r="Q20" i="8"/>
  <c r="P20" i="8"/>
  <c r="O20" i="8"/>
  <c r="N20" i="8"/>
  <c r="M20" i="8"/>
  <c r="L20" i="8"/>
  <c r="U19" i="8"/>
  <c r="T19" i="8"/>
  <c r="S19" i="8"/>
  <c r="R19" i="8"/>
  <c r="Q19" i="8"/>
  <c r="P19" i="8"/>
  <c r="O19" i="8"/>
  <c r="N19" i="8"/>
  <c r="M19" i="8"/>
  <c r="L19" i="8"/>
  <c r="U18" i="8"/>
  <c r="T18" i="8"/>
  <c r="S18" i="8"/>
  <c r="R18" i="8"/>
  <c r="Q18" i="8"/>
  <c r="P18" i="8"/>
  <c r="O18" i="8"/>
  <c r="N18" i="8"/>
  <c r="M18" i="8"/>
  <c r="L18" i="8"/>
  <c r="K24" i="8"/>
  <c r="J24" i="8"/>
  <c r="I24" i="8"/>
  <c r="H24" i="8"/>
  <c r="G24" i="8"/>
  <c r="F24" i="8"/>
  <c r="E24" i="8"/>
  <c r="D24" i="8"/>
  <c r="C24" i="8"/>
  <c r="B24" i="8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K19" i="8"/>
  <c r="J19" i="8"/>
  <c r="I19" i="8"/>
  <c r="H19" i="8"/>
  <c r="G19" i="8"/>
  <c r="F19" i="8"/>
  <c r="E19" i="8"/>
  <c r="D19" i="8"/>
  <c r="C19" i="8"/>
  <c r="B19" i="8"/>
  <c r="K18" i="8"/>
  <c r="J18" i="8"/>
  <c r="I18" i="8"/>
  <c r="H18" i="8"/>
  <c r="G18" i="8"/>
  <c r="F18" i="8"/>
  <c r="E18" i="8"/>
  <c r="D18" i="8"/>
  <c r="C18" i="8"/>
  <c r="B18" i="8"/>
  <c r="U24" i="1"/>
  <c r="T24" i="1"/>
  <c r="S24" i="1"/>
  <c r="R24" i="1"/>
  <c r="Q24" i="1"/>
  <c r="P24" i="1"/>
  <c r="O24" i="1"/>
  <c r="N24" i="1"/>
  <c r="M24" i="1"/>
  <c r="L24" i="1"/>
  <c r="U23" i="1"/>
  <c r="T23" i="1"/>
  <c r="S23" i="1"/>
  <c r="R23" i="1"/>
  <c r="Q23" i="1"/>
  <c r="P23" i="1"/>
  <c r="O23" i="1"/>
  <c r="N23" i="1"/>
  <c r="M23" i="1"/>
  <c r="L23" i="1"/>
  <c r="U22" i="1"/>
  <c r="T22" i="1"/>
  <c r="S22" i="1"/>
  <c r="R22" i="1"/>
  <c r="Q22" i="1"/>
  <c r="P22" i="1"/>
  <c r="O22" i="1"/>
  <c r="N22" i="1"/>
  <c r="M22" i="1"/>
  <c r="L22" i="1"/>
  <c r="U21" i="1"/>
  <c r="T21" i="1"/>
  <c r="S21" i="1"/>
  <c r="R21" i="1"/>
  <c r="Q21" i="1"/>
  <c r="P21" i="1"/>
  <c r="O21" i="1"/>
  <c r="N21" i="1"/>
  <c r="M21" i="1"/>
  <c r="L21" i="1"/>
  <c r="U20" i="1"/>
  <c r="T20" i="1"/>
  <c r="S20" i="1"/>
  <c r="R20" i="1"/>
  <c r="Q20" i="1"/>
  <c r="P20" i="1"/>
  <c r="O20" i="1"/>
  <c r="N20" i="1"/>
  <c r="M20" i="1"/>
  <c r="L20" i="1"/>
  <c r="U19" i="1"/>
  <c r="T19" i="1"/>
  <c r="S19" i="1"/>
  <c r="R19" i="1"/>
  <c r="Q19" i="1"/>
  <c r="P19" i="1"/>
  <c r="O19" i="1"/>
  <c r="N19" i="1"/>
  <c r="M19" i="1"/>
  <c r="L19" i="1"/>
  <c r="U18" i="1"/>
  <c r="T18" i="1"/>
  <c r="S18" i="1"/>
  <c r="R18" i="1"/>
  <c r="Q18" i="1"/>
  <c r="P18" i="1"/>
  <c r="O18" i="1"/>
  <c r="N18" i="1"/>
  <c r="M18" i="1"/>
  <c r="L18" i="1"/>
  <c r="K24" i="1"/>
  <c r="J24" i="1"/>
  <c r="I24" i="1"/>
  <c r="H24" i="1"/>
  <c r="G24" i="1"/>
  <c r="F24" i="1"/>
  <c r="E24" i="1"/>
  <c r="D24" i="1"/>
  <c r="C24" i="1"/>
  <c r="B24" i="1"/>
  <c r="B67" i="1" s="1"/>
  <c r="C67" i="1" s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U24" i="3"/>
  <c r="T24" i="3"/>
  <c r="S24" i="3"/>
  <c r="R24" i="3"/>
  <c r="Q24" i="3"/>
  <c r="P24" i="3"/>
  <c r="O24" i="3"/>
  <c r="N24" i="3"/>
  <c r="M24" i="3"/>
  <c r="L24" i="3"/>
  <c r="U23" i="3"/>
  <c r="T23" i="3"/>
  <c r="S23" i="3"/>
  <c r="R23" i="3"/>
  <c r="Q23" i="3"/>
  <c r="P23" i="3"/>
  <c r="O23" i="3"/>
  <c r="N23" i="3"/>
  <c r="M23" i="3"/>
  <c r="L23" i="3"/>
  <c r="U22" i="3"/>
  <c r="T22" i="3"/>
  <c r="S22" i="3"/>
  <c r="R22" i="3"/>
  <c r="Q22" i="3"/>
  <c r="P22" i="3"/>
  <c r="O22" i="3"/>
  <c r="N22" i="3"/>
  <c r="M22" i="3"/>
  <c r="L22" i="3"/>
  <c r="U21" i="3"/>
  <c r="T21" i="3"/>
  <c r="S21" i="3"/>
  <c r="R21" i="3"/>
  <c r="Q21" i="3"/>
  <c r="P21" i="3"/>
  <c r="O21" i="3"/>
  <c r="N21" i="3"/>
  <c r="M21" i="3"/>
  <c r="L21" i="3"/>
  <c r="U20" i="3"/>
  <c r="T20" i="3"/>
  <c r="S20" i="3"/>
  <c r="R20" i="3"/>
  <c r="Q20" i="3"/>
  <c r="P20" i="3"/>
  <c r="O20" i="3"/>
  <c r="N20" i="3"/>
  <c r="M20" i="3"/>
  <c r="L20" i="3"/>
  <c r="U19" i="3"/>
  <c r="T19" i="3"/>
  <c r="S19" i="3"/>
  <c r="R19" i="3"/>
  <c r="Q19" i="3"/>
  <c r="P19" i="3"/>
  <c r="O19" i="3"/>
  <c r="N19" i="3"/>
  <c r="M19" i="3"/>
  <c r="L19" i="3"/>
  <c r="U18" i="3"/>
  <c r="T18" i="3"/>
  <c r="S18" i="3"/>
  <c r="R18" i="3"/>
  <c r="Q18" i="3"/>
  <c r="P18" i="3"/>
  <c r="O18" i="3"/>
  <c r="N18" i="3"/>
  <c r="M18" i="3"/>
  <c r="L18" i="3"/>
  <c r="K24" i="3"/>
  <c r="J24" i="3"/>
  <c r="I24" i="3"/>
  <c r="H24" i="3"/>
  <c r="G24" i="3"/>
  <c r="F24" i="3"/>
  <c r="E24" i="3"/>
  <c r="D24" i="3"/>
  <c r="C24" i="3"/>
  <c r="B24" i="3"/>
  <c r="K23" i="3"/>
  <c r="J23" i="3"/>
  <c r="I23" i="3"/>
  <c r="H23" i="3"/>
  <c r="G23" i="3"/>
  <c r="F23" i="3"/>
  <c r="E23" i="3"/>
  <c r="D23" i="3"/>
  <c r="C23" i="3"/>
  <c r="B23" i="3"/>
  <c r="B65" i="3" s="1"/>
  <c r="K22" i="3"/>
  <c r="J22" i="3"/>
  <c r="I22" i="3"/>
  <c r="H22" i="3"/>
  <c r="G22" i="3"/>
  <c r="F22" i="3"/>
  <c r="E22" i="3"/>
  <c r="D22" i="3"/>
  <c r="C22" i="3"/>
  <c r="B22" i="3"/>
  <c r="B64" i="3" s="1"/>
  <c r="C64" i="3" s="1"/>
  <c r="K21" i="3"/>
  <c r="J21" i="3"/>
  <c r="I21" i="3"/>
  <c r="H21" i="3"/>
  <c r="G21" i="3"/>
  <c r="F21" i="3"/>
  <c r="E21" i="3"/>
  <c r="D21" i="3"/>
  <c r="C21" i="3"/>
  <c r="B21" i="3"/>
  <c r="B63" i="3" s="1"/>
  <c r="K20" i="3"/>
  <c r="J20" i="3"/>
  <c r="I20" i="3"/>
  <c r="H20" i="3"/>
  <c r="G20" i="3"/>
  <c r="F20" i="3"/>
  <c r="E20" i="3"/>
  <c r="D20" i="3"/>
  <c r="C20" i="3"/>
  <c r="B20" i="3"/>
  <c r="B62" i="3" s="1"/>
  <c r="K19" i="3"/>
  <c r="J19" i="3"/>
  <c r="I19" i="3"/>
  <c r="H19" i="3"/>
  <c r="G19" i="3"/>
  <c r="F19" i="3"/>
  <c r="E19" i="3"/>
  <c r="D19" i="3"/>
  <c r="C19" i="3"/>
  <c r="B19" i="3"/>
  <c r="B61" i="3" s="1"/>
  <c r="K18" i="3"/>
  <c r="J18" i="3"/>
  <c r="I18" i="3"/>
  <c r="H18" i="3"/>
  <c r="G18" i="3"/>
  <c r="F18" i="3"/>
  <c r="E18" i="3"/>
  <c r="D18" i="3"/>
  <c r="C18" i="3"/>
  <c r="B18" i="3"/>
  <c r="B60" i="3" s="1"/>
  <c r="C60" i="3" s="1"/>
  <c r="U24" i="4"/>
  <c r="T24" i="4"/>
  <c r="S24" i="4"/>
  <c r="R24" i="4"/>
  <c r="Q24" i="4"/>
  <c r="P24" i="4"/>
  <c r="O24" i="4"/>
  <c r="N24" i="4"/>
  <c r="M24" i="4"/>
  <c r="L24" i="4"/>
  <c r="U23" i="4"/>
  <c r="T23" i="4"/>
  <c r="S23" i="4"/>
  <c r="R23" i="4"/>
  <c r="Q23" i="4"/>
  <c r="P23" i="4"/>
  <c r="O23" i="4"/>
  <c r="N23" i="4"/>
  <c r="M23" i="4"/>
  <c r="L23" i="4"/>
  <c r="U22" i="4"/>
  <c r="T22" i="4"/>
  <c r="S22" i="4"/>
  <c r="R22" i="4"/>
  <c r="Q22" i="4"/>
  <c r="P22" i="4"/>
  <c r="O22" i="4"/>
  <c r="N22" i="4"/>
  <c r="M22" i="4"/>
  <c r="L22" i="4"/>
  <c r="U21" i="4"/>
  <c r="T21" i="4"/>
  <c r="S21" i="4"/>
  <c r="R21" i="4"/>
  <c r="Q21" i="4"/>
  <c r="P21" i="4"/>
  <c r="O21" i="4"/>
  <c r="N21" i="4"/>
  <c r="M21" i="4"/>
  <c r="L21" i="4"/>
  <c r="U20" i="4"/>
  <c r="T20" i="4"/>
  <c r="S20" i="4"/>
  <c r="R20" i="4"/>
  <c r="Q20" i="4"/>
  <c r="P20" i="4"/>
  <c r="O20" i="4"/>
  <c r="N20" i="4"/>
  <c r="M20" i="4"/>
  <c r="L20" i="4"/>
  <c r="U19" i="4"/>
  <c r="T19" i="4"/>
  <c r="S19" i="4"/>
  <c r="R19" i="4"/>
  <c r="Q19" i="4"/>
  <c r="P19" i="4"/>
  <c r="O19" i="4"/>
  <c r="N19" i="4"/>
  <c r="M19" i="4"/>
  <c r="L19" i="4"/>
  <c r="U18" i="4"/>
  <c r="T18" i="4"/>
  <c r="S18" i="4"/>
  <c r="R18" i="4"/>
  <c r="Q18" i="4"/>
  <c r="P18" i="4"/>
  <c r="O18" i="4"/>
  <c r="N18" i="4"/>
  <c r="M18" i="4"/>
  <c r="L18" i="4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U24" i="10"/>
  <c r="T24" i="10"/>
  <c r="S24" i="10"/>
  <c r="R24" i="10"/>
  <c r="Q24" i="10"/>
  <c r="P24" i="10"/>
  <c r="O24" i="10"/>
  <c r="N24" i="10"/>
  <c r="M24" i="10"/>
  <c r="L24" i="10"/>
  <c r="U23" i="10"/>
  <c r="T23" i="10"/>
  <c r="S23" i="10"/>
  <c r="R23" i="10"/>
  <c r="Q23" i="10"/>
  <c r="P23" i="10"/>
  <c r="O23" i="10"/>
  <c r="N23" i="10"/>
  <c r="M23" i="10"/>
  <c r="L23" i="10"/>
  <c r="U22" i="10"/>
  <c r="T22" i="10"/>
  <c r="S22" i="10"/>
  <c r="R22" i="10"/>
  <c r="Q22" i="10"/>
  <c r="P22" i="10"/>
  <c r="O22" i="10"/>
  <c r="N22" i="10"/>
  <c r="M22" i="10"/>
  <c r="L22" i="10"/>
  <c r="U21" i="10"/>
  <c r="T21" i="10"/>
  <c r="S21" i="10"/>
  <c r="R21" i="10"/>
  <c r="Q21" i="10"/>
  <c r="P21" i="10"/>
  <c r="O21" i="10"/>
  <c r="N21" i="10"/>
  <c r="M21" i="10"/>
  <c r="L21" i="10"/>
  <c r="U20" i="10"/>
  <c r="T20" i="10"/>
  <c r="S20" i="10"/>
  <c r="R20" i="10"/>
  <c r="Q20" i="10"/>
  <c r="P20" i="10"/>
  <c r="O20" i="10"/>
  <c r="N20" i="10"/>
  <c r="M20" i="10"/>
  <c r="L20" i="10"/>
  <c r="U19" i="10"/>
  <c r="T19" i="10"/>
  <c r="S19" i="10"/>
  <c r="R19" i="10"/>
  <c r="Q19" i="10"/>
  <c r="P19" i="10"/>
  <c r="O19" i="10"/>
  <c r="N19" i="10"/>
  <c r="M19" i="10"/>
  <c r="L19" i="10"/>
  <c r="U18" i="10"/>
  <c r="T18" i="10"/>
  <c r="S18" i="10"/>
  <c r="R18" i="10"/>
  <c r="Q18" i="10"/>
  <c r="P18" i="10"/>
  <c r="O18" i="10"/>
  <c r="N18" i="10"/>
  <c r="M18" i="10"/>
  <c r="L18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H86" i="10" l="1"/>
  <c r="L86" i="10"/>
  <c r="T86" i="10"/>
  <c r="D84" i="4"/>
  <c r="P84" i="4"/>
  <c r="D60" i="3"/>
  <c r="E60" i="3" s="1"/>
  <c r="H88" i="3"/>
  <c r="D64" i="3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L88" i="3"/>
  <c r="T88" i="3"/>
  <c r="D89" i="1"/>
  <c r="D67" i="1"/>
  <c r="E67" i="1" s="1"/>
  <c r="F67" i="1" s="1"/>
  <c r="G67" i="1" s="1"/>
  <c r="H67" i="1" s="1"/>
  <c r="I67" i="1" s="1"/>
  <c r="P89" i="1"/>
  <c r="H84" i="8"/>
  <c r="L84" i="8"/>
  <c r="T84" i="8"/>
  <c r="M88" i="3"/>
  <c r="U84" i="8"/>
  <c r="C61" i="3"/>
  <c r="C86" i="10"/>
  <c r="K86" i="10"/>
  <c r="N84" i="4"/>
  <c r="F84" i="4"/>
  <c r="D61" i="3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N88" i="3"/>
  <c r="B83" i="8"/>
  <c r="O86" i="10"/>
  <c r="G84" i="4"/>
  <c r="S84" i="4"/>
  <c r="C88" i="3"/>
  <c r="K88" i="3"/>
  <c r="O88" i="3"/>
  <c r="G89" i="1"/>
  <c r="S89" i="1"/>
  <c r="C84" i="8"/>
  <c r="K84" i="8"/>
  <c r="O84" i="8"/>
  <c r="R83" i="4"/>
  <c r="D86" i="10"/>
  <c r="P86" i="10"/>
  <c r="H84" i="4"/>
  <c r="L84" i="4"/>
  <c r="T84" i="4"/>
  <c r="D88" i="3"/>
  <c r="P88" i="3"/>
  <c r="H89" i="1"/>
  <c r="L89" i="1"/>
  <c r="T89" i="1"/>
  <c r="D84" i="8"/>
  <c r="C25" i="10"/>
  <c r="C30" i="12" s="1"/>
  <c r="S83" i="4"/>
  <c r="O87" i="3"/>
  <c r="P84" i="8"/>
  <c r="O89" i="1"/>
  <c r="T85" i="10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J83" i="4"/>
  <c r="I25" i="4"/>
  <c r="I24" i="12" s="1"/>
  <c r="V20" i="4"/>
  <c r="V22" i="4"/>
  <c r="E87" i="3"/>
  <c r="V22" i="3"/>
  <c r="U88" i="3"/>
  <c r="I88" i="1"/>
  <c r="H25" i="10"/>
  <c r="H30" i="12" s="1"/>
  <c r="B25" i="4"/>
  <c r="B24" i="12" s="1"/>
  <c r="R87" i="3"/>
  <c r="P87" i="3"/>
  <c r="B25" i="1"/>
  <c r="B22" i="12" s="1"/>
  <c r="J88" i="1"/>
  <c r="N88" i="1"/>
  <c r="R89" i="1"/>
  <c r="F83" i="8"/>
  <c r="P83" i="8"/>
  <c r="E86" i="10"/>
  <c r="Q86" i="10"/>
  <c r="I84" i="4"/>
  <c r="M84" i="4"/>
  <c r="U84" i="4"/>
  <c r="G87" i="3"/>
  <c r="E88" i="3"/>
  <c r="Q88" i="3"/>
  <c r="I89" i="1"/>
  <c r="M89" i="1"/>
  <c r="U89" i="1"/>
  <c r="E84" i="8"/>
  <c r="Q84" i="8"/>
  <c r="U83" i="8"/>
  <c r="U85" i="8" s="1"/>
  <c r="R86" i="10"/>
  <c r="H87" i="3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R88" i="3"/>
  <c r="B89" i="1"/>
  <c r="J89" i="1"/>
  <c r="N89" i="1"/>
  <c r="F84" i="8"/>
  <c r="R84" i="8"/>
  <c r="B88" i="3"/>
  <c r="U85" i="10"/>
  <c r="V21" i="4"/>
  <c r="V21" i="3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Q87" i="3"/>
  <c r="J25" i="4"/>
  <c r="J24" i="12" s="1"/>
  <c r="P25" i="4"/>
  <c r="P24" i="12" s="1"/>
  <c r="F87" i="3"/>
  <c r="Q83" i="4"/>
  <c r="O84" i="4"/>
  <c r="I87" i="3"/>
  <c r="S88" i="3"/>
  <c r="G84" i="8"/>
  <c r="S84" i="8"/>
  <c r="R87" i="7"/>
  <c r="Q87" i="7"/>
  <c r="I87" i="7"/>
  <c r="U83" i="4"/>
  <c r="U25" i="4"/>
  <c r="U24" i="12" s="1"/>
  <c r="Q83" i="8"/>
  <c r="Q25" i="8"/>
  <c r="Q28" i="12" s="1"/>
  <c r="V24" i="3"/>
  <c r="T85" i="7"/>
  <c r="T87" i="7" s="1"/>
  <c r="T25" i="7"/>
  <c r="T27" i="12" s="1"/>
  <c r="V19" i="7"/>
  <c r="I83" i="4"/>
  <c r="C25" i="4"/>
  <c r="C24" i="12" s="1"/>
  <c r="U85" i="7"/>
  <c r="U87" i="7" s="1"/>
  <c r="B25" i="7"/>
  <c r="H85" i="10"/>
  <c r="F86" i="10"/>
  <c r="V21" i="10"/>
  <c r="L25" i="10"/>
  <c r="L30" i="12" s="1"/>
  <c r="L85" i="10"/>
  <c r="L87" i="10" s="1"/>
  <c r="T25" i="10"/>
  <c r="T30" i="12" s="1"/>
  <c r="D83" i="4"/>
  <c r="D25" i="4"/>
  <c r="D24" i="12" s="1"/>
  <c r="V19" i="4"/>
  <c r="J84" i="4"/>
  <c r="V23" i="4"/>
  <c r="P83" i="4"/>
  <c r="F25" i="3"/>
  <c r="F23" i="12" s="1"/>
  <c r="L25" i="3"/>
  <c r="L23" i="12" s="1"/>
  <c r="L87" i="3"/>
  <c r="T25" i="3"/>
  <c r="T23" i="12" s="1"/>
  <c r="T87" i="3"/>
  <c r="T89" i="3" s="1"/>
  <c r="H83" i="8"/>
  <c r="V21" i="8"/>
  <c r="L25" i="8"/>
  <c r="L28" i="12" s="1"/>
  <c r="L83" i="8"/>
  <c r="T25" i="8"/>
  <c r="T28" i="12" s="1"/>
  <c r="T83" i="8"/>
  <c r="N85" i="7"/>
  <c r="N87" i="7" s="1"/>
  <c r="F85" i="7"/>
  <c r="F87" i="7" s="1"/>
  <c r="V24" i="7"/>
  <c r="V20" i="3"/>
  <c r="Q25" i="4"/>
  <c r="Q24" i="12" s="1"/>
  <c r="U25" i="7"/>
  <c r="U27" i="12" s="1"/>
  <c r="H25" i="8"/>
  <c r="H28" i="12" s="1"/>
  <c r="E25" i="8"/>
  <c r="E28" i="12" s="1"/>
  <c r="E83" i="8"/>
  <c r="C85" i="7"/>
  <c r="C87" i="7" s="1"/>
  <c r="C25" i="7"/>
  <c r="C27" i="12" s="1"/>
  <c r="V20" i="10"/>
  <c r="R85" i="10"/>
  <c r="R25" i="10"/>
  <c r="R30" i="12" s="1"/>
  <c r="R83" i="8"/>
  <c r="R25" i="8"/>
  <c r="R28" i="12" s="1"/>
  <c r="D85" i="7"/>
  <c r="D87" i="7" s="1"/>
  <c r="D25" i="7"/>
  <c r="D27" i="12" s="1"/>
  <c r="O25" i="4"/>
  <c r="O24" i="12" s="1"/>
  <c r="O83" i="4"/>
  <c r="B86" i="7"/>
  <c r="B87" i="7" s="1"/>
  <c r="I85" i="10"/>
  <c r="I25" i="10"/>
  <c r="I30" i="12" s="1"/>
  <c r="G86" i="10"/>
  <c r="M25" i="10"/>
  <c r="M30" i="12" s="1"/>
  <c r="M85" i="10"/>
  <c r="U25" i="10"/>
  <c r="U30" i="12" s="1"/>
  <c r="S86" i="10"/>
  <c r="E83" i="4"/>
  <c r="E25" i="4"/>
  <c r="E24" i="12" s="1"/>
  <c r="C84" i="4"/>
  <c r="K84" i="4"/>
  <c r="G88" i="3"/>
  <c r="M87" i="3"/>
  <c r="U87" i="3"/>
  <c r="I83" i="8"/>
  <c r="I25" i="8"/>
  <c r="I28" i="12" s="1"/>
  <c r="M25" i="8"/>
  <c r="M28" i="12" s="1"/>
  <c r="M83" i="8"/>
  <c r="U25" i="8"/>
  <c r="U28" i="12" s="1"/>
  <c r="O85" i="7"/>
  <c r="O87" i="7" s="1"/>
  <c r="G85" i="7"/>
  <c r="G87" i="7" s="1"/>
  <c r="R25" i="4"/>
  <c r="R24" i="12" s="1"/>
  <c r="B83" i="4"/>
  <c r="O25" i="7"/>
  <c r="O27" i="12" s="1"/>
  <c r="F25" i="8"/>
  <c r="F28" i="12" s="1"/>
  <c r="Q85" i="10"/>
  <c r="Q25" i="10"/>
  <c r="Q30" i="12" s="1"/>
  <c r="V20" i="8"/>
  <c r="L85" i="7"/>
  <c r="L87" i="7" s="1"/>
  <c r="L25" i="7"/>
  <c r="L27" i="12" s="1"/>
  <c r="V23" i="7"/>
  <c r="C83" i="4"/>
  <c r="B25" i="10"/>
  <c r="B85" i="10"/>
  <c r="J85" i="10"/>
  <c r="J25" i="10"/>
  <c r="J30" i="12" s="1"/>
  <c r="V22" i="10"/>
  <c r="N25" i="10"/>
  <c r="N30" i="12" s="1"/>
  <c r="N85" i="10"/>
  <c r="F25" i="4"/>
  <c r="F24" i="12" s="1"/>
  <c r="F83" i="4"/>
  <c r="V24" i="4"/>
  <c r="B87" i="3"/>
  <c r="J87" i="3"/>
  <c r="N25" i="3"/>
  <c r="N23" i="12" s="1"/>
  <c r="N87" i="3"/>
  <c r="B25" i="8"/>
  <c r="J83" i="8"/>
  <c r="J25" i="8"/>
  <c r="J28" i="12" s="1"/>
  <c r="V22" i="8"/>
  <c r="N83" i="8"/>
  <c r="N25" i="8"/>
  <c r="N28" i="12" s="1"/>
  <c r="P25" i="7"/>
  <c r="P27" i="12" s="1"/>
  <c r="H25" i="7"/>
  <c r="H27" i="12" s="1"/>
  <c r="B84" i="4"/>
  <c r="N25" i="7"/>
  <c r="N27" i="12" s="1"/>
  <c r="K85" i="7"/>
  <c r="K87" i="7" s="1"/>
  <c r="K25" i="7"/>
  <c r="K27" i="12" s="1"/>
  <c r="F25" i="10"/>
  <c r="F30" i="12" s="1"/>
  <c r="F85" i="10"/>
  <c r="N25" i="4"/>
  <c r="N24" i="12" s="1"/>
  <c r="N83" i="4"/>
  <c r="S85" i="10"/>
  <c r="S25" i="10"/>
  <c r="S30" i="12" s="1"/>
  <c r="K25" i="4"/>
  <c r="K24" i="12" s="1"/>
  <c r="M85" i="7"/>
  <c r="M87" i="7" s="1"/>
  <c r="C85" i="10"/>
  <c r="K85" i="10"/>
  <c r="K25" i="10"/>
  <c r="K30" i="12" s="1"/>
  <c r="I86" i="10"/>
  <c r="O25" i="10"/>
  <c r="O30" i="12" s="1"/>
  <c r="O85" i="10"/>
  <c r="M86" i="10"/>
  <c r="U86" i="10"/>
  <c r="G25" i="4"/>
  <c r="G24" i="12" s="1"/>
  <c r="G83" i="4"/>
  <c r="E84" i="4"/>
  <c r="S25" i="4"/>
  <c r="S24" i="12" s="1"/>
  <c r="Q84" i="4"/>
  <c r="C87" i="3"/>
  <c r="K87" i="3"/>
  <c r="I88" i="3"/>
  <c r="I89" i="3" s="1"/>
  <c r="C83" i="8"/>
  <c r="C25" i="8"/>
  <c r="C28" i="12" s="1"/>
  <c r="K83" i="8"/>
  <c r="K25" i="8"/>
  <c r="K28" i="12" s="1"/>
  <c r="I84" i="8"/>
  <c r="O83" i="8"/>
  <c r="O25" i="8"/>
  <c r="O28" i="12" s="1"/>
  <c r="M84" i="8"/>
  <c r="Q25" i="7"/>
  <c r="Q27" i="12" s="1"/>
  <c r="I25" i="7"/>
  <c r="I27" i="12" s="1"/>
  <c r="F88" i="3"/>
  <c r="M25" i="7"/>
  <c r="M27" i="12" s="1"/>
  <c r="P85" i="7"/>
  <c r="E25" i="10"/>
  <c r="E30" i="12" s="1"/>
  <c r="E85" i="10"/>
  <c r="M83" i="4"/>
  <c r="M25" i="4"/>
  <c r="M24" i="12" s="1"/>
  <c r="S85" i="7"/>
  <c r="S87" i="7" s="1"/>
  <c r="S25" i="7"/>
  <c r="S27" i="12" s="1"/>
  <c r="V24" i="10"/>
  <c r="V24" i="8"/>
  <c r="B66" i="3"/>
  <c r="C66" i="3" s="1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G25" i="10"/>
  <c r="G30" i="12" s="1"/>
  <c r="G85" i="10"/>
  <c r="S25" i="3"/>
  <c r="S23" i="12" s="1"/>
  <c r="S87" i="3"/>
  <c r="G83" i="8"/>
  <c r="G25" i="8"/>
  <c r="G28" i="12" s="1"/>
  <c r="S83" i="8"/>
  <c r="S25" i="8"/>
  <c r="S28" i="12" s="1"/>
  <c r="E85" i="7"/>
  <c r="E87" i="7" s="1"/>
  <c r="D25" i="10"/>
  <c r="D30" i="12" s="1"/>
  <c r="V19" i="10"/>
  <c r="B86" i="10"/>
  <c r="J86" i="10"/>
  <c r="V23" i="10"/>
  <c r="P85" i="10"/>
  <c r="P25" i="10"/>
  <c r="P30" i="12" s="1"/>
  <c r="N86" i="10"/>
  <c r="H83" i="4"/>
  <c r="L83" i="4"/>
  <c r="L25" i="4"/>
  <c r="L24" i="12" s="1"/>
  <c r="T83" i="4"/>
  <c r="T25" i="4"/>
  <c r="T24" i="12" s="1"/>
  <c r="R84" i="4"/>
  <c r="D87" i="3"/>
  <c r="V19" i="3"/>
  <c r="J88" i="3"/>
  <c r="V23" i="3"/>
  <c r="D25" i="8"/>
  <c r="D28" i="12" s="1"/>
  <c r="D83" i="8"/>
  <c r="V19" i="8"/>
  <c r="B84" i="8"/>
  <c r="J84" i="8"/>
  <c r="V23" i="8"/>
  <c r="P25" i="8"/>
  <c r="P28" i="12" s="1"/>
  <c r="N84" i="8"/>
  <c r="R25" i="7"/>
  <c r="R27" i="12" s="1"/>
  <c r="P86" i="7"/>
  <c r="V18" i="7"/>
  <c r="J25" i="7"/>
  <c r="J27" i="12" s="1"/>
  <c r="H86" i="7"/>
  <c r="H87" i="7" s="1"/>
  <c r="H25" i="4"/>
  <c r="H24" i="12" s="1"/>
  <c r="K83" i="4"/>
  <c r="G25" i="7"/>
  <c r="G27" i="12" s="1"/>
  <c r="J85" i="7"/>
  <c r="J87" i="7" s="1"/>
  <c r="D85" i="10"/>
  <c r="I25" i="3"/>
  <c r="I23" i="12" s="1"/>
  <c r="G25" i="3"/>
  <c r="G23" i="12" s="1"/>
  <c r="M25" i="3"/>
  <c r="M23" i="12" s="1"/>
  <c r="U25" i="3"/>
  <c r="U23" i="12" s="1"/>
  <c r="Q25" i="3"/>
  <c r="Q23" i="12" s="1"/>
  <c r="O25" i="3"/>
  <c r="O23" i="12" s="1"/>
  <c r="B25" i="3"/>
  <c r="J25" i="3"/>
  <c r="J23" i="12" s="1"/>
  <c r="H25" i="3"/>
  <c r="H23" i="12" s="1"/>
  <c r="R25" i="3"/>
  <c r="R23" i="12" s="1"/>
  <c r="P25" i="3"/>
  <c r="P23" i="12" s="1"/>
  <c r="C25" i="3"/>
  <c r="C23" i="12" s="1"/>
  <c r="K25" i="3"/>
  <c r="K23" i="12" s="1"/>
  <c r="D25" i="3"/>
  <c r="D23" i="12" s="1"/>
  <c r="E25" i="3"/>
  <c r="E23" i="12" s="1"/>
  <c r="D88" i="1"/>
  <c r="V23" i="1"/>
  <c r="P88" i="1"/>
  <c r="C89" i="1"/>
  <c r="K89" i="1"/>
  <c r="Q88" i="1"/>
  <c r="Q90" i="1" s="1"/>
  <c r="F88" i="1"/>
  <c r="V24" i="1"/>
  <c r="V22" i="1"/>
  <c r="C88" i="1"/>
  <c r="K88" i="1"/>
  <c r="O88" i="1"/>
  <c r="R88" i="1"/>
  <c r="G88" i="1"/>
  <c r="E89" i="1"/>
  <c r="V20" i="1"/>
  <c r="E88" i="1"/>
  <c r="S88" i="1"/>
  <c r="Q89" i="1"/>
  <c r="M25" i="1"/>
  <c r="M22" i="12" s="1"/>
  <c r="U88" i="1"/>
  <c r="H25" i="1"/>
  <c r="H22" i="12" s="1"/>
  <c r="F89" i="1"/>
  <c r="V21" i="1"/>
  <c r="L88" i="1"/>
  <c r="T88" i="1"/>
  <c r="R25" i="1"/>
  <c r="R22" i="12" s="1"/>
  <c r="U25" i="1"/>
  <c r="U22" i="12" s="1"/>
  <c r="E25" i="1"/>
  <c r="E22" i="12" s="1"/>
  <c r="T25" i="1"/>
  <c r="T22" i="12" s="1"/>
  <c r="L25" i="1"/>
  <c r="L22" i="12" s="1"/>
  <c r="D25" i="1"/>
  <c r="D22" i="12" s="1"/>
  <c r="V19" i="1"/>
  <c r="S25" i="1"/>
  <c r="S22" i="12" s="1"/>
  <c r="K25" i="1"/>
  <c r="K22" i="12" s="1"/>
  <c r="C25" i="1"/>
  <c r="C22" i="12" s="1"/>
  <c r="M88" i="1"/>
  <c r="J25" i="1"/>
  <c r="J22" i="12" s="1"/>
  <c r="B88" i="1"/>
  <c r="Q25" i="1"/>
  <c r="Q22" i="12" s="1"/>
  <c r="I25" i="1"/>
  <c r="I22" i="12" s="1"/>
  <c r="P25" i="1"/>
  <c r="P22" i="12" s="1"/>
  <c r="H88" i="1"/>
  <c r="O25" i="1"/>
  <c r="O22" i="12" s="1"/>
  <c r="G25" i="1"/>
  <c r="G22" i="12" s="1"/>
  <c r="N25" i="1"/>
  <c r="N22" i="12" s="1"/>
  <c r="F25" i="1"/>
  <c r="U24" i="5"/>
  <c r="T24" i="5"/>
  <c r="S24" i="5"/>
  <c r="R24" i="5"/>
  <c r="Q24" i="5"/>
  <c r="P24" i="5"/>
  <c r="O24" i="5"/>
  <c r="N24" i="5"/>
  <c r="M24" i="5"/>
  <c r="L24" i="5"/>
  <c r="U23" i="5"/>
  <c r="T23" i="5"/>
  <c r="S23" i="5"/>
  <c r="R23" i="5"/>
  <c r="Q23" i="5"/>
  <c r="P23" i="5"/>
  <c r="O23" i="5"/>
  <c r="N23" i="5"/>
  <c r="M23" i="5"/>
  <c r="L23" i="5"/>
  <c r="U22" i="5"/>
  <c r="T22" i="5"/>
  <c r="S22" i="5"/>
  <c r="R22" i="5"/>
  <c r="Q22" i="5"/>
  <c r="P22" i="5"/>
  <c r="O22" i="5"/>
  <c r="N22" i="5"/>
  <c r="M22" i="5"/>
  <c r="L22" i="5"/>
  <c r="U21" i="5"/>
  <c r="T21" i="5"/>
  <c r="S21" i="5"/>
  <c r="R21" i="5"/>
  <c r="Q21" i="5"/>
  <c r="P21" i="5"/>
  <c r="O21" i="5"/>
  <c r="N21" i="5"/>
  <c r="M21" i="5"/>
  <c r="L21" i="5"/>
  <c r="U20" i="5"/>
  <c r="T20" i="5"/>
  <c r="S20" i="5"/>
  <c r="R20" i="5"/>
  <c r="Q20" i="5"/>
  <c r="P20" i="5"/>
  <c r="O20" i="5"/>
  <c r="N20" i="5"/>
  <c r="M20" i="5"/>
  <c r="L20" i="5"/>
  <c r="U19" i="5"/>
  <c r="T19" i="5"/>
  <c r="S19" i="5"/>
  <c r="R19" i="5"/>
  <c r="Q19" i="5"/>
  <c r="P19" i="5"/>
  <c r="O19" i="5"/>
  <c r="N19" i="5"/>
  <c r="M19" i="5"/>
  <c r="L19" i="5"/>
  <c r="U18" i="5"/>
  <c r="T18" i="5"/>
  <c r="S18" i="5"/>
  <c r="R18" i="5"/>
  <c r="Q18" i="5"/>
  <c r="P18" i="5"/>
  <c r="O18" i="5"/>
  <c r="N18" i="5"/>
  <c r="M18" i="5"/>
  <c r="L18" i="5"/>
  <c r="K24" i="5"/>
  <c r="J24" i="5"/>
  <c r="I24" i="5"/>
  <c r="H24" i="5"/>
  <c r="G24" i="5"/>
  <c r="F24" i="5"/>
  <c r="E24" i="5"/>
  <c r="D24" i="5"/>
  <c r="C24" i="5"/>
  <c r="B24" i="5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K20" i="5"/>
  <c r="J20" i="5"/>
  <c r="I20" i="5"/>
  <c r="H20" i="5"/>
  <c r="G20" i="5"/>
  <c r="F20" i="5"/>
  <c r="E20" i="5"/>
  <c r="D20" i="5"/>
  <c r="C20" i="5"/>
  <c r="B20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M85" i="4" l="1"/>
  <c r="I85" i="4"/>
  <c r="U90" i="1"/>
  <c r="O85" i="8"/>
  <c r="P89" i="3"/>
  <c r="H85" i="8"/>
  <c r="D90" i="1"/>
  <c r="F85" i="4"/>
  <c r="L85" i="8"/>
  <c r="H89" i="3"/>
  <c r="S89" i="5"/>
  <c r="P85" i="4"/>
  <c r="P90" i="1"/>
  <c r="M89" i="3"/>
  <c r="H87" i="10"/>
  <c r="B90" i="1"/>
  <c r="L85" i="4"/>
  <c r="C85" i="8"/>
  <c r="C87" i="10"/>
  <c r="T85" i="8"/>
  <c r="L89" i="3"/>
  <c r="D85" i="4"/>
  <c r="T87" i="10"/>
  <c r="F89" i="5"/>
  <c r="R89" i="5"/>
  <c r="S85" i="4"/>
  <c r="K89" i="3"/>
  <c r="C89" i="3"/>
  <c r="N90" i="1"/>
  <c r="H90" i="1"/>
  <c r="P87" i="10"/>
  <c r="T90" i="1"/>
  <c r="N89" i="3"/>
  <c r="P85" i="8"/>
  <c r="O89" i="3"/>
  <c r="G90" i="1"/>
  <c r="H85" i="4"/>
  <c r="L90" i="1"/>
  <c r="D87" i="10"/>
  <c r="D85" i="8"/>
  <c r="K87" i="10"/>
  <c r="J67" i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U85" i="4"/>
  <c r="S90" i="1"/>
  <c r="B85" i="8"/>
  <c r="R85" i="4"/>
  <c r="S85" i="8"/>
  <c r="E89" i="3"/>
  <c r="D89" i="3"/>
  <c r="O87" i="10"/>
  <c r="I87" i="10"/>
  <c r="N85" i="4"/>
  <c r="U89" i="3"/>
  <c r="T85" i="4"/>
  <c r="K85" i="8"/>
  <c r="S89" i="3"/>
  <c r="G85" i="4"/>
  <c r="G89" i="3"/>
  <c r="E85" i="8"/>
  <c r="F85" i="8"/>
  <c r="M90" i="1"/>
  <c r="F87" i="10"/>
  <c r="R90" i="1"/>
  <c r="U88" i="5"/>
  <c r="O90" i="1"/>
  <c r="Q87" i="10"/>
  <c r="F89" i="3"/>
  <c r="R87" i="10"/>
  <c r="O85" i="4"/>
  <c r="J90" i="1"/>
  <c r="R89" i="3"/>
  <c r="U89" i="5"/>
  <c r="U90" i="5" s="1"/>
  <c r="I90" i="1"/>
  <c r="J85" i="4"/>
  <c r="U87" i="10"/>
  <c r="D67" i="3"/>
  <c r="Q89" i="3"/>
  <c r="E87" i="10"/>
  <c r="L89" i="5"/>
  <c r="T89" i="5"/>
  <c r="R85" i="8"/>
  <c r="V25" i="4"/>
  <c r="E7" i="2" s="1"/>
  <c r="I89" i="5"/>
  <c r="M89" i="5"/>
  <c r="G85" i="8"/>
  <c r="C67" i="3"/>
  <c r="Q85" i="4"/>
  <c r="S87" i="10"/>
  <c r="Q85" i="8"/>
  <c r="N89" i="5"/>
  <c r="K85" i="4"/>
  <c r="G87" i="10"/>
  <c r="J89" i="3"/>
  <c r="M87" i="10"/>
  <c r="S25" i="5"/>
  <c r="S25" i="12" s="1"/>
  <c r="Q89" i="5"/>
  <c r="O89" i="5"/>
  <c r="M88" i="5"/>
  <c r="N85" i="8"/>
  <c r="B89" i="3"/>
  <c r="P87" i="7"/>
  <c r="M85" i="8"/>
  <c r="N88" i="5"/>
  <c r="L25" i="5"/>
  <c r="L25" i="12" s="1"/>
  <c r="T88" i="5"/>
  <c r="P89" i="5"/>
  <c r="N25" i="5"/>
  <c r="N25" i="12" s="1"/>
  <c r="R88" i="5"/>
  <c r="E90" i="1"/>
  <c r="B23" i="12"/>
  <c r="V25" i="3"/>
  <c r="E6" i="2" s="1"/>
  <c r="J87" i="10"/>
  <c r="B87" i="10"/>
  <c r="U25" i="5"/>
  <c r="U25" i="12" s="1"/>
  <c r="S88" i="5"/>
  <c r="S90" i="5" s="1"/>
  <c r="J85" i="8"/>
  <c r="C85" i="4"/>
  <c r="B27" i="12"/>
  <c r="V25" i="7"/>
  <c r="E10" i="2" s="1"/>
  <c r="F60" i="3"/>
  <c r="E67" i="3"/>
  <c r="O25" i="5"/>
  <c r="O25" i="12" s="1"/>
  <c r="Q88" i="5"/>
  <c r="B67" i="3"/>
  <c r="V25" i="8"/>
  <c r="E11" i="2" s="1"/>
  <c r="B28" i="12"/>
  <c r="N87" i="10"/>
  <c r="E85" i="4"/>
  <c r="M25" i="5"/>
  <c r="M25" i="12" s="1"/>
  <c r="Q25" i="5"/>
  <c r="Q25" i="12" s="1"/>
  <c r="B30" i="12"/>
  <c r="V25" i="10"/>
  <c r="E13" i="2" s="1"/>
  <c r="O88" i="5"/>
  <c r="P88" i="5"/>
  <c r="V25" i="1"/>
  <c r="E5" i="2" s="1"/>
  <c r="F22" i="12"/>
  <c r="K90" i="1"/>
  <c r="C90" i="1"/>
  <c r="B85" i="4"/>
  <c r="I85" i="8"/>
  <c r="F90" i="1"/>
  <c r="L88" i="5"/>
  <c r="P25" i="5"/>
  <c r="P25" i="12" s="1"/>
  <c r="C25" i="5"/>
  <c r="C25" i="12" s="1"/>
  <c r="R25" i="5"/>
  <c r="R25" i="12" s="1"/>
  <c r="K25" i="5"/>
  <c r="K25" i="12" s="1"/>
  <c r="V24" i="5"/>
  <c r="T25" i="5"/>
  <c r="T25" i="12" s="1"/>
  <c r="E89" i="5"/>
  <c r="G25" i="5"/>
  <c r="G25" i="12" s="1"/>
  <c r="H25" i="5"/>
  <c r="H25" i="12" s="1"/>
  <c r="D89" i="5"/>
  <c r="I88" i="5"/>
  <c r="G89" i="5"/>
  <c r="B25" i="5"/>
  <c r="B25" i="12" s="1"/>
  <c r="J88" i="5"/>
  <c r="H89" i="5"/>
  <c r="D88" i="5"/>
  <c r="J89" i="5"/>
  <c r="F88" i="5"/>
  <c r="B89" i="5"/>
  <c r="E88" i="5"/>
  <c r="C89" i="5"/>
  <c r="K89" i="5"/>
  <c r="D25" i="5"/>
  <c r="D25" i="12" s="1"/>
  <c r="H88" i="5"/>
  <c r="E25" i="5"/>
  <c r="E25" i="12" s="1"/>
  <c r="G88" i="5"/>
  <c r="F25" i="5"/>
  <c r="F25" i="12" s="1"/>
  <c r="B88" i="5"/>
  <c r="I25" i="5"/>
  <c r="I25" i="12" s="1"/>
  <c r="K88" i="5"/>
  <c r="C88" i="5"/>
  <c r="J25" i="5"/>
  <c r="J25" i="12" s="1"/>
  <c r="U24" i="6"/>
  <c r="T24" i="6"/>
  <c r="S24" i="6"/>
  <c r="R24" i="6"/>
  <c r="Q24" i="6"/>
  <c r="P24" i="6"/>
  <c r="O24" i="6"/>
  <c r="N24" i="6"/>
  <c r="M24" i="6"/>
  <c r="L24" i="6"/>
  <c r="U23" i="6"/>
  <c r="T23" i="6"/>
  <c r="S23" i="6"/>
  <c r="R23" i="6"/>
  <c r="Q23" i="6"/>
  <c r="P23" i="6"/>
  <c r="O23" i="6"/>
  <c r="N23" i="6"/>
  <c r="M23" i="6"/>
  <c r="L23" i="6"/>
  <c r="U22" i="6"/>
  <c r="T22" i="6"/>
  <c r="S22" i="6"/>
  <c r="R22" i="6"/>
  <c r="Q22" i="6"/>
  <c r="P22" i="6"/>
  <c r="O22" i="6"/>
  <c r="N22" i="6"/>
  <c r="M22" i="6"/>
  <c r="L22" i="6"/>
  <c r="U21" i="6"/>
  <c r="T21" i="6"/>
  <c r="S21" i="6"/>
  <c r="R21" i="6"/>
  <c r="Q21" i="6"/>
  <c r="P21" i="6"/>
  <c r="O21" i="6"/>
  <c r="N21" i="6"/>
  <c r="M21" i="6"/>
  <c r="L21" i="6"/>
  <c r="U20" i="6"/>
  <c r="T20" i="6"/>
  <c r="S20" i="6"/>
  <c r="R20" i="6"/>
  <c r="Q20" i="6"/>
  <c r="P20" i="6"/>
  <c r="O20" i="6"/>
  <c r="N20" i="6"/>
  <c r="M20" i="6"/>
  <c r="L20" i="6"/>
  <c r="U19" i="6"/>
  <c r="T19" i="6"/>
  <c r="S19" i="6"/>
  <c r="R19" i="6"/>
  <c r="Q19" i="6"/>
  <c r="P19" i="6"/>
  <c r="O19" i="6"/>
  <c r="N19" i="6"/>
  <c r="M19" i="6"/>
  <c r="L19" i="6"/>
  <c r="U18" i="6"/>
  <c r="T18" i="6"/>
  <c r="S18" i="6"/>
  <c r="R18" i="6"/>
  <c r="Q18" i="6"/>
  <c r="P18" i="6"/>
  <c r="O18" i="6"/>
  <c r="N18" i="6"/>
  <c r="M18" i="6"/>
  <c r="L18" i="6"/>
  <c r="K24" i="6"/>
  <c r="J24" i="6"/>
  <c r="I24" i="6"/>
  <c r="H24" i="6"/>
  <c r="G24" i="6"/>
  <c r="F24" i="6"/>
  <c r="E24" i="6"/>
  <c r="D24" i="6"/>
  <c r="C24" i="6"/>
  <c r="B24" i="6"/>
  <c r="K23" i="6"/>
  <c r="J23" i="6"/>
  <c r="I23" i="6"/>
  <c r="H23" i="6"/>
  <c r="G23" i="6"/>
  <c r="F23" i="6"/>
  <c r="E23" i="6"/>
  <c r="D23" i="6"/>
  <c r="C23" i="6"/>
  <c r="B23" i="6"/>
  <c r="K22" i="6"/>
  <c r="J22" i="6"/>
  <c r="I22" i="6"/>
  <c r="H22" i="6"/>
  <c r="G22" i="6"/>
  <c r="F22" i="6"/>
  <c r="E22" i="6"/>
  <c r="D22" i="6"/>
  <c r="C22" i="6"/>
  <c r="B22" i="6"/>
  <c r="K21" i="6"/>
  <c r="J21" i="6"/>
  <c r="I21" i="6"/>
  <c r="H21" i="6"/>
  <c r="G21" i="6"/>
  <c r="F21" i="6"/>
  <c r="E21" i="6"/>
  <c r="D21" i="6"/>
  <c r="C21" i="6"/>
  <c r="B21" i="6"/>
  <c r="K20" i="6"/>
  <c r="J20" i="6"/>
  <c r="I20" i="6"/>
  <c r="H20" i="6"/>
  <c r="G20" i="6"/>
  <c r="F20" i="6"/>
  <c r="E20" i="6"/>
  <c r="D20" i="6"/>
  <c r="C20" i="6"/>
  <c r="B20" i="6"/>
  <c r="K19" i="6"/>
  <c r="J19" i="6"/>
  <c r="I19" i="6"/>
  <c r="H19" i="6"/>
  <c r="G19" i="6"/>
  <c r="F19" i="6"/>
  <c r="E19" i="6"/>
  <c r="D19" i="6"/>
  <c r="C19" i="6"/>
  <c r="B19" i="6"/>
  <c r="K18" i="6"/>
  <c r="J18" i="6"/>
  <c r="I18" i="6"/>
  <c r="H18" i="6"/>
  <c r="G18" i="6"/>
  <c r="F18" i="6"/>
  <c r="E18" i="6"/>
  <c r="D18" i="6"/>
  <c r="C18" i="6"/>
  <c r="B18" i="6"/>
  <c r="R90" i="5" l="1"/>
  <c r="S88" i="6"/>
  <c r="V67" i="1"/>
  <c r="O90" i="5"/>
  <c r="Q90" i="5"/>
  <c r="I90" i="5"/>
  <c r="M90" i="5"/>
  <c r="P90" i="5"/>
  <c r="T90" i="5"/>
  <c r="I88" i="6"/>
  <c r="M88" i="6"/>
  <c r="U88" i="6"/>
  <c r="J88" i="6"/>
  <c r="N88" i="6"/>
  <c r="N90" i="5"/>
  <c r="Q88" i="6"/>
  <c r="F88" i="6"/>
  <c r="U25" i="6"/>
  <c r="U26" i="12" s="1"/>
  <c r="B87" i="6"/>
  <c r="J25" i="6"/>
  <c r="J26" i="12" s="1"/>
  <c r="V22" i="6"/>
  <c r="N87" i="6"/>
  <c r="N89" i="6" s="1"/>
  <c r="L88" i="6"/>
  <c r="T88" i="6"/>
  <c r="I87" i="6"/>
  <c r="M25" i="6"/>
  <c r="M26" i="12" s="1"/>
  <c r="V23" i="6"/>
  <c r="K88" i="6"/>
  <c r="O88" i="6"/>
  <c r="G60" i="3"/>
  <c r="F67" i="3"/>
  <c r="V21" i="6"/>
  <c r="V19" i="6"/>
  <c r="C88" i="6"/>
  <c r="V20" i="6"/>
  <c r="V24" i="6"/>
  <c r="P88" i="6"/>
  <c r="C25" i="6"/>
  <c r="C26" i="12" s="1"/>
  <c r="E87" i="6"/>
  <c r="Q25" i="6"/>
  <c r="Q26" i="12" s="1"/>
  <c r="D87" i="6"/>
  <c r="H25" i="6"/>
  <c r="H26" i="12" s="1"/>
  <c r="T87" i="6"/>
  <c r="E25" i="6"/>
  <c r="E26" i="12" s="1"/>
  <c r="B90" i="5"/>
  <c r="V25" i="5"/>
  <c r="E8" i="2" s="1"/>
  <c r="F87" i="6"/>
  <c r="D88" i="6"/>
  <c r="R87" i="6"/>
  <c r="E90" i="5"/>
  <c r="L90" i="5"/>
  <c r="C90" i="5"/>
  <c r="U87" i="6"/>
  <c r="B25" i="6"/>
  <c r="J87" i="6"/>
  <c r="L87" i="6"/>
  <c r="Q87" i="6"/>
  <c r="S87" i="6"/>
  <c r="S89" i="6" s="1"/>
  <c r="G87" i="6"/>
  <c r="E88" i="6"/>
  <c r="S25" i="6"/>
  <c r="S26" i="12" s="1"/>
  <c r="G90" i="5"/>
  <c r="K25" i="6"/>
  <c r="K26" i="12" s="1"/>
  <c r="G88" i="6"/>
  <c r="O87" i="6"/>
  <c r="M87" i="6"/>
  <c r="K90" i="5"/>
  <c r="P87" i="6"/>
  <c r="H87" i="6"/>
  <c r="L25" i="6"/>
  <c r="L26" i="12" s="1"/>
  <c r="T25" i="6"/>
  <c r="T26" i="12" s="1"/>
  <c r="R88" i="6"/>
  <c r="F90" i="5"/>
  <c r="D90" i="5"/>
  <c r="J90" i="5"/>
  <c r="H90" i="5"/>
  <c r="I25" i="6"/>
  <c r="I26" i="12" s="1"/>
  <c r="H88" i="6"/>
  <c r="G25" i="6"/>
  <c r="G26" i="12" s="1"/>
  <c r="F25" i="6"/>
  <c r="F26" i="12" s="1"/>
  <c r="B88" i="6"/>
  <c r="R25" i="6"/>
  <c r="R26" i="12" s="1"/>
  <c r="P25" i="6"/>
  <c r="P26" i="12" s="1"/>
  <c r="K87" i="6"/>
  <c r="D25" i="6"/>
  <c r="D26" i="12" s="1"/>
  <c r="O25" i="6"/>
  <c r="O26" i="12" s="1"/>
  <c r="C87" i="6"/>
  <c r="N25" i="6"/>
  <c r="N26" i="12" s="1"/>
  <c r="U24" i="9"/>
  <c r="T24" i="9"/>
  <c r="S24" i="9"/>
  <c r="R24" i="9"/>
  <c r="Q24" i="9"/>
  <c r="P24" i="9"/>
  <c r="O24" i="9"/>
  <c r="N24" i="9"/>
  <c r="M24" i="9"/>
  <c r="L24" i="9"/>
  <c r="U23" i="9"/>
  <c r="T23" i="9"/>
  <c r="S23" i="9"/>
  <c r="R23" i="9"/>
  <c r="Q23" i="9"/>
  <c r="P23" i="9"/>
  <c r="O23" i="9"/>
  <c r="N23" i="9"/>
  <c r="M23" i="9"/>
  <c r="L23" i="9"/>
  <c r="U22" i="9"/>
  <c r="T22" i="9"/>
  <c r="S22" i="9"/>
  <c r="R22" i="9"/>
  <c r="Q22" i="9"/>
  <c r="P22" i="9"/>
  <c r="O22" i="9"/>
  <c r="N22" i="9"/>
  <c r="M22" i="9"/>
  <c r="L22" i="9"/>
  <c r="U21" i="9"/>
  <c r="T21" i="9"/>
  <c r="S21" i="9"/>
  <c r="R21" i="9"/>
  <c r="Q21" i="9"/>
  <c r="P21" i="9"/>
  <c r="O21" i="9"/>
  <c r="N21" i="9"/>
  <c r="M21" i="9"/>
  <c r="L21" i="9"/>
  <c r="U20" i="9"/>
  <c r="T20" i="9"/>
  <c r="S20" i="9"/>
  <c r="R20" i="9"/>
  <c r="Q20" i="9"/>
  <c r="P20" i="9"/>
  <c r="O20" i="9"/>
  <c r="N20" i="9"/>
  <c r="M20" i="9"/>
  <c r="L20" i="9"/>
  <c r="U19" i="9"/>
  <c r="T19" i="9"/>
  <c r="S19" i="9"/>
  <c r="R19" i="9"/>
  <c r="Q19" i="9"/>
  <c r="P19" i="9"/>
  <c r="O19" i="9"/>
  <c r="N19" i="9"/>
  <c r="M19" i="9"/>
  <c r="L19" i="9"/>
  <c r="U18" i="9"/>
  <c r="T18" i="9"/>
  <c r="S18" i="9"/>
  <c r="R18" i="9"/>
  <c r="Q18" i="9"/>
  <c r="P18" i="9"/>
  <c r="O18" i="9"/>
  <c r="N18" i="9"/>
  <c r="M18" i="9"/>
  <c r="L18" i="9"/>
  <c r="U89" i="6" l="1"/>
  <c r="K89" i="6"/>
  <c r="M89" i="6"/>
  <c r="B89" i="6"/>
  <c r="C89" i="6"/>
  <c r="G89" i="6"/>
  <c r="J89" i="6"/>
  <c r="E89" i="6"/>
  <c r="Q89" i="6"/>
  <c r="I89" i="6"/>
  <c r="P89" i="6"/>
  <c r="F89" i="6"/>
  <c r="L89" i="6"/>
  <c r="T89" i="6"/>
  <c r="H60" i="3"/>
  <c r="G67" i="3"/>
  <c r="V25" i="6"/>
  <c r="E9" i="2" s="1"/>
  <c r="B26" i="12"/>
  <c r="H89" i="6"/>
  <c r="O89" i="6"/>
  <c r="R89" i="6"/>
  <c r="D89" i="6"/>
  <c r="K24" i="9"/>
  <c r="J24" i="9"/>
  <c r="I24" i="9"/>
  <c r="H24" i="9"/>
  <c r="G24" i="9"/>
  <c r="F24" i="9"/>
  <c r="E24" i="9"/>
  <c r="D24" i="9"/>
  <c r="C24" i="9"/>
  <c r="B24" i="9"/>
  <c r="K23" i="9"/>
  <c r="J23" i="9"/>
  <c r="I23" i="9"/>
  <c r="H23" i="9"/>
  <c r="G23" i="9"/>
  <c r="F23" i="9"/>
  <c r="E23" i="9"/>
  <c r="D23" i="9"/>
  <c r="C23" i="9"/>
  <c r="B23" i="9"/>
  <c r="K22" i="9"/>
  <c r="J22" i="9"/>
  <c r="I22" i="9"/>
  <c r="H22" i="9"/>
  <c r="G22" i="9"/>
  <c r="F22" i="9"/>
  <c r="E22" i="9"/>
  <c r="D22" i="9"/>
  <c r="C22" i="9"/>
  <c r="B22" i="9"/>
  <c r="K21" i="9"/>
  <c r="J21" i="9"/>
  <c r="I21" i="9"/>
  <c r="H21" i="9"/>
  <c r="G21" i="9"/>
  <c r="F21" i="9"/>
  <c r="E21" i="9"/>
  <c r="D21" i="9"/>
  <c r="C21" i="9"/>
  <c r="B21" i="9"/>
  <c r="K20" i="9"/>
  <c r="J20" i="9"/>
  <c r="I20" i="9"/>
  <c r="H20" i="9"/>
  <c r="G20" i="9"/>
  <c r="F20" i="9"/>
  <c r="E20" i="9"/>
  <c r="D20" i="9"/>
  <c r="C20" i="9"/>
  <c r="B20" i="9"/>
  <c r="K19" i="9"/>
  <c r="J19" i="9"/>
  <c r="I19" i="9"/>
  <c r="H19" i="9"/>
  <c r="G19" i="9"/>
  <c r="F19" i="9"/>
  <c r="E19" i="9"/>
  <c r="D19" i="9"/>
  <c r="C19" i="9"/>
  <c r="B19" i="9"/>
  <c r="K18" i="9"/>
  <c r="J18" i="9"/>
  <c r="I18" i="9"/>
  <c r="H18" i="9"/>
  <c r="G18" i="9"/>
  <c r="F18" i="9"/>
  <c r="E18" i="9"/>
  <c r="D18" i="9"/>
  <c r="C18" i="9"/>
  <c r="B18" i="9"/>
  <c r="D86" i="9" l="1"/>
  <c r="C86" i="9"/>
  <c r="K86" i="9"/>
  <c r="V19" i="9"/>
  <c r="V23" i="9"/>
  <c r="V22" i="9"/>
  <c r="V24" i="9"/>
  <c r="I60" i="3"/>
  <c r="H67" i="3"/>
  <c r="V20" i="9"/>
  <c r="V21" i="9"/>
  <c r="C25" i="9"/>
  <c r="C29" i="12" s="1"/>
  <c r="K25" i="9"/>
  <c r="K29" i="12" s="1"/>
  <c r="B86" i="9"/>
  <c r="J86" i="9"/>
  <c r="G86" i="9"/>
  <c r="B25" i="9"/>
  <c r="J85" i="9"/>
  <c r="B85" i="9"/>
  <c r="I85" i="9"/>
  <c r="E25" i="9"/>
  <c r="E29" i="12" s="1"/>
  <c r="I86" i="9"/>
  <c r="C85" i="9"/>
  <c r="K85" i="9"/>
  <c r="K87" i="9" s="1"/>
  <c r="H86" i="9"/>
  <c r="F25" i="9"/>
  <c r="F29" i="12" s="1"/>
  <c r="E86" i="9"/>
  <c r="D25" i="9"/>
  <c r="D29" i="12" s="1"/>
  <c r="F85" i="9"/>
  <c r="G85" i="9"/>
  <c r="H85" i="9"/>
  <c r="F86" i="9"/>
  <c r="J25" i="9"/>
  <c r="J29" i="12" s="1"/>
  <c r="I25" i="9"/>
  <c r="I29" i="12" s="1"/>
  <c r="G25" i="9"/>
  <c r="G29" i="12" s="1"/>
  <c r="E85" i="9"/>
  <c r="D85" i="9"/>
  <c r="D87" i="9" s="1"/>
  <c r="H25" i="9"/>
  <c r="H29" i="12" s="1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B73" i="8"/>
  <c r="C73" i="8"/>
  <c r="D73" i="8"/>
  <c r="E73" i="8"/>
  <c r="F73" i="8"/>
  <c r="A73" i="8"/>
  <c r="C87" i="9" l="1"/>
  <c r="B87" i="9"/>
  <c r="B29" i="12"/>
  <c r="J60" i="3"/>
  <c r="I67" i="3"/>
  <c r="J87" i="9"/>
  <c r="H87" i="9"/>
  <c r="G87" i="9"/>
  <c r="E87" i="9"/>
  <c r="F87" i="9"/>
  <c r="I87" i="9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B75" i="7"/>
  <c r="C75" i="7"/>
  <c r="D75" i="7"/>
  <c r="E75" i="7"/>
  <c r="F75" i="7"/>
  <c r="A75" i="7"/>
  <c r="K60" i="3" l="1"/>
  <c r="J67" i="3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B73" i="4"/>
  <c r="C73" i="4"/>
  <c r="D73" i="4"/>
  <c r="E73" i="4"/>
  <c r="F73" i="4"/>
  <c r="A73" i="4"/>
  <c r="L60" i="3" l="1"/>
  <c r="K67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A78" i="3"/>
  <c r="A79" i="3"/>
  <c r="A80" i="3"/>
  <c r="A81" i="3"/>
  <c r="A77" i="3"/>
  <c r="M60" i="3" l="1"/>
  <c r="L67" i="3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B77" i="1"/>
  <c r="C77" i="1"/>
  <c r="D77" i="1"/>
  <c r="E77" i="1"/>
  <c r="F77" i="1"/>
  <c r="A77" i="1"/>
  <c r="N60" i="3" l="1"/>
  <c r="M67" i="3"/>
  <c r="V9" i="4" l="1"/>
  <c r="V7" i="3"/>
  <c r="V11" i="3"/>
  <c r="V9" i="7"/>
  <c r="V8" i="8"/>
  <c r="V12" i="3"/>
  <c r="V7" i="4"/>
  <c r="V11" i="4"/>
  <c r="V9" i="3"/>
  <c r="V6" i="8"/>
  <c r="V10" i="8"/>
  <c r="V7" i="7"/>
  <c r="V11" i="7"/>
  <c r="V12" i="8"/>
  <c r="V9" i="8"/>
  <c r="V10" i="4"/>
  <c r="V10" i="7"/>
  <c r="V8" i="4"/>
  <c r="V12" i="4"/>
  <c r="V10" i="3"/>
  <c r="V7" i="8"/>
  <c r="X13" i="8" s="1"/>
  <c r="V11" i="8"/>
  <c r="V8" i="7"/>
  <c r="V12" i="7"/>
  <c r="V8" i="3"/>
  <c r="O60" i="3"/>
  <c r="N67" i="3"/>
  <c r="B53" i="3"/>
  <c r="C53" i="3" s="1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B54" i="1"/>
  <c r="V8" i="1"/>
  <c r="V12" i="1"/>
  <c r="V6" i="1"/>
  <c r="V10" i="1"/>
  <c r="V9" i="1"/>
  <c r="V7" i="1"/>
  <c r="V11" i="1"/>
  <c r="F13" i="1"/>
  <c r="F6" i="12" s="1"/>
  <c r="R73" i="1"/>
  <c r="G73" i="1"/>
  <c r="I73" i="1"/>
  <c r="S13" i="1"/>
  <c r="S6" i="12" s="1"/>
  <c r="H73" i="1"/>
  <c r="L13" i="1"/>
  <c r="L6" i="12" s="1"/>
  <c r="B13" i="1"/>
  <c r="B6" i="12" s="1"/>
  <c r="F73" i="1"/>
  <c r="R13" i="1"/>
  <c r="R6" i="12" s="1"/>
  <c r="L73" i="1"/>
  <c r="K13" i="1"/>
  <c r="K6" i="12" s="1"/>
  <c r="E73" i="1"/>
  <c r="M13" i="1"/>
  <c r="M6" i="12" s="1"/>
  <c r="Q13" i="1"/>
  <c r="Q6" i="12" s="1"/>
  <c r="M73" i="1"/>
  <c r="D13" i="1"/>
  <c r="D6" i="12" s="1"/>
  <c r="P73" i="1"/>
  <c r="T13" i="1"/>
  <c r="T6" i="12" s="1"/>
  <c r="J13" i="1"/>
  <c r="J6" i="12" s="1"/>
  <c r="H13" i="1"/>
  <c r="H6" i="12" s="1"/>
  <c r="N73" i="1"/>
  <c r="T73" i="1"/>
  <c r="C13" i="1"/>
  <c r="C6" i="12" s="1"/>
  <c r="I13" i="1"/>
  <c r="I6" i="12" s="1"/>
  <c r="O73" i="1"/>
  <c r="U13" i="1"/>
  <c r="U6" i="12" s="1"/>
  <c r="U73" i="1"/>
  <c r="E13" i="1"/>
  <c r="E6" i="12" s="1"/>
  <c r="Q73" i="1"/>
  <c r="N13" i="4"/>
  <c r="N8" i="12" s="1"/>
  <c r="N68" i="4"/>
  <c r="R72" i="3"/>
  <c r="R13" i="3"/>
  <c r="R7" i="12" s="1"/>
  <c r="P69" i="8"/>
  <c r="P13" i="8"/>
  <c r="P12" i="12" s="1"/>
  <c r="H69" i="8"/>
  <c r="H13" i="8"/>
  <c r="H12" i="12" s="1"/>
  <c r="B13" i="7"/>
  <c r="B70" i="7"/>
  <c r="B73" i="1"/>
  <c r="K13" i="4"/>
  <c r="K8" i="12" s="1"/>
  <c r="K68" i="4"/>
  <c r="G72" i="3"/>
  <c r="G13" i="3"/>
  <c r="G7" i="12" s="1"/>
  <c r="S13" i="3"/>
  <c r="S7" i="12" s="1"/>
  <c r="S72" i="3"/>
  <c r="Q69" i="8"/>
  <c r="Q13" i="8"/>
  <c r="Q12" i="12" s="1"/>
  <c r="O70" i="7"/>
  <c r="O13" i="7"/>
  <c r="O11" i="12" s="1"/>
  <c r="P68" i="4"/>
  <c r="P13" i="4"/>
  <c r="P8" i="12" s="1"/>
  <c r="H72" i="3"/>
  <c r="H13" i="3"/>
  <c r="H7" i="12" s="1"/>
  <c r="L13" i="3"/>
  <c r="L7" i="12" s="1"/>
  <c r="L72" i="3"/>
  <c r="R13" i="8"/>
  <c r="R12" i="12" s="1"/>
  <c r="R69" i="8"/>
  <c r="P13" i="7"/>
  <c r="P11" i="12" s="1"/>
  <c r="P70" i="7"/>
  <c r="P13" i="1"/>
  <c r="P6" i="12" s="1"/>
  <c r="I13" i="3"/>
  <c r="I7" i="12" s="1"/>
  <c r="I72" i="3"/>
  <c r="M13" i="3"/>
  <c r="M7" i="12" s="1"/>
  <c r="M72" i="3"/>
  <c r="U13" i="3"/>
  <c r="U7" i="12" s="1"/>
  <c r="U72" i="3"/>
  <c r="S13" i="8"/>
  <c r="S12" i="12" s="1"/>
  <c r="S69" i="8"/>
  <c r="C13" i="8"/>
  <c r="C12" i="12" s="1"/>
  <c r="C69" i="8"/>
  <c r="K13" i="8"/>
  <c r="K12" i="12" s="1"/>
  <c r="K69" i="8"/>
  <c r="E13" i="7"/>
  <c r="E11" i="12" s="1"/>
  <c r="E70" i="7"/>
  <c r="Q70" i="7"/>
  <c r="Q13" i="7"/>
  <c r="Q11" i="12" s="1"/>
  <c r="O13" i="1"/>
  <c r="O6" i="12" s="1"/>
  <c r="G13" i="1"/>
  <c r="G6" i="12" s="1"/>
  <c r="S73" i="1"/>
  <c r="K73" i="1"/>
  <c r="C73" i="1"/>
  <c r="F68" i="4"/>
  <c r="F13" i="4"/>
  <c r="F8" i="12" s="1"/>
  <c r="R13" i="4"/>
  <c r="R8" i="12" s="1"/>
  <c r="R68" i="4"/>
  <c r="B72" i="3"/>
  <c r="B13" i="3"/>
  <c r="J13" i="3"/>
  <c r="J7" i="12" s="1"/>
  <c r="J72" i="3"/>
  <c r="N13" i="3"/>
  <c r="N7" i="12" s="1"/>
  <c r="N72" i="3"/>
  <c r="L13" i="8"/>
  <c r="L12" i="12" s="1"/>
  <c r="L69" i="8"/>
  <c r="T13" i="8"/>
  <c r="T12" i="12" s="1"/>
  <c r="T69" i="8"/>
  <c r="D13" i="8"/>
  <c r="D12" i="12" s="1"/>
  <c r="D69" i="8"/>
  <c r="F70" i="7"/>
  <c r="F13" i="7"/>
  <c r="F11" i="12" s="1"/>
  <c r="R13" i="7"/>
  <c r="R11" i="12" s="1"/>
  <c r="R70" i="7"/>
  <c r="N13" i="1"/>
  <c r="N6" i="12" s="1"/>
  <c r="J73" i="1"/>
  <c r="B68" i="4"/>
  <c r="B13" i="4"/>
  <c r="J13" i="7"/>
  <c r="J11" i="12" s="1"/>
  <c r="J70" i="7"/>
  <c r="N13" i="7"/>
  <c r="N11" i="12" s="1"/>
  <c r="N70" i="7"/>
  <c r="O68" i="4"/>
  <c r="O13" i="4"/>
  <c r="O8" i="12" s="1"/>
  <c r="C13" i="7"/>
  <c r="C11" i="12" s="1"/>
  <c r="C70" i="7"/>
  <c r="D68" i="4"/>
  <c r="D13" i="4"/>
  <c r="D8" i="12" s="1"/>
  <c r="T13" i="3"/>
  <c r="T7" i="12" s="1"/>
  <c r="T72" i="3"/>
  <c r="J13" i="8"/>
  <c r="J12" i="12" s="1"/>
  <c r="J69" i="8"/>
  <c r="D73" i="1"/>
  <c r="E13" i="4"/>
  <c r="E8" i="12" s="1"/>
  <c r="E68" i="4"/>
  <c r="S13" i="4"/>
  <c r="S8" i="12" s="1"/>
  <c r="S68" i="4"/>
  <c r="K13" i="3"/>
  <c r="K7" i="12" s="1"/>
  <c r="K72" i="3"/>
  <c r="O72" i="3"/>
  <c r="O13" i="3"/>
  <c r="O7" i="12" s="1"/>
  <c r="U69" i="8"/>
  <c r="U13" i="8"/>
  <c r="U12" i="12" s="1"/>
  <c r="S13" i="7"/>
  <c r="S11" i="12" s="1"/>
  <c r="S70" i="7"/>
  <c r="H13" i="4"/>
  <c r="H8" i="12" s="1"/>
  <c r="H68" i="4"/>
  <c r="L13" i="4"/>
  <c r="L8" i="12" s="1"/>
  <c r="L68" i="4"/>
  <c r="T13" i="4"/>
  <c r="T8" i="12" s="1"/>
  <c r="T68" i="4"/>
  <c r="D13" i="3"/>
  <c r="D7" i="12" s="1"/>
  <c r="D72" i="3"/>
  <c r="P13" i="3"/>
  <c r="P7" i="12" s="1"/>
  <c r="P72" i="3"/>
  <c r="N69" i="8"/>
  <c r="N13" i="8"/>
  <c r="N12" i="12" s="1"/>
  <c r="F69" i="8"/>
  <c r="F13" i="8"/>
  <c r="F12" i="12" s="1"/>
  <c r="H70" i="7"/>
  <c r="H13" i="7"/>
  <c r="H11" i="12" s="1"/>
  <c r="L13" i="7"/>
  <c r="L11" i="12" s="1"/>
  <c r="L70" i="7"/>
  <c r="T13" i="7"/>
  <c r="T11" i="12" s="1"/>
  <c r="T70" i="7"/>
  <c r="J13" i="4"/>
  <c r="J8" i="12" s="1"/>
  <c r="J68" i="4"/>
  <c r="F72" i="3"/>
  <c r="F13" i="3"/>
  <c r="F7" i="12" s="1"/>
  <c r="C13" i="4"/>
  <c r="C8" i="12" s="1"/>
  <c r="C68" i="4"/>
  <c r="I69" i="8"/>
  <c r="I13" i="8"/>
  <c r="I12" i="12" s="1"/>
  <c r="K13" i="7"/>
  <c r="K11" i="12" s="1"/>
  <c r="K70" i="7"/>
  <c r="B69" i="8"/>
  <c r="B13" i="8"/>
  <c r="D70" i="7"/>
  <c r="D13" i="7"/>
  <c r="D11" i="12" s="1"/>
  <c r="Q68" i="4"/>
  <c r="Q13" i="4"/>
  <c r="Q8" i="12" s="1"/>
  <c r="G68" i="4"/>
  <c r="G13" i="4"/>
  <c r="G8" i="12" s="1"/>
  <c r="C13" i="3"/>
  <c r="C7" i="12" s="1"/>
  <c r="C72" i="3"/>
  <c r="M13" i="8"/>
  <c r="M12" i="12" s="1"/>
  <c r="M69" i="8"/>
  <c r="E13" i="8"/>
  <c r="E12" i="12" s="1"/>
  <c r="E69" i="8"/>
  <c r="G70" i="7"/>
  <c r="G13" i="7"/>
  <c r="G11" i="12" s="1"/>
  <c r="I68" i="4"/>
  <c r="I13" i="4"/>
  <c r="I8" i="12" s="1"/>
  <c r="M13" i="4"/>
  <c r="M8" i="12" s="1"/>
  <c r="M68" i="4"/>
  <c r="U68" i="4"/>
  <c r="U13" i="4"/>
  <c r="U8" i="12" s="1"/>
  <c r="E72" i="3"/>
  <c r="E13" i="3"/>
  <c r="E7" i="12" s="1"/>
  <c r="Q72" i="3"/>
  <c r="Q13" i="3"/>
  <c r="Q7" i="12" s="1"/>
  <c r="O69" i="8"/>
  <c r="O13" i="8"/>
  <c r="O12" i="12" s="1"/>
  <c r="G69" i="8"/>
  <c r="G13" i="8"/>
  <c r="G12" i="12" s="1"/>
  <c r="I70" i="7"/>
  <c r="I13" i="7"/>
  <c r="I11" i="12" s="1"/>
  <c r="M13" i="7"/>
  <c r="M11" i="12" s="1"/>
  <c r="M70" i="7"/>
  <c r="U13" i="7"/>
  <c r="U11" i="12" s="1"/>
  <c r="U70" i="7"/>
  <c r="A76" i="10"/>
  <c r="A77" i="10"/>
  <c r="A78" i="10"/>
  <c r="A79" i="10"/>
  <c r="A75" i="10"/>
  <c r="B76" i="10"/>
  <c r="C76" i="10"/>
  <c r="D76" i="10"/>
  <c r="E76" i="10"/>
  <c r="F76" i="10"/>
  <c r="B77" i="10"/>
  <c r="C77" i="10"/>
  <c r="D77" i="10"/>
  <c r="E77" i="10"/>
  <c r="F77" i="10"/>
  <c r="B78" i="10"/>
  <c r="C78" i="10"/>
  <c r="D78" i="10"/>
  <c r="E78" i="10"/>
  <c r="F78" i="10"/>
  <c r="B79" i="10"/>
  <c r="C79" i="10"/>
  <c r="D79" i="10"/>
  <c r="E79" i="10"/>
  <c r="F79" i="10"/>
  <c r="C75" i="10"/>
  <c r="D75" i="10"/>
  <c r="E75" i="10"/>
  <c r="F75" i="10"/>
  <c r="B75" i="10"/>
  <c r="X13" i="3" l="1"/>
  <c r="V13" i="4"/>
  <c r="B8" i="12"/>
  <c r="B11" i="12"/>
  <c r="V13" i="7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B12" i="12"/>
  <c r="V13" i="8"/>
  <c r="P60" i="3"/>
  <c r="O67" i="3"/>
  <c r="X13" i="7"/>
  <c r="X13" i="4"/>
  <c r="B7" i="12"/>
  <c r="V13" i="3"/>
  <c r="V13" i="1"/>
  <c r="X13" i="1"/>
  <c r="A78" i="5"/>
  <c r="A79" i="5"/>
  <c r="A80" i="5"/>
  <c r="A81" i="5"/>
  <c r="A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C77" i="5"/>
  <c r="D77" i="5"/>
  <c r="E77" i="5"/>
  <c r="F77" i="5"/>
  <c r="B77" i="5"/>
  <c r="V9" i="10" l="1"/>
  <c r="W13" i="3"/>
  <c r="W14" i="3" s="1"/>
  <c r="C6" i="2"/>
  <c r="V10" i="10"/>
  <c r="V54" i="1"/>
  <c r="C10" i="2"/>
  <c r="W13" i="7"/>
  <c r="W14" i="7" s="1"/>
  <c r="V7" i="10"/>
  <c r="X13" i="10" s="1"/>
  <c r="V11" i="10"/>
  <c r="V8" i="10"/>
  <c r="V12" i="10"/>
  <c r="Q60" i="3"/>
  <c r="P67" i="3"/>
  <c r="W13" i="1"/>
  <c r="W14" i="1" s="1"/>
  <c r="C5" i="2"/>
  <c r="W13" i="8"/>
  <c r="W14" i="8" s="1"/>
  <c r="C11" i="2"/>
  <c r="W13" i="4"/>
  <c r="W14" i="4" s="1"/>
  <c r="C7" i="2"/>
  <c r="D13" i="10"/>
  <c r="D14" i="12" s="1"/>
  <c r="P70" i="10"/>
  <c r="E13" i="10"/>
  <c r="E14" i="12" s="1"/>
  <c r="Q70" i="10"/>
  <c r="I70" i="10"/>
  <c r="S13" i="10"/>
  <c r="S14" i="12" s="1"/>
  <c r="H70" i="10"/>
  <c r="L13" i="10"/>
  <c r="L14" i="12" s="1"/>
  <c r="T13" i="10"/>
  <c r="T14" i="12" s="1"/>
  <c r="F13" i="10"/>
  <c r="F14" i="12" s="1"/>
  <c r="R70" i="10"/>
  <c r="B70" i="10"/>
  <c r="J13" i="10"/>
  <c r="J14" i="12" s="1"/>
  <c r="H13" i="10"/>
  <c r="H14" i="12" s="1"/>
  <c r="F70" i="10"/>
  <c r="N13" i="10"/>
  <c r="N14" i="12" s="1"/>
  <c r="R13" i="10"/>
  <c r="R14" i="12" s="1"/>
  <c r="L70" i="10"/>
  <c r="T70" i="10"/>
  <c r="G70" i="10"/>
  <c r="C13" i="10"/>
  <c r="C14" i="12" s="1"/>
  <c r="K13" i="10"/>
  <c r="K14" i="12" s="1"/>
  <c r="I13" i="10"/>
  <c r="I14" i="12" s="1"/>
  <c r="E70" i="10"/>
  <c r="O70" i="10"/>
  <c r="M13" i="10"/>
  <c r="M14" i="12" s="1"/>
  <c r="U13" i="10"/>
  <c r="U14" i="12" s="1"/>
  <c r="Q13" i="10"/>
  <c r="Q14" i="12" s="1"/>
  <c r="M70" i="10"/>
  <c r="U70" i="10"/>
  <c r="N70" i="10"/>
  <c r="D70" i="10"/>
  <c r="O13" i="10"/>
  <c r="O14" i="12" s="1"/>
  <c r="G13" i="10"/>
  <c r="G14" i="12" s="1"/>
  <c r="S70" i="10"/>
  <c r="K70" i="10"/>
  <c r="C70" i="10"/>
  <c r="B13" i="10"/>
  <c r="J70" i="10"/>
  <c r="P13" i="10"/>
  <c r="P14" i="12" s="1"/>
  <c r="V9" i="5" l="1"/>
  <c r="B14" i="12"/>
  <c r="V13" i="10"/>
  <c r="R60" i="3"/>
  <c r="Q67" i="3"/>
  <c r="V8" i="5"/>
  <c r="V12" i="5"/>
  <c r="V7" i="5"/>
  <c r="V11" i="5"/>
  <c r="V6" i="5"/>
  <c r="V10" i="5"/>
  <c r="H13" i="5"/>
  <c r="H9" i="12" s="1"/>
  <c r="B70" i="5"/>
  <c r="B93" i="5" s="1"/>
  <c r="F70" i="5"/>
  <c r="F93" i="5" s="1"/>
  <c r="N70" i="5"/>
  <c r="N93" i="5" s="1"/>
  <c r="L70" i="5"/>
  <c r="L93" i="5" s="1"/>
  <c r="T70" i="5"/>
  <c r="T93" i="5" s="1"/>
  <c r="J13" i="5"/>
  <c r="J9" i="12" s="1"/>
  <c r="R13" i="5"/>
  <c r="R9" i="12" s="1"/>
  <c r="K13" i="5"/>
  <c r="K9" i="12" s="1"/>
  <c r="E70" i="5"/>
  <c r="E93" i="5" s="1"/>
  <c r="O70" i="5"/>
  <c r="O93" i="5" s="1"/>
  <c r="U13" i="5"/>
  <c r="U9" i="12" s="1"/>
  <c r="Q13" i="5"/>
  <c r="Q9" i="12" s="1"/>
  <c r="M70" i="5"/>
  <c r="M93" i="5" s="1"/>
  <c r="U70" i="5"/>
  <c r="U93" i="5" s="1"/>
  <c r="C13" i="5"/>
  <c r="C9" i="12" s="1"/>
  <c r="I13" i="5"/>
  <c r="I9" i="12" s="1"/>
  <c r="M13" i="5"/>
  <c r="M9" i="12" s="1"/>
  <c r="P70" i="5"/>
  <c r="P93" i="5" s="1"/>
  <c r="Q70" i="5"/>
  <c r="Q93" i="5" s="1"/>
  <c r="F13" i="5"/>
  <c r="F9" i="12" s="1"/>
  <c r="R70" i="5"/>
  <c r="R93" i="5" s="1"/>
  <c r="E13" i="5"/>
  <c r="E9" i="12" s="1"/>
  <c r="G70" i="5"/>
  <c r="G93" i="5" s="1"/>
  <c r="I70" i="5"/>
  <c r="I93" i="5" s="1"/>
  <c r="S13" i="5"/>
  <c r="S9" i="12" s="1"/>
  <c r="H70" i="5"/>
  <c r="H93" i="5" s="1"/>
  <c r="L13" i="5"/>
  <c r="L9" i="12" s="1"/>
  <c r="T13" i="5"/>
  <c r="T9" i="12" s="1"/>
  <c r="D13" i="5"/>
  <c r="D9" i="12" s="1"/>
  <c r="O13" i="5"/>
  <c r="O9" i="12" s="1"/>
  <c r="G13" i="5"/>
  <c r="G9" i="12" s="1"/>
  <c r="S70" i="5"/>
  <c r="S93" i="5" s="1"/>
  <c r="K70" i="5"/>
  <c r="K93" i="5" s="1"/>
  <c r="C70" i="5"/>
  <c r="C93" i="5" s="1"/>
  <c r="B13" i="5"/>
  <c r="B9" i="12" s="1"/>
  <c r="N13" i="5"/>
  <c r="N9" i="12" s="1"/>
  <c r="J70" i="5"/>
  <c r="J93" i="5" s="1"/>
  <c r="P13" i="5"/>
  <c r="P9" i="12" s="1"/>
  <c r="D70" i="5"/>
  <c r="D93" i="5" s="1"/>
  <c r="A75" i="9"/>
  <c r="A76" i="9"/>
  <c r="A77" i="9"/>
  <c r="A78" i="9"/>
  <c r="A74" i="9"/>
  <c r="B75" i="9"/>
  <c r="C75" i="9"/>
  <c r="D75" i="9"/>
  <c r="E75" i="9"/>
  <c r="F75" i="9"/>
  <c r="B76" i="9"/>
  <c r="C76" i="9"/>
  <c r="D76" i="9"/>
  <c r="E76" i="9"/>
  <c r="F76" i="9"/>
  <c r="B77" i="9"/>
  <c r="C77" i="9"/>
  <c r="D77" i="9"/>
  <c r="E77" i="9"/>
  <c r="F77" i="9"/>
  <c r="B78" i="9"/>
  <c r="C78" i="9"/>
  <c r="D78" i="9"/>
  <c r="E78" i="9"/>
  <c r="F78" i="9"/>
  <c r="C74" i="9"/>
  <c r="D74" i="9"/>
  <c r="E74" i="9"/>
  <c r="F74" i="9"/>
  <c r="B74" i="9"/>
  <c r="S60" i="3" l="1"/>
  <c r="R67" i="3"/>
  <c r="C13" i="2"/>
  <c r="W13" i="10"/>
  <c r="W14" i="10" s="1"/>
  <c r="V13" i="5"/>
  <c r="A77" i="6"/>
  <c r="A78" i="6"/>
  <c r="A79" i="6"/>
  <c r="A80" i="6"/>
  <c r="A76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C80" i="6"/>
  <c r="D80" i="6"/>
  <c r="E80" i="6"/>
  <c r="F80" i="6"/>
  <c r="B77" i="6"/>
  <c r="B78" i="6"/>
  <c r="B79" i="6"/>
  <c r="B80" i="6"/>
  <c r="B76" i="6"/>
  <c r="W13" i="5" l="1"/>
  <c r="W14" i="5" s="1"/>
  <c r="C8" i="2"/>
  <c r="T60" i="3"/>
  <c r="S67" i="3"/>
  <c r="V8" i="9" l="1"/>
  <c r="V12" i="9"/>
  <c r="V10" i="6"/>
  <c r="F11" i="15"/>
  <c r="F21" i="15" s="1"/>
  <c r="R11" i="15"/>
  <c r="R21" i="15" s="1"/>
  <c r="G11" i="15"/>
  <c r="G21" i="15" s="1"/>
  <c r="S11" i="15"/>
  <c r="S21" i="15" s="1"/>
  <c r="V7" i="6"/>
  <c r="V11" i="6"/>
  <c r="H11" i="15"/>
  <c r="H21" i="15" s="1"/>
  <c r="L11" i="15"/>
  <c r="L21" i="15" s="1"/>
  <c r="T11" i="15"/>
  <c r="T21" i="15" s="1"/>
  <c r="V9" i="9"/>
  <c r="I11" i="15"/>
  <c r="I21" i="15" s="1"/>
  <c r="M11" i="15"/>
  <c r="M21" i="15" s="1"/>
  <c r="U11" i="15"/>
  <c r="U21" i="15" s="1"/>
  <c r="V12" i="6"/>
  <c r="B11" i="15"/>
  <c r="B21" i="15" s="1"/>
  <c r="C11" i="15"/>
  <c r="C21" i="15" s="1"/>
  <c r="K11" i="15"/>
  <c r="K21" i="15" s="1"/>
  <c r="O11" i="15"/>
  <c r="O21" i="15" s="1"/>
  <c r="U60" i="3"/>
  <c r="U67" i="3" s="1"/>
  <c r="T67" i="3"/>
  <c r="V10" i="9"/>
  <c r="V8" i="6"/>
  <c r="V7" i="9"/>
  <c r="V11" i="9"/>
  <c r="V9" i="6"/>
  <c r="D11" i="15"/>
  <c r="D21" i="15" s="1"/>
  <c r="P11" i="15"/>
  <c r="P21" i="15" s="1"/>
  <c r="J11" i="15"/>
  <c r="J21" i="15" s="1"/>
  <c r="N11" i="15"/>
  <c r="N21" i="15" s="1"/>
  <c r="E11" i="15"/>
  <c r="E21" i="15" s="1"/>
  <c r="Q11" i="15"/>
  <c r="Q21" i="15" s="1"/>
  <c r="R13" i="6"/>
  <c r="R10" i="12" s="1"/>
  <c r="B71" i="6"/>
  <c r="J13" i="6"/>
  <c r="J10" i="12" s="1"/>
  <c r="B13" i="6"/>
  <c r="O13" i="6"/>
  <c r="O10" i="12" s="1"/>
  <c r="E13" i="6"/>
  <c r="E10" i="12" s="1"/>
  <c r="G71" i="6"/>
  <c r="C13" i="6"/>
  <c r="C10" i="12" s="1"/>
  <c r="K13" i="6"/>
  <c r="K10" i="12" s="1"/>
  <c r="S71" i="6"/>
  <c r="H71" i="6"/>
  <c r="F13" i="6"/>
  <c r="F10" i="12" s="1"/>
  <c r="D13" i="6"/>
  <c r="D10" i="12" s="1"/>
  <c r="L71" i="6"/>
  <c r="T71" i="6"/>
  <c r="N13" i="6"/>
  <c r="N10" i="12" s="1"/>
  <c r="O13" i="9"/>
  <c r="O13" i="12" s="1"/>
  <c r="O69" i="9"/>
  <c r="P13" i="9"/>
  <c r="P13" i="12" s="1"/>
  <c r="P69" i="9"/>
  <c r="S13" i="6"/>
  <c r="S10" i="12" s="1"/>
  <c r="I71" i="6"/>
  <c r="M71" i="6"/>
  <c r="U71" i="6"/>
  <c r="L13" i="6"/>
  <c r="L10" i="12" s="1"/>
  <c r="T13" i="6"/>
  <c r="T10" i="12" s="1"/>
  <c r="F69" i="9"/>
  <c r="F13" i="9"/>
  <c r="F13" i="12" s="1"/>
  <c r="R69" i="9"/>
  <c r="R13" i="9"/>
  <c r="R13" i="12" s="1"/>
  <c r="J71" i="6"/>
  <c r="N71" i="6"/>
  <c r="M13" i="6"/>
  <c r="M10" i="12" s="1"/>
  <c r="U13" i="6"/>
  <c r="U10" i="12" s="1"/>
  <c r="K13" i="9"/>
  <c r="K13" i="12" s="1"/>
  <c r="K69" i="9"/>
  <c r="D69" i="9"/>
  <c r="D13" i="9"/>
  <c r="D13" i="12" s="1"/>
  <c r="S69" i="9"/>
  <c r="S13" i="9"/>
  <c r="S13" i="12" s="1"/>
  <c r="C71" i="6"/>
  <c r="H13" i="9"/>
  <c r="H13" i="12" s="1"/>
  <c r="H69" i="9"/>
  <c r="L69" i="9"/>
  <c r="L13" i="9"/>
  <c r="L13" i="12" s="1"/>
  <c r="T69" i="9"/>
  <c r="T13" i="9"/>
  <c r="T13" i="12" s="1"/>
  <c r="D71" i="6"/>
  <c r="P71" i="6"/>
  <c r="G13" i="6"/>
  <c r="G10" i="12" s="1"/>
  <c r="C13" i="9"/>
  <c r="C13" i="12" s="1"/>
  <c r="C69" i="9"/>
  <c r="G69" i="9"/>
  <c r="G13" i="9"/>
  <c r="G13" i="12" s="1"/>
  <c r="I69" i="9"/>
  <c r="I13" i="9"/>
  <c r="I13" i="12" s="1"/>
  <c r="M13" i="9"/>
  <c r="M13" i="12" s="1"/>
  <c r="M69" i="9"/>
  <c r="U69" i="9"/>
  <c r="U13" i="9"/>
  <c r="U13" i="12" s="1"/>
  <c r="E71" i="6"/>
  <c r="Q71" i="6"/>
  <c r="H13" i="6"/>
  <c r="H10" i="12" s="1"/>
  <c r="P13" i="6"/>
  <c r="P10" i="12" s="1"/>
  <c r="E69" i="9"/>
  <c r="E13" i="9"/>
  <c r="E13" i="12" s="1"/>
  <c r="Q69" i="9"/>
  <c r="Q13" i="9"/>
  <c r="Q13" i="12" s="1"/>
  <c r="K71" i="6"/>
  <c r="O71" i="6"/>
  <c r="B69" i="9"/>
  <c r="B13" i="9"/>
  <c r="J69" i="9"/>
  <c r="J13" i="9"/>
  <c r="J13" i="12" s="1"/>
  <c r="N69" i="9"/>
  <c r="N13" i="9"/>
  <c r="N13" i="12" s="1"/>
  <c r="F71" i="6"/>
  <c r="R71" i="6"/>
  <c r="I13" i="6"/>
  <c r="I10" i="12" s="1"/>
  <c r="Q13" i="6"/>
  <c r="Q10" i="12" s="1"/>
  <c r="A33" i="14"/>
  <c r="A32" i="14"/>
  <c r="X13" i="9" l="1"/>
  <c r="B10" i="12"/>
  <c r="V13" i="6"/>
  <c r="V13" i="9"/>
  <c r="B13" i="12"/>
  <c r="X13" i="6"/>
  <c r="B98" i="12"/>
  <c r="C98" i="12" s="1"/>
  <c r="D98" i="12" s="1"/>
  <c r="E98" i="12" s="1"/>
  <c r="F98" i="12" s="1"/>
  <c r="G98" i="12" s="1"/>
  <c r="H98" i="12" s="1"/>
  <c r="I98" i="12" s="1"/>
  <c r="J98" i="12" s="1"/>
  <c r="K98" i="12" s="1"/>
  <c r="L98" i="12" s="1"/>
  <c r="M98" i="12" s="1"/>
  <c r="N98" i="12" s="1"/>
  <c r="O98" i="12" s="1"/>
  <c r="P98" i="12" s="1"/>
  <c r="Q98" i="12" s="1"/>
  <c r="R98" i="12" s="1"/>
  <c r="S98" i="12" s="1"/>
  <c r="T98" i="12" s="1"/>
  <c r="U98" i="12" s="1"/>
  <c r="B81" i="12"/>
  <c r="C81" i="12" s="1"/>
  <c r="D81" i="12" s="1"/>
  <c r="E81" i="12" s="1"/>
  <c r="F81" i="12" s="1"/>
  <c r="G81" i="12" s="1"/>
  <c r="H81" i="12" s="1"/>
  <c r="I81" i="12" s="1"/>
  <c r="J81" i="12" s="1"/>
  <c r="K81" i="12" s="1"/>
  <c r="L81" i="12" s="1"/>
  <c r="M81" i="12" s="1"/>
  <c r="N81" i="12" s="1"/>
  <c r="O81" i="12" s="1"/>
  <c r="P81" i="12" s="1"/>
  <c r="Q81" i="12" s="1"/>
  <c r="R81" i="12" s="1"/>
  <c r="S81" i="12" s="1"/>
  <c r="T81" i="12" s="1"/>
  <c r="U81" i="12" s="1"/>
  <c r="M64" i="12"/>
  <c r="C12" i="2" l="1"/>
  <c r="W13" i="6"/>
  <c r="W14" i="6" s="1"/>
  <c r="C9" i="2"/>
  <c r="C64" i="12"/>
  <c r="D64" i="12"/>
  <c r="E64" i="12"/>
  <c r="F64" i="12"/>
  <c r="G64" i="12"/>
  <c r="H64" i="12"/>
  <c r="I64" i="12"/>
  <c r="J64" i="12"/>
  <c r="K64" i="12"/>
  <c r="L64" i="12"/>
  <c r="B64" i="12"/>
  <c r="V18" i="10" l="1"/>
  <c r="M11" i="14"/>
  <c r="U11" i="14"/>
  <c r="T71" i="10"/>
  <c r="T25" i="14" l="1"/>
  <c r="T72" i="10"/>
  <c r="T89" i="10" s="1"/>
  <c r="T11" i="14"/>
  <c r="N71" i="10"/>
  <c r="U71" i="10"/>
  <c r="M71" i="10"/>
  <c r="L71" i="10"/>
  <c r="R71" i="10"/>
  <c r="S11" i="14"/>
  <c r="L11" i="14"/>
  <c r="Q71" i="10"/>
  <c r="R11" i="14"/>
  <c r="P71" i="10"/>
  <c r="Q11" i="14"/>
  <c r="O71" i="10"/>
  <c r="P11" i="14"/>
  <c r="S71" i="10"/>
  <c r="O11" i="14"/>
  <c r="N11" i="14"/>
  <c r="L25" i="14" l="1"/>
  <c r="L72" i="10"/>
  <c r="L89" i="10" s="1"/>
  <c r="U25" i="14"/>
  <c r="U72" i="10"/>
  <c r="U89" i="10" s="1"/>
  <c r="N25" i="14"/>
  <c r="N72" i="10"/>
  <c r="N89" i="10" s="1"/>
  <c r="R25" i="14"/>
  <c r="R72" i="10"/>
  <c r="R89" i="10" s="1"/>
  <c r="O25" i="14"/>
  <c r="O72" i="10"/>
  <c r="O89" i="10" s="1"/>
  <c r="M25" i="14"/>
  <c r="M72" i="10"/>
  <c r="M89" i="10" s="1"/>
  <c r="P25" i="14"/>
  <c r="P72" i="10"/>
  <c r="P89" i="10" s="1"/>
  <c r="Q25" i="14"/>
  <c r="Q72" i="10"/>
  <c r="Q89" i="10" s="1"/>
  <c r="S25" i="14"/>
  <c r="S72" i="10"/>
  <c r="S89" i="10" s="1"/>
  <c r="B71" i="10"/>
  <c r="I71" i="10"/>
  <c r="E71" i="10"/>
  <c r="J11" i="14"/>
  <c r="H71" i="10"/>
  <c r="I11" i="14"/>
  <c r="B11" i="14"/>
  <c r="G71" i="10"/>
  <c r="H11" i="14"/>
  <c r="F71" i="10"/>
  <c r="G11" i="14"/>
  <c r="F11" i="14"/>
  <c r="D71" i="10"/>
  <c r="K71" i="10"/>
  <c r="C71" i="10"/>
  <c r="D11" i="14"/>
  <c r="E11" i="14"/>
  <c r="J71" i="10"/>
  <c r="K11" i="14"/>
  <c r="C11" i="14"/>
  <c r="V6" i="10"/>
  <c r="Y13" i="10" s="1"/>
  <c r="Y14" i="10" s="1"/>
  <c r="C30" i="10"/>
  <c r="D30" i="10"/>
  <c r="E30" i="10"/>
  <c r="F30" i="10"/>
  <c r="G30" i="10"/>
  <c r="H30" i="10"/>
  <c r="I30" i="10"/>
  <c r="J30" i="10"/>
  <c r="K30" i="10"/>
  <c r="L30" i="10"/>
  <c r="C31" i="10"/>
  <c r="D31" i="10"/>
  <c r="E31" i="10"/>
  <c r="F31" i="10"/>
  <c r="G31" i="10"/>
  <c r="H31" i="10"/>
  <c r="I31" i="10"/>
  <c r="J31" i="10"/>
  <c r="K31" i="10"/>
  <c r="L31" i="10"/>
  <c r="C32" i="10"/>
  <c r="D32" i="10"/>
  <c r="E32" i="10"/>
  <c r="F32" i="10"/>
  <c r="G32" i="10"/>
  <c r="H32" i="10"/>
  <c r="I32" i="10"/>
  <c r="J32" i="10"/>
  <c r="K32" i="10"/>
  <c r="L32" i="10"/>
  <c r="C33" i="10"/>
  <c r="D33" i="10"/>
  <c r="E33" i="10"/>
  <c r="F33" i="10"/>
  <c r="G33" i="10"/>
  <c r="H33" i="10"/>
  <c r="I33" i="10"/>
  <c r="J33" i="10"/>
  <c r="K33" i="10"/>
  <c r="L33" i="10"/>
  <c r="C34" i="10"/>
  <c r="D34" i="10"/>
  <c r="E34" i="10"/>
  <c r="F34" i="10"/>
  <c r="G34" i="10"/>
  <c r="H34" i="10"/>
  <c r="I34" i="10"/>
  <c r="J34" i="10"/>
  <c r="K34" i="10"/>
  <c r="L34" i="10"/>
  <c r="C35" i="10"/>
  <c r="D35" i="10"/>
  <c r="E35" i="10"/>
  <c r="F35" i="10"/>
  <c r="G35" i="10"/>
  <c r="H35" i="10"/>
  <c r="I35" i="10"/>
  <c r="J35" i="10"/>
  <c r="K35" i="10"/>
  <c r="L35" i="10"/>
  <c r="C36" i="10"/>
  <c r="C63" i="12" s="1"/>
  <c r="D36" i="10"/>
  <c r="D63" i="12" s="1"/>
  <c r="E36" i="10"/>
  <c r="E63" i="12" s="1"/>
  <c r="F36" i="10"/>
  <c r="F63" i="12" s="1"/>
  <c r="G36" i="10"/>
  <c r="G63" i="12" s="1"/>
  <c r="H36" i="10"/>
  <c r="H63" i="12" s="1"/>
  <c r="I36" i="10"/>
  <c r="I63" i="12" s="1"/>
  <c r="J36" i="10"/>
  <c r="J63" i="12" s="1"/>
  <c r="K36" i="10"/>
  <c r="K63" i="12" s="1"/>
  <c r="L36" i="10"/>
  <c r="L63" i="12" s="1"/>
  <c r="B31" i="10"/>
  <c r="B32" i="10"/>
  <c r="B33" i="10"/>
  <c r="B34" i="10"/>
  <c r="B35" i="10"/>
  <c r="B36" i="10"/>
  <c r="B30" i="10"/>
  <c r="K25" i="14" l="1"/>
  <c r="K72" i="10"/>
  <c r="K89" i="10" s="1"/>
  <c r="I25" i="14"/>
  <c r="I72" i="10"/>
  <c r="I89" i="10" s="1"/>
  <c r="D25" i="14"/>
  <c r="D72" i="10"/>
  <c r="J25" i="14"/>
  <c r="J72" i="10"/>
  <c r="J89" i="10" s="1"/>
  <c r="F25" i="14"/>
  <c r="F72" i="10"/>
  <c r="G25" i="14"/>
  <c r="G72" i="10"/>
  <c r="G89" i="10" s="1"/>
  <c r="H25" i="14"/>
  <c r="H72" i="10"/>
  <c r="H89" i="10" s="1"/>
  <c r="E25" i="14"/>
  <c r="E72" i="10"/>
  <c r="B25" i="14"/>
  <c r="B72" i="10"/>
  <c r="C25" i="14"/>
  <c r="C72" i="10"/>
  <c r="M36" i="10"/>
  <c r="C28" i="2" s="1"/>
  <c r="B63" i="12"/>
  <c r="M63" i="12" s="1"/>
  <c r="B97" i="12" s="1"/>
  <c r="X14" i="10"/>
  <c r="C30" i="9"/>
  <c r="D30" i="9"/>
  <c r="E30" i="9"/>
  <c r="F30" i="9"/>
  <c r="G30" i="9"/>
  <c r="H30" i="9"/>
  <c r="I30" i="9"/>
  <c r="J30" i="9"/>
  <c r="K30" i="9"/>
  <c r="L30" i="9"/>
  <c r="C31" i="9"/>
  <c r="D31" i="9"/>
  <c r="E31" i="9"/>
  <c r="F31" i="9"/>
  <c r="G31" i="9"/>
  <c r="H31" i="9"/>
  <c r="I31" i="9"/>
  <c r="J31" i="9"/>
  <c r="K31" i="9"/>
  <c r="L31" i="9"/>
  <c r="C32" i="9"/>
  <c r="D32" i="9"/>
  <c r="E32" i="9"/>
  <c r="F32" i="9"/>
  <c r="G32" i="9"/>
  <c r="H32" i="9"/>
  <c r="I32" i="9"/>
  <c r="J32" i="9"/>
  <c r="K32" i="9"/>
  <c r="L32" i="9"/>
  <c r="C33" i="9"/>
  <c r="D33" i="9"/>
  <c r="E33" i="9"/>
  <c r="F33" i="9"/>
  <c r="G33" i="9"/>
  <c r="H33" i="9"/>
  <c r="I33" i="9"/>
  <c r="J33" i="9"/>
  <c r="K33" i="9"/>
  <c r="L33" i="9"/>
  <c r="C34" i="9"/>
  <c r="D34" i="9"/>
  <c r="E34" i="9"/>
  <c r="F34" i="9"/>
  <c r="G34" i="9"/>
  <c r="H34" i="9"/>
  <c r="I34" i="9"/>
  <c r="J34" i="9"/>
  <c r="K34" i="9"/>
  <c r="L34" i="9"/>
  <c r="C35" i="9"/>
  <c r="D35" i="9"/>
  <c r="E35" i="9"/>
  <c r="F35" i="9"/>
  <c r="G35" i="9"/>
  <c r="H35" i="9"/>
  <c r="I35" i="9"/>
  <c r="J35" i="9"/>
  <c r="K35" i="9"/>
  <c r="L35" i="9"/>
  <c r="C36" i="9"/>
  <c r="C62" i="12" s="1"/>
  <c r="D36" i="9"/>
  <c r="D62" i="12" s="1"/>
  <c r="E36" i="9"/>
  <c r="E62" i="12" s="1"/>
  <c r="F36" i="9"/>
  <c r="F62" i="12" s="1"/>
  <c r="G36" i="9"/>
  <c r="G62" i="12" s="1"/>
  <c r="H36" i="9"/>
  <c r="H62" i="12" s="1"/>
  <c r="I36" i="9"/>
  <c r="I62" i="12" s="1"/>
  <c r="J36" i="9"/>
  <c r="J62" i="12" s="1"/>
  <c r="K36" i="9"/>
  <c r="K62" i="12" s="1"/>
  <c r="L36" i="9"/>
  <c r="L62" i="12" s="1"/>
  <c r="B31" i="9"/>
  <c r="B32" i="9"/>
  <c r="B33" i="9"/>
  <c r="B34" i="9"/>
  <c r="B35" i="9"/>
  <c r="B36" i="9"/>
  <c r="B30" i="9"/>
  <c r="E81" i="10" l="1"/>
  <c r="E89" i="10"/>
  <c r="D81" i="10"/>
  <c r="D89" i="10"/>
  <c r="C81" i="10"/>
  <c r="C89" i="10"/>
  <c r="B81" i="10"/>
  <c r="B89" i="10"/>
  <c r="F81" i="10"/>
  <c r="F89" i="10"/>
  <c r="B62" i="12"/>
  <c r="M62" i="12" s="1"/>
  <c r="M36" i="9"/>
  <c r="C27" i="2" s="1"/>
  <c r="C30" i="8"/>
  <c r="D30" i="8"/>
  <c r="E30" i="8"/>
  <c r="F30" i="8"/>
  <c r="G30" i="8"/>
  <c r="H30" i="8"/>
  <c r="I30" i="8"/>
  <c r="J30" i="8"/>
  <c r="K30" i="8"/>
  <c r="L30" i="8"/>
  <c r="C31" i="8"/>
  <c r="D31" i="8"/>
  <c r="E31" i="8"/>
  <c r="F31" i="8"/>
  <c r="G31" i="8"/>
  <c r="H31" i="8"/>
  <c r="I31" i="8"/>
  <c r="J31" i="8"/>
  <c r="K31" i="8"/>
  <c r="L31" i="8"/>
  <c r="C32" i="8"/>
  <c r="D32" i="8"/>
  <c r="E32" i="8"/>
  <c r="F32" i="8"/>
  <c r="G32" i="8"/>
  <c r="H32" i="8"/>
  <c r="I32" i="8"/>
  <c r="J32" i="8"/>
  <c r="K32" i="8"/>
  <c r="L32" i="8"/>
  <c r="C33" i="8"/>
  <c r="D33" i="8"/>
  <c r="E33" i="8"/>
  <c r="F33" i="8"/>
  <c r="G33" i="8"/>
  <c r="H33" i="8"/>
  <c r="I33" i="8"/>
  <c r="J33" i="8"/>
  <c r="K33" i="8"/>
  <c r="L33" i="8"/>
  <c r="C34" i="8"/>
  <c r="D34" i="8"/>
  <c r="E34" i="8"/>
  <c r="F34" i="8"/>
  <c r="G34" i="8"/>
  <c r="H34" i="8"/>
  <c r="I34" i="8"/>
  <c r="J34" i="8"/>
  <c r="K34" i="8"/>
  <c r="L34" i="8"/>
  <c r="C35" i="8"/>
  <c r="D35" i="8"/>
  <c r="E35" i="8"/>
  <c r="F35" i="8"/>
  <c r="G35" i="8"/>
  <c r="H35" i="8"/>
  <c r="I35" i="8"/>
  <c r="J35" i="8"/>
  <c r="K35" i="8"/>
  <c r="L35" i="8"/>
  <c r="C36" i="8"/>
  <c r="C61" i="12" s="1"/>
  <c r="D36" i="8"/>
  <c r="D61" i="12" s="1"/>
  <c r="E36" i="8"/>
  <c r="E61" i="12" s="1"/>
  <c r="F36" i="8"/>
  <c r="F61" i="12" s="1"/>
  <c r="G36" i="8"/>
  <c r="G61" i="12" s="1"/>
  <c r="H36" i="8"/>
  <c r="H61" i="12" s="1"/>
  <c r="I36" i="8"/>
  <c r="I61" i="12" s="1"/>
  <c r="J36" i="8"/>
  <c r="J61" i="12" s="1"/>
  <c r="K36" i="8"/>
  <c r="K61" i="12" s="1"/>
  <c r="L36" i="8"/>
  <c r="L61" i="12" s="1"/>
  <c r="B31" i="8"/>
  <c r="B32" i="8"/>
  <c r="B33" i="8"/>
  <c r="B34" i="8"/>
  <c r="B35" i="8"/>
  <c r="B36" i="8"/>
  <c r="B30" i="8"/>
  <c r="B61" i="12" l="1"/>
  <c r="M61" i="12" s="1"/>
  <c r="M36" i="8"/>
  <c r="C26" i="2" s="1"/>
  <c r="C30" i="7"/>
  <c r="D30" i="7"/>
  <c r="E30" i="7"/>
  <c r="F30" i="7"/>
  <c r="G30" i="7"/>
  <c r="H30" i="7"/>
  <c r="I30" i="7"/>
  <c r="J30" i="7"/>
  <c r="K30" i="7"/>
  <c r="L30" i="7"/>
  <c r="C31" i="7"/>
  <c r="D31" i="7"/>
  <c r="E31" i="7"/>
  <c r="F31" i="7"/>
  <c r="G31" i="7"/>
  <c r="H31" i="7"/>
  <c r="I31" i="7"/>
  <c r="J31" i="7"/>
  <c r="K31" i="7"/>
  <c r="L31" i="7"/>
  <c r="C32" i="7"/>
  <c r="D32" i="7"/>
  <c r="E32" i="7"/>
  <c r="F32" i="7"/>
  <c r="G32" i="7"/>
  <c r="H32" i="7"/>
  <c r="I32" i="7"/>
  <c r="J32" i="7"/>
  <c r="K32" i="7"/>
  <c r="L32" i="7"/>
  <c r="C33" i="7"/>
  <c r="D33" i="7"/>
  <c r="E33" i="7"/>
  <c r="F33" i="7"/>
  <c r="G33" i="7"/>
  <c r="H33" i="7"/>
  <c r="I33" i="7"/>
  <c r="J33" i="7"/>
  <c r="K33" i="7"/>
  <c r="L33" i="7"/>
  <c r="C34" i="7"/>
  <c r="D34" i="7"/>
  <c r="E34" i="7"/>
  <c r="F34" i="7"/>
  <c r="G34" i="7"/>
  <c r="H34" i="7"/>
  <c r="I34" i="7"/>
  <c r="J34" i="7"/>
  <c r="K34" i="7"/>
  <c r="L34" i="7"/>
  <c r="C35" i="7"/>
  <c r="D35" i="7"/>
  <c r="E35" i="7"/>
  <c r="F35" i="7"/>
  <c r="G35" i="7"/>
  <c r="H35" i="7"/>
  <c r="I35" i="7"/>
  <c r="J35" i="7"/>
  <c r="K35" i="7"/>
  <c r="L35" i="7"/>
  <c r="C36" i="7"/>
  <c r="C60" i="12" s="1"/>
  <c r="D36" i="7"/>
  <c r="D60" i="12" s="1"/>
  <c r="E36" i="7"/>
  <c r="E60" i="12" s="1"/>
  <c r="F36" i="7"/>
  <c r="F60" i="12" s="1"/>
  <c r="G36" i="7"/>
  <c r="G60" i="12" s="1"/>
  <c r="H36" i="7"/>
  <c r="H60" i="12" s="1"/>
  <c r="I36" i="7"/>
  <c r="I60" i="12" s="1"/>
  <c r="J36" i="7"/>
  <c r="J60" i="12" s="1"/>
  <c r="K36" i="7"/>
  <c r="K60" i="12" s="1"/>
  <c r="L36" i="7"/>
  <c r="L60" i="12" s="1"/>
  <c r="B31" i="7"/>
  <c r="B32" i="7"/>
  <c r="B33" i="7"/>
  <c r="B34" i="7"/>
  <c r="B35" i="7"/>
  <c r="B36" i="7"/>
  <c r="B30" i="7"/>
  <c r="B60" i="12" l="1"/>
  <c r="M60" i="12" s="1"/>
  <c r="M36" i="7"/>
  <c r="C25" i="2" s="1"/>
  <c r="C30" i="6"/>
  <c r="D30" i="6"/>
  <c r="E30" i="6"/>
  <c r="F30" i="6"/>
  <c r="G30" i="6"/>
  <c r="H30" i="6"/>
  <c r="I30" i="6"/>
  <c r="J30" i="6"/>
  <c r="K30" i="6"/>
  <c r="L30" i="6"/>
  <c r="C31" i="6"/>
  <c r="D31" i="6"/>
  <c r="E31" i="6"/>
  <c r="F31" i="6"/>
  <c r="G31" i="6"/>
  <c r="H31" i="6"/>
  <c r="I31" i="6"/>
  <c r="J31" i="6"/>
  <c r="K31" i="6"/>
  <c r="L31" i="6"/>
  <c r="C32" i="6"/>
  <c r="D32" i="6"/>
  <c r="E32" i="6"/>
  <c r="F32" i="6"/>
  <c r="G32" i="6"/>
  <c r="H32" i="6"/>
  <c r="I32" i="6"/>
  <c r="J32" i="6"/>
  <c r="K32" i="6"/>
  <c r="L32" i="6"/>
  <c r="C33" i="6"/>
  <c r="D33" i="6"/>
  <c r="E33" i="6"/>
  <c r="F33" i="6"/>
  <c r="G33" i="6"/>
  <c r="H33" i="6"/>
  <c r="I33" i="6"/>
  <c r="J33" i="6"/>
  <c r="K33" i="6"/>
  <c r="L33" i="6"/>
  <c r="C34" i="6"/>
  <c r="D34" i="6"/>
  <c r="E34" i="6"/>
  <c r="F34" i="6"/>
  <c r="G34" i="6"/>
  <c r="H34" i="6"/>
  <c r="I34" i="6"/>
  <c r="J34" i="6"/>
  <c r="K34" i="6"/>
  <c r="L34" i="6"/>
  <c r="C35" i="6"/>
  <c r="D35" i="6"/>
  <c r="E35" i="6"/>
  <c r="F35" i="6"/>
  <c r="G35" i="6"/>
  <c r="H35" i="6"/>
  <c r="I35" i="6"/>
  <c r="J35" i="6"/>
  <c r="K35" i="6"/>
  <c r="L35" i="6"/>
  <c r="C36" i="6"/>
  <c r="C59" i="12" s="1"/>
  <c r="D36" i="6"/>
  <c r="D59" i="12" s="1"/>
  <c r="E36" i="6"/>
  <c r="E59" i="12" s="1"/>
  <c r="F36" i="6"/>
  <c r="F59" i="12" s="1"/>
  <c r="G36" i="6"/>
  <c r="G59" i="12" s="1"/>
  <c r="H36" i="6"/>
  <c r="H59" i="12" s="1"/>
  <c r="I36" i="6"/>
  <c r="I59" i="12" s="1"/>
  <c r="J36" i="6"/>
  <c r="J59" i="12" s="1"/>
  <c r="K36" i="6"/>
  <c r="K59" i="12" s="1"/>
  <c r="L36" i="6"/>
  <c r="L59" i="12" s="1"/>
  <c r="B31" i="6"/>
  <c r="B32" i="6"/>
  <c r="B33" i="6"/>
  <c r="B34" i="6"/>
  <c r="B35" i="6"/>
  <c r="B36" i="6"/>
  <c r="B30" i="6"/>
  <c r="B59" i="12" l="1"/>
  <c r="M59" i="12" s="1"/>
  <c r="M36" i="6"/>
  <c r="C24" i="2" s="1"/>
  <c r="C30" i="5"/>
  <c r="D30" i="5"/>
  <c r="E30" i="5"/>
  <c r="F30" i="5"/>
  <c r="G30" i="5"/>
  <c r="H30" i="5"/>
  <c r="I30" i="5"/>
  <c r="J30" i="5"/>
  <c r="K30" i="5"/>
  <c r="L30" i="5"/>
  <c r="C31" i="5"/>
  <c r="D31" i="5"/>
  <c r="E31" i="5"/>
  <c r="F31" i="5"/>
  <c r="G31" i="5"/>
  <c r="H31" i="5"/>
  <c r="I31" i="5"/>
  <c r="J31" i="5"/>
  <c r="K31" i="5"/>
  <c r="L31" i="5"/>
  <c r="C32" i="5"/>
  <c r="D32" i="5"/>
  <c r="E32" i="5"/>
  <c r="F32" i="5"/>
  <c r="G32" i="5"/>
  <c r="H32" i="5"/>
  <c r="I32" i="5"/>
  <c r="J32" i="5"/>
  <c r="K32" i="5"/>
  <c r="L32" i="5"/>
  <c r="C33" i="5"/>
  <c r="D33" i="5"/>
  <c r="E33" i="5"/>
  <c r="F33" i="5"/>
  <c r="G33" i="5"/>
  <c r="H33" i="5"/>
  <c r="I33" i="5"/>
  <c r="J33" i="5"/>
  <c r="K33" i="5"/>
  <c r="L33" i="5"/>
  <c r="C34" i="5"/>
  <c r="D34" i="5"/>
  <c r="E34" i="5"/>
  <c r="F34" i="5"/>
  <c r="G34" i="5"/>
  <c r="H34" i="5"/>
  <c r="I34" i="5"/>
  <c r="J34" i="5"/>
  <c r="K34" i="5"/>
  <c r="L34" i="5"/>
  <c r="C35" i="5"/>
  <c r="D35" i="5"/>
  <c r="E35" i="5"/>
  <c r="F35" i="5"/>
  <c r="G35" i="5"/>
  <c r="H35" i="5"/>
  <c r="I35" i="5"/>
  <c r="J35" i="5"/>
  <c r="K35" i="5"/>
  <c r="L35" i="5"/>
  <c r="C36" i="5"/>
  <c r="C58" i="12" s="1"/>
  <c r="D36" i="5"/>
  <c r="D58" i="12" s="1"/>
  <c r="E36" i="5"/>
  <c r="E58" i="12" s="1"/>
  <c r="F36" i="5"/>
  <c r="F58" i="12" s="1"/>
  <c r="G36" i="5"/>
  <c r="G58" i="12" s="1"/>
  <c r="H36" i="5"/>
  <c r="H58" i="12" s="1"/>
  <c r="I36" i="5"/>
  <c r="I58" i="12" s="1"/>
  <c r="J36" i="5"/>
  <c r="J58" i="12" s="1"/>
  <c r="K36" i="5"/>
  <c r="K58" i="12" s="1"/>
  <c r="L36" i="5"/>
  <c r="L58" i="12" s="1"/>
  <c r="B31" i="5"/>
  <c r="B32" i="5"/>
  <c r="B33" i="5"/>
  <c r="B34" i="5"/>
  <c r="B35" i="5"/>
  <c r="B36" i="5"/>
  <c r="B30" i="5"/>
  <c r="B58" i="12" l="1"/>
  <c r="M58" i="12" s="1"/>
  <c r="M36" i="5"/>
  <c r="C23" i="2" s="1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C56" i="12" s="1"/>
  <c r="D36" i="3"/>
  <c r="D56" i="12" s="1"/>
  <c r="E36" i="3"/>
  <c r="E56" i="12" s="1"/>
  <c r="F36" i="3"/>
  <c r="F56" i="12" s="1"/>
  <c r="G36" i="3"/>
  <c r="G56" i="12" s="1"/>
  <c r="H36" i="3"/>
  <c r="H56" i="12" s="1"/>
  <c r="I36" i="3"/>
  <c r="I56" i="12" s="1"/>
  <c r="J36" i="3"/>
  <c r="J56" i="12" s="1"/>
  <c r="K36" i="3"/>
  <c r="K56" i="12" s="1"/>
  <c r="L36" i="3"/>
  <c r="L56" i="12" s="1"/>
  <c r="B31" i="3"/>
  <c r="B32" i="3"/>
  <c r="B33" i="3"/>
  <c r="B34" i="3"/>
  <c r="B35" i="3"/>
  <c r="B36" i="3"/>
  <c r="B30" i="3"/>
  <c r="B56" i="12" l="1"/>
  <c r="M56" i="12" s="1"/>
  <c r="M36" i="3"/>
  <c r="C21" i="2" s="1"/>
  <c r="L36" i="4"/>
  <c r="L57" i="12" s="1"/>
  <c r="K36" i="4"/>
  <c r="K57" i="12" s="1"/>
  <c r="J36" i="4"/>
  <c r="J57" i="12" s="1"/>
  <c r="I36" i="4"/>
  <c r="I57" i="12" s="1"/>
  <c r="H36" i="4"/>
  <c r="H57" i="12" s="1"/>
  <c r="G36" i="4"/>
  <c r="G57" i="12" s="1"/>
  <c r="F36" i="4"/>
  <c r="F57" i="12" s="1"/>
  <c r="E36" i="4"/>
  <c r="E57" i="12" s="1"/>
  <c r="D36" i="4"/>
  <c r="D57" i="12" s="1"/>
  <c r="C36" i="4"/>
  <c r="C57" i="12" s="1"/>
  <c r="B36" i="4"/>
  <c r="L35" i="4"/>
  <c r="K35" i="4"/>
  <c r="J35" i="4"/>
  <c r="I35" i="4"/>
  <c r="H35" i="4"/>
  <c r="G35" i="4"/>
  <c r="F35" i="4"/>
  <c r="E35" i="4"/>
  <c r="D35" i="4"/>
  <c r="C35" i="4"/>
  <c r="B35" i="4"/>
  <c r="L34" i="4"/>
  <c r="K34" i="4"/>
  <c r="J34" i="4"/>
  <c r="I34" i="4"/>
  <c r="H34" i="4"/>
  <c r="G34" i="4"/>
  <c r="F34" i="4"/>
  <c r="E34" i="4"/>
  <c r="D34" i="4"/>
  <c r="C34" i="4"/>
  <c r="B34" i="4"/>
  <c r="L33" i="4"/>
  <c r="K33" i="4"/>
  <c r="J33" i="4"/>
  <c r="I33" i="4"/>
  <c r="H33" i="4"/>
  <c r="G33" i="4"/>
  <c r="F33" i="4"/>
  <c r="E33" i="4"/>
  <c r="D33" i="4"/>
  <c r="C33" i="4"/>
  <c r="B33" i="4"/>
  <c r="L32" i="4"/>
  <c r="K32" i="4"/>
  <c r="J32" i="4"/>
  <c r="I32" i="4"/>
  <c r="H32" i="4"/>
  <c r="G32" i="4"/>
  <c r="F32" i="4"/>
  <c r="E32" i="4"/>
  <c r="D32" i="4"/>
  <c r="C32" i="4"/>
  <c r="B32" i="4"/>
  <c r="L31" i="4"/>
  <c r="K31" i="4"/>
  <c r="J31" i="4"/>
  <c r="I31" i="4"/>
  <c r="H31" i="4"/>
  <c r="G31" i="4"/>
  <c r="F31" i="4"/>
  <c r="E31" i="4"/>
  <c r="D31" i="4"/>
  <c r="C31" i="4"/>
  <c r="B31" i="4"/>
  <c r="L30" i="4"/>
  <c r="K30" i="4"/>
  <c r="J30" i="4"/>
  <c r="I30" i="4"/>
  <c r="H30" i="4"/>
  <c r="G30" i="4"/>
  <c r="F30" i="4"/>
  <c r="E30" i="4"/>
  <c r="D30" i="4"/>
  <c r="C30" i="4"/>
  <c r="B30" i="4"/>
  <c r="B57" i="12" l="1"/>
  <c r="M57" i="12" s="1"/>
  <c r="M36" i="4"/>
  <c r="C22" i="2" s="1"/>
  <c r="C30" i="1"/>
  <c r="C6" i="13" s="1"/>
  <c r="D30" i="1"/>
  <c r="D6" i="13" s="1"/>
  <c r="E30" i="1"/>
  <c r="E6" i="13" s="1"/>
  <c r="F30" i="1"/>
  <c r="F6" i="13" s="1"/>
  <c r="G30" i="1"/>
  <c r="G6" i="13" s="1"/>
  <c r="H30" i="1"/>
  <c r="H6" i="13" s="1"/>
  <c r="I30" i="1"/>
  <c r="I6" i="13" s="1"/>
  <c r="J30" i="1"/>
  <c r="J6" i="13" s="1"/>
  <c r="K30" i="1"/>
  <c r="K6" i="13" s="1"/>
  <c r="L30" i="1"/>
  <c r="L6" i="13" s="1"/>
  <c r="C31" i="1"/>
  <c r="C7" i="13" s="1"/>
  <c r="D31" i="1"/>
  <c r="D7" i="13" s="1"/>
  <c r="E31" i="1"/>
  <c r="E7" i="13" s="1"/>
  <c r="F31" i="1"/>
  <c r="F7" i="13" s="1"/>
  <c r="G31" i="1"/>
  <c r="G7" i="13" s="1"/>
  <c r="H31" i="1"/>
  <c r="H7" i="13" s="1"/>
  <c r="I31" i="1"/>
  <c r="I7" i="13" s="1"/>
  <c r="J31" i="1"/>
  <c r="J7" i="13" s="1"/>
  <c r="K31" i="1"/>
  <c r="K7" i="13" s="1"/>
  <c r="L31" i="1"/>
  <c r="L7" i="13" s="1"/>
  <c r="C32" i="1"/>
  <c r="C8" i="13" s="1"/>
  <c r="D32" i="1"/>
  <c r="D8" i="13" s="1"/>
  <c r="E32" i="1"/>
  <c r="E8" i="13" s="1"/>
  <c r="F32" i="1"/>
  <c r="F8" i="13" s="1"/>
  <c r="G32" i="1"/>
  <c r="G8" i="13" s="1"/>
  <c r="H32" i="1"/>
  <c r="H8" i="13" s="1"/>
  <c r="I32" i="1"/>
  <c r="I8" i="13" s="1"/>
  <c r="J32" i="1"/>
  <c r="J8" i="13" s="1"/>
  <c r="K32" i="1"/>
  <c r="K8" i="13" s="1"/>
  <c r="L32" i="1"/>
  <c r="L8" i="13" s="1"/>
  <c r="C33" i="1"/>
  <c r="C9" i="13" s="1"/>
  <c r="D33" i="1"/>
  <c r="D9" i="13" s="1"/>
  <c r="E33" i="1"/>
  <c r="E9" i="13" s="1"/>
  <c r="F33" i="1"/>
  <c r="F9" i="13" s="1"/>
  <c r="G33" i="1"/>
  <c r="G9" i="13" s="1"/>
  <c r="H33" i="1"/>
  <c r="H9" i="13" s="1"/>
  <c r="I33" i="1"/>
  <c r="I9" i="13" s="1"/>
  <c r="J33" i="1"/>
  <c r="J9" i="13" s="1"/>
  <c r="K33" i="1"/>
  <c r="K9" i="13" s="1"/>
  <c r="L33" i="1"/>
  <c r="L9" i="13" s="1"/>
  <c r="C34" i="1"/>
  <c r="C10" i="13" s="1"/>
  <c r="D34" i="1"/>
  <c r="D10" i="13" s="1"/>
  <c r="E34" i="1"/>
  <c r="E10" i="13" s="1"/>
  <c r="F34" i="1"/>
  <c r="F10" i="13" s="1"/>
  <c r="G34" i="1"/>
  <c r="G10" i="13" s="1"/>
  <c r="H34" i="1"/>
  <c r="H10" i="13" s="1"/>
  <c r="I34" i="1"/>
  <c r="I10" i="13" s="1"/>
  <c r="J34" i="1"/>
  <c r="J10" i="13" s="1"/>
  <c r="K34" i="1"/>
  <c r="K10" i="13" s="1"/>
  <c r="L34" i="1"/>
  <c r="L10" i="13" s="1"/>
  <c r="C35" i="1"/>
  <c r="C11" i="13" s="1"/>
  <c r="D35" i="1"/>
  <c r="D11" i="13" s="1"/>
  <c r="E35" i="1"/>
  <c r="E11" i="13" s="1"/>
  <c r="F35" i="1"/>
  <c r="F11" i="13" s="1"/>
  <c r="G35" i="1"/>
  <c r="G11" i="13" s="1"/>
  <c r="H35" i="1"/>
  <c r="H11" i="13" s="1"/>
  <c r="I35" i="1"/>
  <c r="I11" i="13" s="1"/>
  <c r="J35" i="1"/>
  <c r="J11" i="13" s="1"/>
  <c r="K35" i="1"/>
  <c r="K11" i="13" s="1"/>
  <c r="L35" i="1"/>
  <c r="L11" i="13" s="1"/>
  <c r="C36" i="1"/>
  <c r="C55" i="12" s="1"/>
  <c r="C65" i="12" s="1"/>
  <c r="D36" i="1"/>
  <c r="D55" i="12" s="1"/>
  <c r="D65" i="12" s="1"/>
  <c r="E36" i="1"/>
  <c r="E55" i="12" s="1"/>
  <c r="E65" i="12" s="1"/>
  <c r="F36" i="1"/>
  <c r="F55" i="12" s="1"/>
  <c r="F65" i="12" s="1"/>
  <c r="G36" i="1"/>
  <c r="G55" i="12" s="1"/>
  <c r="G65" i="12" s="1"/>
  <c r="H36" i="1"/>
  <c r="H55" i="12" s="1"/>
  <c r="H65" i="12" s="1"/>
  <c r="I36" i="1"/>
  <c r="I55" i="12" s="1"/>
  <c r="I65" i="12" s="1"/>
  <c r="J36" i="1"/>
  <c r="J55" i="12" s="1"/>
  <c r="J65" i="12" s="1"/>
  <c r="K36" i="1"/>
  <c r="K55" i="12" s="1"/>
  <c r="K65" i="12" s="1"/>
  <c r="L36" i="1"/>
  <c r="L55" i="12" s="1"/>
  <c r="L65" i="12" s="1"/>
  <c r="B31" i="1"/>
  <c r="B7" i="13" s="1"/>
  <c r="B32" i="1"/>
  <c r="B8" i="13" s="1"/>
  <c r="B33" i="1"/>
  <c r="B9" i="13" s="1"/>
  <c r="B34" i="1"/>
  <c r="B10" i="13" s="1"/>
  <c r="B35" i="1"/>
  <c r="B11" i="13" s="1"/>
  <c r="B36" i="1"/>
  <c r="B30" i="1"/>
  <c r="B6" i="13" s="1"/>
  <c r="B15" i="13" l="1"/>
  <c r="B16" i="13"/>
  <c r="E16" i="13"/>
  <c r="L16" i="13"/>
  <c r="D16" i="13"/>
  <c r="G15" i="13"/>
  <c r="G12" i="13"/>
  <c r="C16" i="13"/>
  <c r="L12" i="13"/>
  <c r="L15" i="13"/>
  <c r="I16" i="13"/>
  <c r="K12" i="13"/>
  <c r="K15" i="13"/>
  <c r="C12" i="13"/>
  <c r="C15" i="13"/>
  <c r="H16" i="13"/>
  <c r="J12" i="13"/>
  <c r="J15" i="13"/>
  <c r="B12" i="13"/>
  <c r="F15" i="13"/>
  <c r="F12" i="13"/>
  <c r="K16" i="13"/>
  <c r="E12" i="13"/>
  <c r="E15" i="13"/>
  <c r="J16" i="13"/>
  <c r="D15" i="13"/>
  <c r="D12" i="13"/>
  <c r="G16" i="13"/>
  <c r="I12" i="13"/>
  <c r="I15" i="13"/>
  <c r="F16" i="13"/>
  <c r="H12" i="13"/>
  <c r="H15" i="13"/>
  <c r="B55" i="12"/>
  <c r="M55" i="12" s="1"/>
  <c r="B72" i="12" s="1"/>
  <c r="M36" i="1"/>
  <c r="C20" i="2" s="1"/>
  <c r="C97" i="12"/>
  <c r="B80" i="12"/>
  <c r="B65" i="12" l="1"/>
  <c r="M65" i="12" s="1"/>
  <c r="C30" i="2"/>
  <c r="D20" i="2" s="1"/>
  <c r="C80" i="12"/>
  <c r="D80" i="12" s="1"/>
  <c r="E80" i="12" s="1"/>
  <c r="F80" i="12" s="1"/>
  <c r="G80" i="12" s="1"/>
  <c r="H80" i="12" s="1"/>
  <c r="I80" i="12" s="1"/>
  <c r="J80" i="12" s="1"/>
  <c r="K80" i="12" s="1"/>
  <c r="L80" i="12" s="1"/>
  <c r="M80" i="12" s="1"/>
  <c r="N80" i="12" s="1"/>
  <c r="O80" i="12" s="1"/>
  <c r="P80" i="12" s="1"/>
  <c r="Q80" i="12" s="1"/>
  <c r="R80" i="12" s="1"/>
  <c r="S80" i="12" s="1"/>
  <c r="T80" i="12" s="1"/>
  <c r="U80" i="12" s="1"/>
  <c r="D97" i="12"/>
  <c r="E97" i="12" s="1"/>
  <c r="F97" i="12" s="1"/>
  <c r="G97" i="12" s="1"/>
  <c r="H97" i="12" s="1"/>
  <c r="I97" i="12" s="1"/>
  <c r="J97" i="12" s="1"/>
  <c r="K97" i="12" s="1"/>
  <c r="L97" i="12" s="1"/>
  <c r="M97" i="12" s="1"/>
  <c r="N97" i="12" s="1"/>
  <c r="O97" i="12" s="1"/>
  <c r="P97" i="12" s="1"/>
  <c r="Q97" i="12" s="1"/>
  <c r="R97" i="12" s="1"/>
  <c r="S97" i="12" s="1"/>
  <c r="T97" i="12" s="1"/>
  <c r="U97" i="12" s="1"/>
  <c r="O70" i="9"/>
  <c r="M86" i="9"/>
  <c r="R86" i="9"/>
  <c r="U86" i="9"/>
  <c r="S25" i="9" l="1"/>
  <c r="S29" i="12" s="1"/>
  <c r="S85" i="9"/>
  <c r="N85" i="9"/>
  <c r="N25" i="9"/>
  <c r="N29" i="12" s="1"/>
  <c r="L86" i="9"/>
  <c r="T86" i="9"/>
  <c r="U85" i="9"/>
  <c r="U87" i="9" s="1"/>
  <c r="U25" i="9"/>
  <c r="U29" i="12" s="1"/>
  <c r="M85" i="9"/>
  <c r="M87" i="9" s="1"/>
  <c r="M25" i="9"/>
  <c r="M29" i="12" s="1"/>
  <c r="S86" i="9"/>
  <c r="T25" i="9"/>
  <c r="T29" i="12" s="1"/>
  <c r="T85" i="9"/>
  <c r="L85" i="9"/>
  <c r="L25" i="9"/>
  <c r="R25" i="9"/>
  <c r="R29" i="12" s="1"/>
  <c r="R85" i="9"/>
  <c r="R87" i="9" s="1"/>
  <c r="Q86" i="9"/>
  <c r="Q25" i="9"/>
  <c r="Q29" i="12" s="1"/>
  <c r="Q85" i="9"/>
  <c r="O86" i="9"/>
  <c r="P85" i="9"/>
  <c r="P25" i="9"/>
  <c r="P29" i="12" s="1"/>
  <c r="P86" i="9"/>
  <c r="N86" i="9"/>
  <c r="O85" i="9"/>
  <c r="O25" i="9"/>
  <c r="O29" i="12" s="1"/>
  <c r="O24" i="14"/>
  <c r="O71" i="9"/>
  <c r="L70" i="9"/>
  <c r="S10" i="14"/>
  <c r="R10" i="14"/>
  <c r="S70" i="9"/>
  <c r="T10" i="14"/>
  <c r="P10" i="14"/>
  <c r="L10" i="14"/>
  <c r="N70" i="9"/>
  <c r="O10" i="14"/>
  <c r="U70" i="9"/>
  <c r="M70" i="9"/>
  <c r="N10" i="14"/>
  <c r="T70" i="9"/>
  <c r="M10" i="14"/>
  <c r="Q70" i="9"/>
  <c r="R70" i="9"/>
  <c r="P70" i="9"/>
  <c r="D26" i="2"/>
  <c r="D27" i="2"/>
  <c r="D25" i="2"/>
  <c r="D28" i="2"/>
  <c r="D24" i="2"/>
  <c r="D23" i="2"/>
  <c r="D21" i="2"/>
  <c r="D22" i="2"/>
  <c r="Q10" i="14"/>
  <c r="U10" i="14"/>
  <c r="E10" i="14"/>
  <c r="L29" i="12" l="1"/>
  <c r="V25" i="9"/>
  <c r="N87" i="9"/>
  <c r="Q87" i="9"/>
  <c r="T87" i="9"/>
  <c r="P87" i="9"/>
  <c r="L87" i="9"/>
  <c r="O87" i="9"/>
  <c r="O89" i="9" s="1"/>
  <c r="S87" i="9"/>
  <c r="S24" i="14"/>
  <c r="S71" i="9"/>
  <c r="M24" i="14"/>
  <c r="M71" i="9"/>
  <c r="M89" i="9" s="1"/>
  <c r="T24" i="14"/>
  <c r="T71" i="9"/>
  <c r="P24" i="14"/>
  <c r="P71" i="9"/>
  <c r="L24" i="14"/>
  <c r="L71" i="9"/>
  <c r="U24" i="14"/>
  <c r="U71" i="9"/>
  <c r="U89" i="9" s="1"/>
  <c r="R24" i="14"/>
  <c r="R71" i="9"/>
  <c r="R89" i="9" s="1"/>
  <c r="N24" i="14"/>
  <c r="N71" i="9"/>
  <c r="Q24" i="14"/>
  <c r="Q71" i="9"/>
  <c r="B70" i="9"/>
  <c r="D70" i="9"/>
  <c r="D10" i="14"/>
  <c r="H70" i="9"/>
  <c r="I10" i="14"/>
  <c r="B10" i="14"/>
  <c r="G70" i="9"/>
  <c r="H10" i="14"/>
  <c r="F70" i="9"/>
  <c r="G10" i="14"/>
  <c r="E70" i="9"/>
  <c r="F10" i="14"/>
  <c r="C70" i="9"/>
  <c r="J70" i="9"/>
  <c r="K10" i="14"/>
  <c r="C10" i="14"/>
  <c r="K70" i="9"/>
  <c r="I70" i="9"/>
  <c r="J10" i="14"/>
  <c r="B96" i="12"/>
  <c r="C96" i="12" s="1"/>
  <c r="D96" i="12" s="1"/>
  <c r="E96" i="12" s="1"/>
  <c r="F96" i="12" s="1"/>
  <c r="G96" i="12" s="1"/>
  <c r="H96" i="12" s="1"/>
  <c r="I96" i="12" s="1"/>
  <c r="J96" i="12" s="1"/>
  <c r="K96" i="12" s="1"/>
  <c r="V18" i="9"/>
  <c r="V6" i="9"/>
  <c r="B79" i="12"/>
  <c r="C79" i="12" s="1"/>
  <c r="D79" i="12" s="1"/>
  <c r="E79" i="12" s="1"/>
  <c r="F79" i="12" s="1"/>
  <c r="G79" i="12" s="1"/>
  <c r="H79" i="12" s="1"/>
  <c r="I79" i="12" s="1"/>
  <c r="J79" i="12" s="1"/>
  <c r="K79" i="12" s="1"/>
  <c r="L79" i="12" s="1"/>
  <c r="M79" i="12" s="1"/>
  <c r="N79" i="12" s="1"/>
  <c r="O79" i="12" s="1"/>
  <c r="P79" i="12" s="1"/>
  <c r="Q79" i="12" s="1"/>
  <c r="R79" i="12" s="1"/>
  <c r="S79" i="12" s="1"/>
  <c r="T79" i="12" s="1"/>
  <c r="U79" i="12" s="1"/>
  <c r="N89" i="9" l="1"/>
  <c r="L96" i="12"/>
  <c r="M96" i="12" s="1"/>
  <c r="N96" i="12" s="1"/>
  <c r="O96" i="12" s="1"/>
  <c r="P96" i="12" s="1"/>
  <c r="Q96" i="12" s="1"/>
  <c r="R96" i="12" s="1"/>
  <c r="S96" i="12" s="1"/>
  <c r="T96" i="12" s="1"/>
  <c r="U96" i="12" s="1"/>
  <c r="Q89" i="9"/>
  <c r="E12" i="2"/>
  <c r="W13" i="9"/>
  <c r="W14" i="9" s="1"/>
  <c r="Y13" i="9"/>
  <c r="Y14" i="9" s="1"/>
  <c r="S89" i="9"/>
  <c r="T89" i="9"/>
  <c r="L89" i="9"/>
  <c r="P89" i="9"/>
  <c r="J24" i="14"/>
  <c r="J71" i="9"/>
  <c r="J89" i="9" s="1"/>
  <c r="H24" i="14"/>
  <c r="H71" i="9"/>
  <c r="H89" i="9" s="1"/>
  <c r="E24" i="14"/>
  <c r="E71" i="9"/>
  <c r="C24" i="14"/>
  <c r="C71" i="9"/>
  <c r="D24" i="14"/>
  <c r="D71" i="9"/>
  <c r="F24" i="14"/>
  <c r="F71" i="9"/>
  <c r="I24" i="14"/>
  <c r="I71" i="9"/>
  <c r="I89" i="9" s="1"/>
  <c r="K24" i="14"/>
  <c r="K71" i="9"/>
  <c r="K89" i="9" s="1"/>
  <c r="B24" i="14"/>
  <c r="B71" i="9"/>
  <c r="G24" i="14"/>
  <c r="G71" i="9"/>
  <c r="G89" i="9" s="1"/>
  <c r="X14" i="9"/>
  <c r="E80" i="9" l="1"/>
  <c r="E89" i="9"/>
  <c r="F80" i="9"/>
  <c r="F89" i="9"/>
  <c r="B80" i="9"/>
  <c r="B89" i="9"/>
  <c r="C80" i="9"/>
  <c r="C89" i="9"/>
  <c r="D80" i="9"/>
  <c r="D89" i="9"/>
  <c r="P70" i="8"/>
  <c r="Q9" i="14"/>
  <c r="P9" i="14"/>
  <c r="O9" i="14"/>
  <c r="R70" i="8"/>
  <c r="N70" i="8"/>
  <c r="N9" i="14"/>
  <c r="T70" i="8"/>
  <c r="U9" i="14"/>
  <c r="M9" i="14"/>
  <c r="L70" i="8"/>
  <c r="S70" i="8"/>
  <c r="T9" i="14"/>
  <c r="O70" i="8"/>
  <c r="M70" i="8"/>
  <c r="S9" i="14"/>
  <c r="U70" i="8"/>
  <c r="L9" i="14"/>
  <c r="Q70" i="8"/>
  <c r="R9" i="14"/>
  <c r="O23" i="14" l="1"/>
  <c r="O71" i="8"/>
  <c r="O87" i="8" s="1"/>
  <c r="S23" i="14"/>
  <c r="S71" i="8"/>
  <c r="S87" i="8" s="1"/>
  <c r="Q23" i="14"/>
  <c r="Q71" i="8"/>
  <c r="Q87" i="8" s="1"/>
  <c r="M23" i="14"/>
  <c r="M71" i="8"/>
  <c r="M87" i="8" s="1"/>
  <c r="N23" i="14"/>
  <c r="N71" i="8"/>
  <c r="N87" i="8" s="1"/>
  <c r="R23" i="14"/>
  <c r="R71" i="8"/>
  <c r="R87" i="8" s="1"/>
  <c r="T23" i="14"/>
  <c r="T71" i="8"/>
  <c r="T87" i="8" s="1"/>
  <c r="L23" i="14"/>
  <c r="L71" i="8"/>
  <c r="L87" i="8" s="1"/>
  <c r="U23" i="14"/>
  <c r="U71" i="8"/>
  <c r="U87" i="8" s="1"/>
  <c r="P23" i="14"/>
  <c r="P71" i="8"/>
  <c r="P87" i="8" s="1"/>
  <c r="J9" i="14"/>
  <c r="I9" i="14"/>
  <c r="B9" i="14"/>
  <c r="K70" i="8"/>
  <c r="C70" i="8"/>
  <c r="J70" i="8"/>
  <c r="K9" i="14"/>
  <c r="C9" i="14"/>
  <c r="B70" i="8"/>
  <c r="I70" i="8"/>
  <c r="G70" i="8"/>
  <c r="H9" i="14"/>
  <c r="F70" i="8"/>
  <c r="G9" i="14"/>
  <c r="E70" i="8"/>
  <c r="F9" i="14"/>
  <c r="D70" i="8"/>
  <c r="E9" i="14"/>
  <c r="H70" i="8"/>
  <c r="D9" i="14"/>
  <c r="B78" i="12"/>
  <c r="C78" i="12" s="1"/>
  <c r="D78" i="12" s="1"/>
  <c r="E78" i="12" s="1"/>
  <c r="F78" i="12" s="1"/>
  <c r="G78" i="12" s="1"/>
  <c r="H78" i="12" s="1"/>
  <c r="I78" i="12" s="1"/>
  <c r="J78" i="12" s="1"/>
  <c r="K78" i="12" s="1"/>
  <c r="L78" i="12" s="1"/>
  <c r="M78" i="12" s="1"/>
  <c r="N78" i="12" s="1"/>
  <c r="O78" i="12" s="1"/>
  <c r="P78" i="12" s="1"/>
  <c r="Q78" i="12" s="1"/>
  <c r="R78" i="12" s="1"/>
  <c r="S78" i="12" s="1"/>
  <c r="T78" i="12" s="1"/>
  <c r="U78" i="12" s="1"/>
  <c r="V18" i="8"/>
  <c r="Y13" i="8" s="1"/>
  <c r="Y14" i="8" s="1"/>
  <c r="B95" i="12"/>
  <c r="C95" i="12" s="1"/>
  <c r="D95" i="12" s="1"/>
  <c r="E95" i="12" s="1"/>
  <c r="F95" i="12" s="1"/>
  <c r="G95" i="12" s="1"/>
  <c r="H95" i="12" s="1"/>
  <c r="I95" i="12" s="1"/>
  <c r="J95" i="12" s="1"/>
  <c r="K95" i="12" s="1"/>
  <c r="L95" i="12" s="1"/>
  <c r="M95" i="12" s="1"/>
  <c r="N95" i="12" s="1"/>
  <c r="O95" i="12" s="1"/>
  <c r="P95" i="12" s="1"/>
  <c r="Q95" i="12" s="1"/>
  <c r="R95" i="12" s="1"/>
  <c r="S95" i="12" s="1"/>
  <c r="T95" i="12" s="1"/>
  <c r="U95" i="12" s="1"/>
  <c r="D23" i="14" l="1"/>
  <c r="D71" i="8"/>
  <c r="B23" i="14"/>
  <c r="B71" i="8"/>
  <c r="K23" i="14"/>
  <c r="K71" i="8"/>
  <c r="K87" i="8" s="1"/>
  <c r="G23" i="14"/>
  <c r="G71" i="8"/>
  <c r="G87" i="8" s="1"/>
  <c r="J23" i="14"/>
  <c r="J71" i="8"/>
  <c r="J87" i="8" s="1"/>
  <c r="H23" i="14"/>
  <c r="H71" i="8"/>
  <c r="H87" i="8" s="1"/>
  <c r="I23" i="14"/>
  <c r="I71" i="8"/>
  <c r="I87" i="8" s="1"/>
  <c r="E23" i="14"/>
  <c r="E71" i="8"/>
  <c r="F23" i="14"/>
  <c r="F71" i="8"/>
  <c r="C23" i="14"/>
  <c r="C71" i="8"/>
  <c r="U8" i="14"/>
  <c r="M8" i="14"/>
  <c r="N71" i="7"/>
  <c r="O8" i="14"/>
  <c r="N8" i="14"/>
  <c r="U71" i="7"/>
  <c r="M71" i="7"/>
  <c r="T71" i="7"/>
  <c r="L71" i="7"/>
  <c r="S71" i="7"/>
  <c r="T8" i="14"/>
  <c r="R71" i="7"/>
  <c r="S8" i="14"/>
  <c r="L8" i="14"/>
  <c r="Q71" i="7"/>
  <c r="R8" i="14"/>
  <c r="P71" i="7"/>
  <c r="Q8" i="14"/>
  <c r="O71" i="7"/>
  <c r="P8" i="14"/>
  <c r="X14" i="8"/>
  <c r="E79" i="8" l="1"/>
  <c r="E87" i="8"/>
  <c r="B79" i="8"/>
  <c r="B87" i="8"/>
  <c r="F79" i="8"/>
  <c r="F87" i="8"/>
  <c r="D79" i="8"/>
  <c r="D87" i="8"/>
  <c r="C79" i="8"/>
  <c r="C87" i="8"/>
  <c r="R22" i="14"/>
  <c r="R72" i="7"/>
  <c r="R89" i="7" s="1"/>
  <c r="O22" i="14"/>
  <c r="O72" i="7"/>
  <c r="O89" i="7" s="1"/>
  <c r="P22" i="14"/>
  <c r="P72" i="7"/>
  <c r="P89" i="7" s="1"/>
  <c r="L22" i="14"/>
  <c r="L72" i="7"/>
  <c r="L89" i="7" s="1"/>
  <c r="T22" i="14"/>
  <c r="T72" i="7"/>
  <c r="T89" i="7" s="1"/>
  <c r="N22" i="14"/>
  <c r="N72" i="7"/>
  <c r="N89" i="7" s="1"/>
  <c r="Q22" i="14"/>
  <c r="Q72" i="7"/>
  <c r="Q89" i="7" s="1"/>
  <c r="U22" i="14"/>
  <c r="U72" i="7"/>
  <c r="U89" i="7" s="1"/>
  <c r="S22" i="14"/>
  <c r="S72" i="7"/>
  <c r="S89" i="7" s="1"/>
  <c r="M22" i="14"/>
  <c r="M72" i="7"/>
  <c r="M89" i="7" s="1"/>
  <c r="F8" i="14"/>
  <c r="F71" i="7"/>
  <c r="G8" i="14"/>
  <c r="E8" i="14"/>
  <c r="E71" i="7"/>
  <c r="D71" i="7"/>
  <c r="K71" i="7"/>
  <c r="C71" i="7"/>
  <c r="D8" i="14"/>
  <c r="J71" i="7"/>
  <c r="K8" i="14"/>
  <c r="C8" i="14"/>
  <c r="B71" i="7"/>
  <c r="I71" i="7"/>
  <c r="J8" i="14"/>
  <c r="H71" i="7"/>
  <c r="I8" i="14"/>
  <c r="B8" i="14"/>
  <c r="G71" i="7"/>
  <c r="H8" i="14"/>
  <c r="V6" i="7"/>
  <c r="Y13" i="7" s="1"/>
  <c r="Y14" i="7" s="1"/>
  <c r="B77" i="12"/>
  <c r="C77" i="12" s="1"/>
  <c r="B94" i="12"/>
  <c r="G22" i="14" l="1"/>
  <c r="G72" i="7"/>
  <c r="G89" i="7" s="1"/>
  <c r="F22" i="14"/>
  <c r="F72" i="7"/>
  <c r="H22" i="14"/>
  <c r="H72" i="7"/>
  <c r="H89" i="7" s="1"/>
  <c r="C22" i="14"/>
  <c r="C72" i="7"/>
  <c r="J22" i="14"/>
  <c r="J72" i="7"/>
  <c r="J89" i="7" s="1"/>
  <c r="I22" i="14"/>
  <c r="I72" i="7"/>
  <c r="I89" i="7" s="1"/>
  <c r="D22" i="14"/>
  <c r="D72" i="7"/>
  <c r="K22" i="14"/>
  <c r="K72" i="7"/>
  <c r="K89" i="7" s="1"/>
  <c r="B22" i="14"/>
  <c r="B72" i="7"/>
  <c r="E22" i="14"/>
  <c r="E72" i="7"/>
  <c r="R72" i="6"/>
  <c r="S7" i="14"/>
  <c r="L7" i="14"/>
  <c r="R7" i="14"/>
  <c r="Q7" i="14"/>
  <c r="Q72" i="6"/>
  <c r="P72" i="6"/>
  <c r="O72" i="6"/>
  <c r="P7" i="14"/>
  <c r="N72" i="6"/>
  <c r="O7" i="14"/>
  <c r="U72" i="6"/>
  <c r="M72" i="6"/>
  <c r="N7" i="14"/>
  <c r="T72" i="6"/>
  <c r="U7" i="14"/>
  <c r="M7" i="14"/>
  <c r="L72" i="6"/>
  <c r="S72" i="6"/>
  <c r="T7" i="14"/>
  <c r="C94" i="12"/>
  <c r="D94" i="12" s="1"/>
  <c r="E94" i="12" s="1"/>
  <c r="F94" i="12" s="1"/>
  <c r="G94" i="12" s="1"/>
  <c r="H94" i="12" s="1"/>
  <c r="I94" i="12" s="1"/>
  <c r="J94" i="12" s="1"/>
  <c r="K94" i="12" s="1"/>
  <c r="L94" i="12" s="1"/>
  <c r="M94" i="12" s="1"/>
  <c r="N94" i="12" s="1"/>
  <c r="O94" i="12" s="1"/>
  <c r="P94" i="12" s="1"/>
  <c r="Q94" i="12" s="1"/>
  <c r="R94" i="12" s="1"/>
  <c r="S94" i="12" s="1"/>
  <c r="T94" i="12" s="1"/>
  <c r="U94" i="12" s="1"/>
  <c r="D77" i="12"/>
  <c r="E77" i="12" s="1"/>
  <c r="F77" i="12" s="1"/>
  <c r="G77" i="12" s="1"/>
  <c r="H77" i="12" s="1"/>
  <c r="I77" i="12" s="1"/>
  <c r="J77" i="12" s="1"/>
  <c r="K77" i="12" s="1"/>
  <c r="L77" i="12" s="1"/>
  <c r="M77" i="12" s="1"/>
  <c r="N77" i="12" s="1"/>
  <c r="O77" i="12" s="1"/>
  <c r="P77" i="12" s="1"/>
  <c r="Q77" i="12" s="1"/>
  <c r="R77" i="12" s="1"/>
  <c r="S77" i="12" s="1"/>
  <c r="T77" i="12" s="1"/>
  <c r="U77" i="12" s="1"/>
  <c r="X14" i="7"/>
  <c r="B76" i="12"/>
  <c r="E81" i="7" l="1"/>
  <c r="E89" i="7"/>
  <c r="F81" i="7"/>
  <c r="F89" i="7"/>
  <c r="D81" i="7"/>
  <c r="D89" i="7"/>
  <c r="B81" i="7"/>
  <c r="B89" i="7"/>
  <c r="C81" i="7"/>
  <c r="C89" i="7"/>
  <c r="O21" i="14"/>
  <c r="O73" i="6"/>
  <c r="O91" i="6" s="1"/>
  <c r="T21" i="14"/>
  <c r="T73" i="6"/>
  <c r="T91" i="6" s="1"/>
  <c r="P21" i="14"/>
  <c r="P73" i="6"/>
  <c r="P91" i="6" s="1"/>
  <c r="Q21" i="14"/>
  <c r="Q73" i="6"/>
  <c r="Q91" i="6" s="1"/>
  <c r="U21" i="14"/>
  <c r="U73" i="6"/>
  <c r="U91" i="6" s="1"/>
  <c r="S21" i="14"/>
  <c r="S73" i="6"/>
  <c r="S91" i="6" s="1"/>
  <c r="L21" i="14"/>
  <c r="L73" i="6"/>
  <c r="L91" i="6" s="1"/>
  <c r="N21" i="14"/>
  <c r="N73" i="6"/>
  <c r="N91" i="6" s="1"/>
  <c r="M21" i="14"/>
  <c r="M73" i="6"/>
  <c r="M91" i="6" s="1"/>
  <c r="R21" i="14"/>
  <c r="R73" i="6"/>
  <c r="R91" i="6" s="1"/>
  <c r="B7" i="14"/>
  <c r="G7" i="14"/>
  <c r="G72" i="6"/>
  <c r="H7" i="14"/>
  <c r="F7" i="14"/>
  <c r="F72" i="6"/>
  <c r="E72" i="6"/>
  <c r="D72" i="6"/>
  <c r="E7" i="14"/>
  <c r="K72" i="6"/>
  <c r="C72" i="6"/>
  <c r="D7" i="14"/>
  <c r="J72" i="6"/>
  <c r="K7" i="14"/>
  <c r="C7" i="14"/>
  <c r="B72" i="6"/>
  <c r="I72" i="6"/>
  <c r="J7" i="14"/>
  <c r="H72" i="6"/>
  <c r="I7" i="14"/>
  <c r="C76" i="12"/>
  <c r="D76" i="12" s="1"/>
  <c r="E76" i="12" s="1"/>
  <c r="F76" i="12" s="1"/>
  <c r="G76" i="12" s="1"/>
  <c r="H76" i="12" s="1"/>
  <c r="I76" i="12" s="1"/>
  <c r="J76" i="12" s="1"/>
  <c r="K76" i="12" s="1"/>
  <c r="L76" i="12" s="1"/>
  <c r="M76" i="12" s="1"/>
  <c r="N76" i="12" s="1"/>
  <c r="O76" i="12" s="1"/>
  <c r="P76" i="12" s="1"/>
  <c r="Q76" i="12" s="1"/>
  <c r="R76" i="12" s="1"/>
  <c r="S76" i="12" s="1"/>
  <c r="T76" i="12" s="1"/>
  <c r="U76" i="12" s="1"/>
  <c r="V6" i="6"/>
  <c r="H21" i="14" l="1"/>
  <c r="H73" i="6"/>
  <c r="H91" i="6" s="1"/>
  <c r="C21" i="14"/>
  <c r="C73" i="6"/>
  <c r="G21" i="14"/>
  <c r="G73" i="6"/>
  <c r="G91" i="6" s="1"/>
  <c r="K21" i="14"/>
  <c r="K73" i="6"/>
  <c r="K91" i="6" s="1"/>
  <c r="I21" i="14"/>
  <c r="I73" i="6"/>
  <c r="I91" i="6" s="1"/>
  <c r="D21" i="14"/>
  <c r="D73" i="6"/>
  <c r="E21" i="14"/>
  <c r="E73" i="6"/>
  <c r="F21" i="14"/>
  <c r="F73" i="6"/>
  <c r="B21" i="14"/>
  <c r="B73" i="6"/>
  <c r="J21" i="14"/>
  <c r="J73" i="6"/>
  <c r="J91" i="6" s="1"/>
  <c r="C82" i="6" l="1"/>
  <c r="C91" i="6"/>
  <c r="F82" i="6"/>
  <c r="F91" i="6"/>
  <c r="E82" i="6"/>
  <c r="E91" i="6"/>
  <c r="D82" i="6"/>
  <c r="D91" i="6"/>
  <c r="B82" i="6"/>
  <c r="B91" i="6"/>
  <c r="X14" i="6"/>
  <c r="V18" i="6" l="1"/>
  <c r="Y13" i="6" s="1"/>
  <c r="Y14" i="6" s="1"/>
  <c r="B93" i="12"/>
  <c r="C93" i="12" s="1"/>
  <c r="D93" i="12" s="1"/>
  <c r="E93" i="12" s="1"/>
  <c r="F93" i="12" s="1"/>
  <c r="T71" i="5" l="1"/>
  <c r="T94" i="5" s="1"/>
  <c r="U6" i="14"/>
  <c r="S6" i="14"/>
  <c r="M6" i="14"/>
  <c r="T6" i="14"/>
  <c r="L6" i="14"/>
  <c r="U71" i="5"/>
  <c r="U94" i="5" s="1"/>
  <c r="M71" i="5"/>
  <c r="M94" i="5" s="1"/>
  <c r="S71" i="5"/>
  <c r="S94" i="5" s="1"/>
  <c r="R71" i="5"/>
  <c r="R94" i="5" s="1"/>
  <c r="Q71" i="5"/>
  <c r="Q94" i="5" s="1"/>
  <c r="R6" i="14"/>
  <c r="P71" i="5"/>
  <c r="P94" i="5" s="1"/>
  <c r="Q6" i="14"/>
  <c r="O71" i="5"/>
  <c r="O94" i="5" s="1"/>
  <c r="P6" i="14"/>
  <c r="N71" i="5"/>
  <c r="N94" i="5" s="1"/>
  <c r="O6" i="14"/>
  <c r="L71" i="5"/>
  <c r="L94" i="5" s="1"/>
  <c r="N6" i="14"/>
  <c r="G93" i="12"/>
  <c r="P20" i="14" l="1"/>
  <c r="P72" i="5"/>
  <c r="M20" i="14"/>
  <c r="M72" i="5"/>
  <c r="O20" i="14"/>
  <c r="O72" i="5"/>
  <c r="U20" i="14"/>
  <c r="U72" i="5"/>
  <c r="L20" i="14"/>
  <c r="L72" i="5"/>
  <c r="Q20" i="14"/>
  <c r="Q72" i="5"/>
  <c r="R20" i="14"/>
  <c r="R72" i="5"/>
  <c r="N20" i="14"/>
  <c r="N72" i="5"/>
  <c r="S20" i="14"/>
  <c r="S72" i="5"/>
  <c r="T20" i="14"/>
  <c r="T72" i="5"/>
  <c r="H93" i="12"/>
  <c r="I93" i="12" s="1"/>
  <c r="J93" i="12" s="1"/>
  <c r="K93" i="12" s="1"/>
  <c r="L93" i="12" s="1"/>
  <c r="M93" i="12" s="1"/>
  <c r="N93" i="12" s="1"/>
  <c r="O93" i="12" s="1"/>
  <c r="P93" i="12" s="1"/>
  <c r="Q93" i="12" s="1"/>
  <c r="R93" i="12" s="1"/>
  <c r="S93" i="12" s="1"/>
  <c r="T93" i="12" s="1"/>
  <c r="U93" i="12" s="1"/>
  <c r="N73" i="5" l="1"/>
  <c r="N92" i="5"/>
  <c r="U73" i="5"/>
  <c r="U92" i="5"/>
  <c r="R73" i="5"/>
  <c r="R92" i="5"/>
  <c r="O73" i="5"/>
  <c r="O92" i="5"/>
  <c r="Q73" i="5"/>
  <c r="Q92" i="5"/>
  <c r="T73" i="5"/>
  <c r="T92" i="5"/>
  <c r="M73" i="5"/>
  <c r="M92" i="5"/>
  <c r="S73" i="5"/>
  <c r="S92" i="5"/>
  <c r="L73" i="5"/>
  <c r="L92" i="5"/>
  <c r="P73" i="5"/>
  <c r="P92" i="5"/>
  <c r="N74" i="5"/>
  <c r="P74" i="5"/>
  <c r="Q74" i="5"/>
  <c r="T74" i="5"/>
  <c r="U74" i="5"/>
  <c r="M74" i="5"/>
  <c r="R74" i="5"/>
  <c r="L74" i="5"/>
  <c r="S74" i="5"/>
  <c r="O74" i="5"/>
  <c r="F6" i="14"/>
  <c r="B6" i="14"/>
  <c r="G71" i="5"/>
  <c r="G94" i="5" s="1"/>
  <c r="E6" i="14"/>
  <c r="D6" i="14"/>
  <c r="E71" i="5"/>
  <c r="E94" i="5" s="1"/>
  <c r="K71" i="5"/>
  <c r="K94" i="5" s="1"/>
  <c r="J71" i="5"/>
  <c r="J94" i="5" s="1"/>
  <c r="K6" i="14"/>
  <c r="C6" i="14"/>
  <c r="B71" i="5"/>
  <c r="B94" i="5" s="1"/>
  <c r="I71" i="5"/>
  <c r="I94" i="5" s="1"/>
  <c r="J6" i="14"/>
  <c r="H71" i="5"/>
  <c r="H94" i="5" s="1"/>
  <c r="I6" i="14"/>
  <c r="H6" i="14"/>
  <c r="D71" i="5"/>
  <c r="D94" i="5" s="1"/>
  <c r="C71" i="5"/>
  <c r="C94" i="5" s="1"/>
  <c r="F71" i="5"/>
  <c r="F94" i="5" s="1"/>
  <c r="G6" i="14"/>
  <c r="B75" i="12"/>
  <c r="C75" i="12" s="1"/>
  <c r="D75" i="12" s="1"/>
  <c r="J20" i="14" l="1"/>
  <c r="J72" i="5"/>
  <c r="K20" i="14"/>
  <c r="K72" i="5"/>
  <c r="H20" i="14"/>
  <c r="H72" i="5"/>
  <c r="E20" i="14"/>
  <c r="E72" i="5"/>
  <c r="I20" i="14"/>
  <c r="I72" i="5"/>
  <c r="F20" i="14"/>
  <c r="F72" i="5"/>
  <c r="B20" i="14"/>
  <c r="B72" i="5"/>
  <c r="G20" i="14"/>
  <c r="G72" i="5"/>
  <c r="C20" i="14"/>
  <c r="C72" i="5"/>
  <c r="D20" i="14"/>
  <c r="D72" i="5"/>
  <c r="E75" i="12"/>
  <c r="F75" i="12" s="1"/>
  <c r="G75" i="12" s="1"/>
  <c r="H75" i="12" s="1"/>
  <c r="I75" i="12" s="1"/>
  <c r="J75" i="12" s="1"/>
  <c r="K75" i="12" s="1"/>
  <c r="L75" i="12" s="1"/>
  <c r="M75" i="12" s="1"/>
  <c r="N75" i="12" s="1"/>
  <c r="O75" i="12" s="1"/>
  <c r="P75" i="12" s="1"/>
  <c r="Q75" i="12" s="1"/>
  <c r="R75" i="12" s="1"/>
  <c r="S75" i="12" s="1"/>
  <c r="T75" i="12" s="1"/>
  <c r="U75" i="12" s="1"/>
  <c r="B92" i="12"/>
  <c r="V18" i="5"/>
  <c r="V22" i="5"/>
  <c r="V21" i="5"/>
  <c r="V20" i="5"/>
  <c r="V19" i="5"/>
  <c r="V23" i="5"/>
  <c r="X13" i="5" l="1"/>
  <c r="X14" i="5" s="1"/>
  <c r="G73" i="5"/>
  <c r="G92" i="5"/>
  <c r="E74" i="5"/>
  <c r="E92" i="5"/>
  <c r="Y13" i="5"/>
  <c r="Y14" i="5" s="1"/>
  <c r="B74" i="5"/>
  <c r="B92" i="5"/>
  <c r="H73" i="5"/>
  <c r="H92" i="5"/>
  <c r="D74" i="5"/>
  <c r="D92" i="5"/>
  <c r="F74" i="5"/>
  <c r="F92" i="5"/>
  <c r="K73" i="5"/>
  <c r="K92" i="5"/>
  <c r="C74" i="5"/>
  <c r="C92" i="5"/>
  <c r="I73" i="5"/>
  <c r="I92" i="5"/>
  <c r="J73" i="5"/>
  <c r="J92" i="5"/>
  <c r="G74" i="5"/>
  <c r="K74" i="5"/>
  <c r="H74" i="5"/>
  <c r="I74" i="5"/>
  <c r="J74" i="5"/>
  <c r="E83" i="5"/>
  <c r="E73" i="5"/>
  <c r="F83" i="5"/>
  <c r="F73" i="5"/>
  <c r="C83" i="5"/>
  <c r="C73" i="5"/>
  <c r="B83" i="5"/>
  <c r="B73" i="5"/>
  <c r="D83" i="5"/>
  <c r="D73" i="5"/>
  <c r="N69" i="4"/>
  <c r="O5" i="14"/>
  <c r="Q69" i="4"/>
  <c r="U5" i="14"/>
  <c r="M5" i="14"/>
  <c r="N5" i="14"/>
  <c r="U69" i="4"/>
  <c r="L5" i="14"/>
  <c r="R5" i="14"/>
  <c r="P69" i="4"/>
  <c r="Q5" i="14"/>
  <c r="O69" i="4"/>
  <c r="P5" i="14"/>
  <c r="M69" i="4"/>
  <c r="T5" i="14"/>
  <c r="T69" i="4"/>
  <c r="L69" i="4"/>
  <c r="S69" i="4"/>
  <c r="R69" i="4"/>
  <c r="S5" i="14"/>
  <c r="C92" i="12"/>
  <c r="D92" i="12" s="1"/>
  <c r="E92" i="12" s="1"/>
  <c r="F92" i="12" s="1"/>
  <c r="G92" i="12" s="1"/>
  <c r="H92" i="12" s="1"/>
  <c r="I92" i="12" s="1"/>
  <c r="J92" i="12" s="1"/>
  <c r="K92" i="12" s="1"/>
  <c r="L92" i="12" s="1"/>
  <c r="M92" i="12" s="1"/>
  <c r="N92" i="12" s="1"/>
  <c r="O92" i="12" s="1"/>
  <c r="P92" i="12" s="1"/>
  <c r="Q92" i="12" s="1"/>
  <c r="R92" i="12" s="1"/>
  <c r="S92" i="12" s="1"/>
  <c r="T92" i="12" s="1"/>
  <c r="U92" i="12" s="1"/>
  <c r="V74" i="5" l="1"/>
  <c r="V73" i="5"/>
  <c r="T19" i="14"/>
  <c r="T70" i="4"/>
  <c r="T87" i="4" s="1"/>
  <c r="U19" i="14"/>
  <c r="U70" i="4"/>
  <c r="U87" i="4" s="1"/>
  <c r="O19" i="14"/>
  <c r="O70" i="4"/>
  <c r="O87" i="4" s="1"/>
  <c r="Q19" i="14"/>
  <c r="Q70" i="4"/>
  <c r="Q87" i="4" s="1"/>
  <c r="S19" i="14"/>
  <c r="S70" i="4"/>
  <c r="S87" i="4" s="1"/>
  <c r="P19" i="14"/>
  <c r="P70" i="4"/>
  <c r="P87" i="4" s="1"/>
  <c r="M19" i="14"/>
  <c r="M70" i="4"/>
  <c r="M87" i="4" s="1"/>
  <c r="R19" i="14"/>
  <c r="R70" i="4"/>
  <c r="R87" i="4" s="1"/>
  <c r="L19" i="14"/>
  <c r="L70" i="4"/>
  <c r="L87" i="4" s="1"/>
  <c r="N19" i="14"/>
  <c r="N70" i="4"/>
  <c r="N87" i="4" s="1"/>
  <c r="G5" i="14" l="1"/>
  <c r="F69" i="4"/>
  <c r="F5" i="14"/>
  <c r="E5" i="14"/>
  <c r="E69" i="4"/>
  <c r="D69" i="4"/>
  <c r="K69" i="4"/>
  <c r="C69" i="4"/>
  <c r="D5" i="14"/>
  <c r="J69" i="4"/>
  <c r="K5" i="14"/>
  <c r="C5" i="14"/>
  <c r="B69" i="4"/>
  <c r="I69" i="4"/>
  <c r="J5" i="14"/>
  <c r="H69" i="4"/>
  <c r="I5" i="14"/>
  <c r="B5" i="14"/>
  <c r="G69" i="4"/>
  <c r="H5" i="14"/>
  <c r="V6" i="4"/>
  <c r="B74" i="12"/>
  <c r="C74" i="12" s="1"/>
  <c r="D74" i="12" s="1"/>
  <c r="E74" i="12" s="1"/>
  <c r="F74" i="12" s="1"/>
  <c r="G74" i="12" s="1"/>
  <c r="H74" i="12" s="1"/>
  <c r="I74" i="12" s="1"/>
  <c r="J74" i="12" s="1"/>
  <c r="K74" i="12" s="1"/>
  <c r="L74" i="12" s="1"/>
  <c r="M74" i="12" s="1"/>
  <c r="N74" i="12" s="1"/>
  <c r="O74" i="12" s="1"/>
  <c r="P74" i="12" s="1"/>
  <c r="Q74" i="12" s="1"/>
  <c r="R74" i="12" s="1"/>
  <c r="S74" i="12" s="1"/>
  <c r="T74" i="12" s="1"/>
  <c r="U74" i="12" s="1"/>
  <c r="B19" i="14" l="1"/>
  <c r="B70" i="4"/>
  <c r="E19" i="14"/>
  <c r="E70" i="4"/>
  <c r="C19" i="14"/>
  <c r="C70" i="4"/>
  <c r="D19" i="14"/>
  <c r="D70" i="4"/>
  <c r="G19" i="14"/>
  <c r="G70" i="4"/>
  <c r="G87" i="4" s="1"/>
  <c r="J19" i="14"/>
  <c r="J70" i="4"/>
  <c r="J87" i="4" s="1"/>
  <c r="F19" i="14"/>
  <c r="F70" i="4"/>
  <c r="H19" i="14"/>
  <c r="H70" i="4"/>
  <c r="H87" i="4" s="1"/>
  <c r="K19" i="14"/>
  <c r="K70" i="4"/>
  <c r="K87" i="4" s="1"/>
  <c r="I19" i="14"/>
  <c r="I70" i="4"/>
  <c r="I87" i="4" s="1"/>
  <c r="V18" i="4"/>
  <c r="Y13" i="4" s="1"/>
  <c r="Y14" i="4" s="1"/>
  <c r="B91" i="12"/>
  <c r="C91" i="12" s="1"/>
  <c r="D91" i="12" s="1"/>
  <c r="E91" i="12" s="1"/>
  <c r="F91" i="12" s="1"/>
  <c r="G91" i="12" s="1"/>
  <c r="H91" i="12" s="1"/>
  <c r="I91" i="12" s="1"/>
  <c r="J91" i="12" s="1"/>
  <c r="K91" i="12" s="1"/>
  <c r="L91" i="12" s="1"/>
  <c r="M91" i="12" s="1"/>
  <c r="N91" i="12" s="1"/>
  <c r="O91" i="12" s="1"/>
  <c r="P91" i="12" s="1"/>
  <c r="Q91" i="12" s="1"/>
  <c r="R91" i="12" s="1"/>
  <c r="S91" i="12" s="1"/>
  <c r="T91" i="12" s="1"/>
  <c r="U91" i="12" s="1"/>
  <c r="F79" i="4" l="1"/>
  <c r="F87" i="4"/>
  <c r="E79" i="4"/>
  <c r="E87" i="4"/>
  <c r="C79" i="4"/>
  <c r="C87" i="4"/>
  <c r="B79" i="4"/>
  <c r="B87" i="4"/>
  <c r="D79" i="4"/>
  <c r="D87" i="4"/>
  <c r="P3" i="14"/>
  <c r="N74" i="1"/>
  <c r="O3" i="14"/>
  <c r="U74" i="1"/>
  <c r="M74" i="1"/>
  <c r="N3" i="14"/>
  <c r="T74" i="1"/>
  <c r="U3" i="14"/>
  <c r="M3" i="14"/>
  <c r="R3" i="14"/>
  <c r="P74" i="1"/>
  <c r="O74" i="1"/>
  <c r="L3" i="14"/>
  <c r="Q74" i="1"/>
  <c r="Q3" i="14"/>
  <c r="L74" i="1"/>
  <c r="S74" i="1"/>
  <c r="T3" i="14"/>
  <c r="R74" i="1"/>
  <c r="S3" i="14"/>
  <c r="X14" i="4"/>
  <c r="M17" i="14" l="1"/>
  <c r="M75" i="1"/>
  <c r="M92" i="1" s="1"/>
  <c r="O17" i="14"/>
  <c r="O75" i="1"/>
  <c r="O92" i="1" s="1"/>
  <c r="U17" i="14"/>
  <c r="U75" i="1"/>
  <c r="U92" i="1" s="1"/>
  <c r="R17" i="14"/>
  <c r="R75" i="1"/>
  <c r="R92" i="1" s="1"/>
  <c r="P17" i="14"/>
  <c r="P75" i="1"/>
  <c r="P92" i="1" s="1"/>
  <c r="L17" i="14"/>
  <c r="L75" i="1"/>
  <c r="L92" i="1" s="1"/>
  <c r="T17" i="14"/>
  <c r="T75" i="1"/>
  <c r="T92" i="1" s="1"/>
  <c r="N17" i="14"/>
  <c r="N75" i="1"/>
  <c r="N92" i="1" s="1"/>
  <c r="Q17" i="14"/>
  <c r="Q75" i="1"/>
  <c r="Q92" i="1" s="1"/>
  <c r="S17" i="14"/>
  <c r="S75" i="1"/>
  <c r="S92" i="1" s="1"/>
  <c r="F7" i="2"/>
  <c r="F8" i="2"/>
  <c r="F9" i="2"/>
  <c r="F10" i="2"/>
  <c r="F11" i="2"/>
  <c r="F12" i="2"/>
  <c r="F13" i="2"/>
  <c r="F14" i="2"/>
  <c r="G11" i="2" l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B64" i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B63" i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B62" i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B66" i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18" i="1"/>
  <c r="Y13" i="1" s="1"/>
  <c r="Y14" i="1" s="1"/>
  <c r="B89" i="12"/>
  <c r="U68" i="1" l="1"/>
  <c r="P68" i="1"/>
  <c r="Q68" i="1"/>
  <c r="O68" i="1"/>
  <c r="M68" i="1"/>
  <c r="T68" i="1"/>
  <c r="N68" i="1"/>
  <c r="S68" i="1"/>
  <c r="L68" i="1"/>
  <c r="R68" i="1"/>
  <c r="J74" i="1"/>
  <c r="C3" i="14"/>
  <c r="I74" i="1"/>
  <c r="H74" i="1"/>
  <c r="I3" i="14"/>
  <c r="B3" i="14"/>
  <c r="G74" i="1"/>
  <c r="H3" i="14"/>
  <c r="F74" i="1"/>
  <c r="G3" i="14"/>
  <c r="K74" i="1"/>
  <c r="C74" i="1"/>
  <c r="K3" i="14"/>
  <c r="B74" i="1"/>
  <c r="J3" i="14"/>
  <c r="E74" i="1"/>
  <c r="F3" i="14"/>
  <c r="D3" i="14"/>
  <c r="D74" i="1"/>
  <c r="E3" i="14"/>
  <c r="K68" i="1"/>
  <c r="V62" i="1"/>
  <c r="F68" i="1"/>
  <c r="B48" i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J68" i="1"/>
  <c r="V65" i="1"/>
  <c r="B53" i="1"/>
  <c r="I68" i="1"/>
  <c r="B51" i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D68" i="1"/>
  <c r="V64" i="1"/>
  <c r="B49" i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66" i="1"/>
  <c r="E68" i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B50" i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63" i="1"/>
  <c r="V61" i="1"/>
  <c r="B68" i="1"/>
  <c r="C89" i="12"/>
  <c r="G68" i="1"/>
  <c r="H68" i="1"/>
  <c r="C68" i="1"/>
  <c r="G7" i="2"/>
  <c r="G8" i="2"/>
  <c r="G9" i="2"/>
  <c r="G10" i="2"/>
  <c r="G12" i="2"/>
  <c r="G13" i="2"/>
  <c r="G14" i="2"/>
  <c r="M32" i="12"/>
  <c r="N32" i="12"/>
  <c r="O32" i="12"/>
  <c r="P32" i="12"/>
  <c r="Q32" i="12"/>
  <c r="R32" i="12"/>
  <c r="S32" i="12"/>
  <c r="T32" i="12"/>
  <c r="U32" i="12"/>
  <c r="L32" i="12"/>
  <c r="C53" i="1" l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N48" i="1"/>
  <c r="V68" i="1"/>
  <c r="V50" i="1"/>
  <c r="V49" i="1"/>
  <c r="V51" i="1"/>
  <c r="B55" i="1"/>
  <c r="V52" i="1"/>
  <c r="C17" i="14"/>
  <c r="C75" i="1"/>
  <c r="H17" i="14"/>
  <c r="H75" i="1"/>
  <c r="H92" i="1" s="1"/>
  <c r="E17" i="14"/>
  <c r="E75" i="1"/>
  <c r="F17" i="14"/>
  <c r="F75" i="1"/>
  <c r="I17" i="14"/>
  <c r="I75" i="1"/>
  <c r="I92" i="1" s="1"/>
  <c r="G17" i="14"/>
  <c r="G75" i="1"/>
  <c r="G92" i="1" s="1"/>
  <c r="K17" i="14"/>
  <c r="K75" i="1"/>
  <c r="K92" i="1" s="1"/>
  <c r="B17" i="14"/>
  <c r="B75" i="1"/>
  <c r="D17" i="14"/>
  <c r="D75" i="1"/>
  <c r="J17" i="14"/>
  <c r="J75" i="1"/>
  <c r="J92" i="1" s="1"/>
  <c r="D89" i="12"/>
  <c r="E89" i="12" s="1"/>
  <c r="C72" i="12"/>
  <c r="X14" i="1"/>
  <c r="C32" i="12"/>
  <c r="D32" i="12"/>
  <c r="E32" i="12"/>
  <c r="F32" i="12"/>
  <c r="G32" i="12"/>
  <c r="H32" i="12"/>
  <c r="I32" i="12"/>
  <c r="J32" i="12"/>
  <c r="K32" i="12"/>
  <c r="J55" i="1" l="1"/>
  <c r="F55" i="1"/>
  <c r="D55" i="1"/>
  <c r="M55" i="1"/>
  <c r="K55" i="1"/>
  <c r="O48" i="1"/>
  <c r="N55" i="1"/>
  <c r="V53" i="1"/>
  <c r="I55" i="1"/>
  <c r="C55" i="1"/>
  <c r="G55" i="1"/>
  <c r="H55" i="1"/>
  <c r="E55" i="1"/>
  <c r="L55" i="1"/>
  <c r="X56" i="1"/>
  <c r="X57" i="1" s="1"/>
  <c r="E83" i="1"/>
  <c r="E92" i="1"/>
  <c r="D83" i="1"/>
  <c r="D92" i="1"/>
  <c r="C83" i="1"/>
  <c r="C92" i="1"/>
  <c r="B83" i="1"/>
  <c r="B92" i="1"/>
  <c r="F83" i="1"/>
  <c r="F92" i="1"/>
  <c r="F89" i="12"/>
  <c r="D72" i="12"/>
  <c r="F5" i="2"/>
  <c r="V18" i="3"/>
  <c r="E15" i="2"/>
  <c r="M7" i="15"/>
  <c r="M17" i="15" s="1"/>
  <c r="N7" i="15"/>
  <c r="N17" i="15" s="1"/>
  <c r="O7" i="15"/>
  <c r="O17" i="15" s="1"/>
  <c r="P7" i="15"/>
  <c r="P17" i="15" s="1"/>
  <c r="Q7" i="15"/>
  <c r="Q17" i="15" s="1"/>
  <c r="R7" i="15"/>
  <c r="R17" i="15" s="1"/>
  <c r="S7" i="15"/>
  <c r="S17" i="15" s="1"/>
  <c r="T7" i="15"/>
  <c r="T17" i="15" s="1"/>
  <c r="U7" i="15"/>
  <c r="U17" i="15" s="1"/>
  <c r="M8" i="15"/>
  <c r="M18" i="15" s="1"/>
  <c r="N8" i="15"/>
  <c r="N18" i="15" s="1"/>
  <c r="O8" i="15"/>
  <c r="O18" i="15" s="1"/>
  <c r="P8" i="15"/>
  <c r="P18" i="15" s="1"/>
  <c r="Q8" i="15"/>
  <c r="Q18" i="15" s="1"/>
  <c r="R8" i="15"/>
  <c r="R18" i="15" s="1"/>
  <c r="S8" i="15"/>
  <c r="S18" i="15" s="1"/>
  <c r="T8" i="15"/>
  <c r="T18" i="15" s="1"/>
  <c r="U8" i="15"/>
  <c r="U18" i="15" s="1"/>
  <c r="M9" i="15"/>
  <c r="M19" i="15" s="1"/>
  <c r="N9" i="15"/>
  <c r="N19" i="15" s="1"/>
  <c r="O9" i="15"/>
  <c r="O19" i="15" s="1"/>
  <c r="P9" i="15"/>
  <c r="P19" i="15" s="1"/>
  <c r="Q9" i="15"/>
  <c r="Q19" i="15" s="1"/>
  <c r="R9" i="15"/>
  <c r="R19" i="15" s="1"/>
  <c r="S9" i="15"/>
  <c r="S19" i="15" s="1"/>
  <c r="T9" i="15"/>
  <c r="T19" i="15" s="1"/>
  <c r="U9" i="15"/>
  <c r="U19" i="15" s="1"/>
  <c r="M10" i="15"/>
  <c r="M20" i="15" s="1"/>
  <c r="N10" i="15"/>
  <c r="N20" i="15" s="1"/>
  <c r="O10" i="15"/>
  <c r="O20" i="15" s="1"/>
  <c r="P10" i="15"/>
  <c r="P20" i="15" s="1"/>
  <c r="Q10" i="15"/>
  <c r="Q20" i="15" s="1"/>
  <c r="R10" i="15"/>
  <c r="R20" i="15" s="1"/>
  <c r="S10" i="15"/>
  <c r="S20" i="15" s="1"/>
  <c r="T10" i="15"/>
  <c r="T20" i="15" s="1"/>
  <c r="U10" i="15"/>
  <c r="U20" i="15" s="1"/>
  <c r="M16" i="12"/>
  <c r="N16" i="12"/>
  <c r="O16" i="12"/>
  <c r="P16" i="12"/>
  <c r="Q16" i="12"/>
  <c r="R16" i="12"/>
  <c r="S16" i="12"/>
  <c r="T16" i="12"/>
  <c r="U16" i="12"/>
  <c r="L7" i="15"/>
  <c r="L17" i="15" s="1"/>
  <c r="L8" i="15"/>
  <c r="L18" i="15" s="1"/>
  <c r="L9" i="15"/>
  <c r="L19" i="15" s="1"/>
  <c r="L10" i="15"/>
  <c r="L20" i="15" s="1"/>
  <c r="L16" i="12"/>
  <c r="P48" i="1" l="1"/>
  <c r="O55" i="1"/>
  <c r="U73" i="3"/>
  <c r="U6" i="15"/>
  <c r="U16" i="15" s="1"/>
  <c r="U4" i="14"/>
  <c r="U13" i="14" s="1"/>
  <c r="U32" i="14" s="1"/>
  <c r="U5" i="15"/>
  <c r="U15" i="15" s="1"/>
  <c r="L73" i="3"/>
  <c r="L6" i="15"/>
  <c r="L16" i="15" s="1"/>
  <c r="S73" i="3"/>
  <c r="S6" i="15"/>
  <c r="S16" i="15" s="1"/>
  <c r="R73" i="3"/>
  <c r="R6" i="15"/>
  <c r="R16" i="15" s="1"/>
  <c r="S4" i="14"/>
  <c r="S13" i="14" s="1"/>
  <c r="S32" i="14" s="1"/>
  <c r="S5" i="15"/>
  <c r="L4" i="14"/>
  <c r="L13" i="14" s="1"/>
  <c r="L32" i="14" s="1"/>
  <c r="L5" i="15"/>
  <c r="Q73" i="3"/>
  <c r="Q6" i="15"/>
  <c r="Q16" i="15" s="1"/>
  <c r="R4" i="14"/>
  <c r="R13" i="14" s="1"/>
  <c r="R32" i="14" s="1"/>
  <c r="R5" i="15"/>
  <c r="P73" i="3"/>
  <c r="P6" i="15"/>
  <c r="P16" i="15" s="1"/>
  <c r="Q4" i="14"/>
  <c r="Q13" i="14" s="1"/>
  <c r="Q32" i="14" s="1"/>
  <c r="Q5" i="15"/>
  <c r="N4" i="14"/>
  <c r="N13" i="14" s="1"/>
  <c r="N32" i="14" s="1"/>
  <c r="N5" i="15"/>
  <c r="N15" i="15" s="1"/>
  <c r="M4" i="14"/>
  <c r="M13" i="14" s="1"/>
  <c r="M32" i="14" s="1"/>
  <c r="M5" i="15"/>
  <c r="M15" i="15" s="1"/>
  <c r="T4" i="14"/>
  <c r="T13" i="14" s="1"/>
  <c r="T32" i="14" s="1"/>
  <c r="T5" i="15"/>
  <c r="T15" i="15" s="1"/>
  <c r="O73" i="3"/>
  <c r="O6" i="15"/>
  <c r="O16" i="15" s="1"/>
  <c r="P4" i="14"/>
  <c r="P13" i="14" s="1"/>
  <c r="P32" i="14" s="1"/>
  <c r="P5" i="15"/>
  <c r="P15" i="15" s="1"/>
  <c r="M73" i="3"/>
  <c r="M6" i="15"/>
  <c r="M16" i="15" s="1"/>
  <c r="T73" i="3"/>
  <c r="T6" i="15"/>
  <c r="T16" i="15" s="1"/>
  <c r="N73" i="3"/>
  <c r="N6" i="15"/>
  <c r="N16" i="15" s="1"/>
  <c r="O4" i="14"/>
  <c r="O13" i="14" s="1"/>
  <c r="O32" i="14" s="1"/>
  <c r="O5" i="15"/>
  <c r="O15" i="15" s="1"/>
  <c r="G5" i="2"/>
  <c r="B32" i="12"/>
  <c r="O35" i="12" s="1"/>
  <c r="B90" i="12"/>
  <c r="E72" i="12"/>
  <c r="G89" i="12"/>
  <c r="C7" i="15"/>
  <c r="C17" i="15" s="1"/>
  <c r="D7" i="15"/>
  <c r="D17" i="15" s="1"/>
  <c r="E7" i="15"/>
  <c r="E17" i="15" s="1"/>
  <c r="F7" i="15"/>
  <c r="F17" i="15" s="1"/>
  <c r="G7" i="15"/>
  <c r="G17" i="15" s="1"/>
  <c r="H7" i="15"/>
  <c r="H17" i="15" s="1"/>
  <c r="I7" i="15"/>
  <c r="I17" i="15" s="1"/>
  <c r="J7" i="15"/>
  <c r="J17" i="15" s="1"/>
  <c r="C8" i="15"/>
  <c r="C18" i="15" s="1"/>
  <c r="D8" i="15"/>
  <c r="D18" i="15" s="1"/>
  <c r="E8" i="15"/>
  <c r="E18" i="15" s="1"/>
  <c r="F8" i="15"/>
  <c r="F18" i="15" s="1"/>
  <c r="G8" i="15"/>
  <c r="G18" i="15" s="1"/>
  <c r="H8" i="15"/>
  <c r="H18" i="15" s="1"/>
  <c r="I8" i="15"/>
  <c r="I18" i="15" s="1"/>
  <c r="J8" i="15"/>
  <c r="J18" i="15" s="1"/>
  <c r="C9" i="15"/>
  <c r="C19" i="15" s="1"/>
  <c r="D9" i="15"/>
  <c r="D19" i="15" s="1"/>
  <c r="E9" i="15"/>
  <c r="E19" i="15" s="1"/>
  <c r="F9" i="15"/>
  <c r="F19" i="15" s="1"/>
  <c r="G9" i="15"/>
  <c r="G19" i="15" s="1"/>
  <c r="H9" i="15"/>
  <c r="H19" i="15" s="1"/>
  <c r="I9" i="15"/>
  <c r="I19" i="15" s="1"/>
  <c r="J9" i="15"/>
  <c r="J19" i="15" s="1"/>
  <c r="C10" i="15"/>
  <c r="C20" i="15" s="1"/>
  <c r="D10" i="15"/>
  <c r="D20" i="15" s="1"/>
  <c r="E10" i="15"/>
  <c r="E20" i="15" s="1"/>
  <c r="F10" i="15"/>
  <c r="F20" i="15" s="1"/>
  <c r="G10" i="15"/>
  <c r="G20" i="15" s="1"/>
  <c r="H10" i="15"/>
  <c r="H20" i="15" s="1"/>
  <c r="I10" i="15"/>
  <c r="I20" i="15" s="1"/>
  <c r="J10" i="15"/>
  <c r="J20" i="15" s="1"/>
  <c r="C16" i="12"/>
  <c r="D16" i="12"/>
  <c r="E16" i="12"/>
  <c r="F16" i="12"/>
  <c r="G16" i="12"/>
  <c r="H16" i="12"/>
  <c r="I16" i="12"/>
  <c r="J16" i="12"/>
  <c r="K16" i="12"/>
  <c r="B7" i="15"/>
  <c r="B17" i="15" s="1"/>
  <c r="B8" i="15"/>
  <c r="B18" i="15" s="1"/>
  <c r="B9" i="15"/>
  <c r="B19" i="15" s="1"/>
  <c r="B10" i="15"/>
  <c r="B20" i="15" s="1"/>
  <c r="Q12" i="15" l="1"/>
  <c r="Q22" i="15" s="1"/>
  <c r="Q15" i="15"/>
  <c r="S12" i="15"/>
  <c r="S22" i="15" s="1"/>
  <c r="S15" i="15"/>
  <c r="L12" i="15"/>
  <c r="L22" i="15" s="1"/>
  <c r="L15" i="15"/>
  <c r="R12" i="15"/>
  <c r="R22" i="15" s="1"/>
  <c r="R15" i="15"/>
  <c r="U12" i="15"/>
  <c r="U22" i="15" s="1"/>
  <c r="O12" i="15"/>
  <c r="O22" i="15" s="1"/>
  <c r="T12" i="15"/>
  <c r="T22" i="15" s="1"/>
  <c r="M12" i="15"/>
  <c r="M22" i="15" s="1"/>
  <c r="P12" i="15"/>
  <c r="P22" i="15" s="1"/>
  <c r="N12" i="15"/>
  <c r="N22" i="15" s="1"/>
  <c r="Q48" i="1"/>
  <c r="P55" i="1"/>
  <c r="O18" i="14"/>
  <c r="O27" i="14" s="1"/>
  <c r="O33" i="14" s="1"/>
  <c r="O38" i="14" s="1"/>
  <c r="O74" i="3"/>
  <c r="O91" i="3" s="1"/>
  <c r="Q18" i="14"/>
  <c r="Q27" i="14" s="1"/>
  <c r="Q33" i="14" s="1"/>
  <c r="Q38" i="14" s="1"/>
  <c r="Q74" i="3"/>
  <c r="Q91" i="3" s="1"/>
  <c r="T18" i="14"/>
  <c r="T27" i="14" s="1"/>
  <c r="T33" i="14" s="1"/>
  <c r="T38" i="14" s="1"/>
  <c r="T74" i="3"/>
  <c r="T91" i="3" s="1"/>
  <c r="P18" i="14"/>
  <c r="P27" i="14" s="1"/>
  <c r="P33" i="14" s="1"/>
  <c r="P38" i="14" s="1"/>
  <c r="P74" i="3"/>
  <c r="P91" i="3" s="1"/>
  <c r="S18" i="14"/>
  <c r="S27" i="14" s="1"/>
  <c r="S33" i="14" s="1"/>
  <c r="S38" i="14" s="1"/>
  <c r="S74" i="3"/>
  <c r="S91" i="3" s="1"/>
  <c r="N18" i="14"/>
  <c r="N27" i="14" s="1"/>
  <c r="N33" i="14" s="1"/>
  <c r="N38" i="14" s="1"/>
  <c r="N74" i="3"/>
  <c r="N91" i="3" s="1"/>
  <c r="L18" i="14"/>
  <c r="L27" i="14" s="1"/>
  <c r="L33" i="14" s="1"/>
  <c r="L38" i="14" s="1"/>
  <c r="L74" i="3"/>
  <c r="L91" i="3" s="1"/>
  <c r="M18" i="14"/>
  <c r="M27" i="14" s="1"/>
  <c r="M33" i="14" s="1"/>
  <c r="M38" i="14" s="1"/>
  <c r="M74" i="3"/>
  <c r="M91" i="3" s="1"/>
  <c r="R18" i="14"/>
  <c r="R27" i="14" s="1"/>
  <c r="R33" i="14" s="1"/>
  <c r="R38" i="14" s="1"/>
  <c r="R74" i="3"/>
  <c r="R91" i="3" s="1"/>
  <c r="U18" i="14"/>
  <c r="U27" i="14" s="1"/>
  <c r="U33" i="14" s="1"/>
  <c r="U38" i="14" s="1"/>
  <c r="U74" i="3"/>
  <c r="U91" i="3" s="1"/>
  <c r="M37" i="14"/>
  <c r="K8" i="15"/>
  <c r="K18" i="15" s="1"/>
  <c r="E73" i="3"/>
  <c r="E6" i="15"/>
  <c r="E16" i="15" s="1"/>
  <c r="F4" i="14"/>
  <c r="F13" i="14" s="1"/>
  <c r="F32" i="14" s="1"/>
  <c r="F5" i="15"/>
  <c r="F15" i="15" s="1"/>
  <c r="P37" i="14"/>
  <c r="N37" i="14"/>
  <c r="T37" i="14"/>
  <c r="K9" i="15"/>
  <c r="K19" i="15" s="1"/>
  <c r="F73" i="3"/>
  <c r="F6" i="15"/>
  <c r="F16" i="15" s="1"/>
  <c r="G4" i="14"/>
  <c r="G13" i="14" s="1"/>
  <c r="G32" i="14" s="1"/>
  <c r="G5" i="15"/>
  <c r="G15" i="15" s="1"/>
  <c r="K7" i="15"/>
  <c r="K17" i="15" s="1"/>
  <c r="D73" i="3"/>
  <c r="D6" i="15"/>
  <c r="D16" i="15" s="1"/>
  <c r="E4" i="14"/>
  <c r="E13" i="14" s="1"/>
  <c r="E32" i="14" s="1"/>
  <c r="E5" i="15"/>
  <c r="E15" i="15" s="1"/>
  <c r="O37" i="14"/>
  <c r="K73" i="3"/>
  <c r="K6" i="15"/>
  <c r="K16" i="15" s="1"/>
  <c r="C73" i="3"/>
  <c r="C6" i="15"/>
  <c r="C16" i="15" s="1"/>
  <c r="D4" i="14"/>
  <c r="D13" i="14" s="1"/>
  <c r="D32" i="14" s="1"/>
  <c r="D5" i="15"/>
  <c r="D15" i="15" s="1"/>
  <c r="J73" i="3"/>
  <c r="J6" i="15"/>
  <c r="J16" i="15" s="1"/>
  <c r="K4" i="14"/>
  <c r="K13" i="14" s="1"/>
  <c r="K32" i="14" s="1"/>
  <c r="K5" i="15"/>
  <c r="K15" i="15" s="1"/>
  <c r="C4" i="14"/>
  <c r="C13" i="14" s="1"/>
  <c r="C32" i="14" s="1"/>
  <c r="C5" i="15"/>
  <c r="C15" i="15" s="1"/>
  <c r="Q37" i="14"/>
  <c r="L37" i="14"/>
  <c r="B73" i="3"/>
  <c r="B6" i="15"/>
  <c r="B16" i="15" s="1"/>
  <c r="I73" i="3"/>
  <c r="I6" i="15"/>
  <c r="I16" i="15" s="1"/>
  <c r="J4" i="14"/>
  <c r="J13" i="14" s="1"/>
  <c r="J32" i="14" s="1"/>
  <c r="J5" i="15"/>
  <c r="J15" i="15" s="1"/>
  <c r="S37" i="14"/>
  <c r="U37" i="14"/>
  <c r="B4" i="14"/>
  <c r="B13" i="14" s="1"/>
  <c r="B32" i="14" s="1"/>
  <c r="B5" i="15"/>
  <c r="K10" i="15"/>
  <c r="K20" i="15" s="1"/>
  <c r="G73" i="3"/>
  <c r="G6" i="15"/>
  <c r="G16" i="15" s="1"/>
  <c r="H4" i="14"/>
  <c r="H13" i="14" s="1"/>
  <c r="H32" i="14" s="1"/>
  <c r="H5" i="15"/>
  <c r="H15" i="15" s="1"/>
  <c r="H73" i="3"/>
  <c r="H6" i="15"/>
  <c r="H16" i="15" s="1"/>
  <c r="I4" i="14"/>
  <c r="I13" i="14" s="1"/>
  <c r="I32" i="14" s="1"/>
  <c r="I5" i="15"/>
  <c r="I15" i="15" s="1"/>
  <c r="R37" i="14"/>
  <c r="B47" i="3"/>
  <c r="C47" i="3" s="1"/>
  <c r="D47" i="3" s="1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B52" i="3"/>
  <c r="C52" i="3" s="1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B51" i="3"/>
  <c r="C51" i="3" s="1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B49" i="3"/>
  <c r="C49" i="3" s="1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B48" i="3"/>
  <c r="C48" i="3" s="1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B50" i="3"/>
  <c r="C50" i="3" s="1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F72" i="12"/>
  <c r="H89" i="12"/>
  <c r="C90" i="12"/>
  <c r="B99" i="12"/>
  <c r="V6" i="3"/>
  <c r="Y13" i="3" s="1"/>
  <c r="Y14" i="3" s="1"/>
  <c r="U34" i="14" l="1"/>
  <c r="U39" i="14" s="1"/>
  <c r="U40" i="14" s="1"/>
  <c r="B37" i="14"/>
  <c r="B12" i="15"/>
  <c r="B22" i="15" s="1"/>
  <c r="B15" i="15"/>
  <c r="D12" i="15"/>
  <c r="D22" i="15" s="1"/>
  <c r="E12" i="15"/>
  <c r="E22" i="15" s="1"/>
  <c r="J12" i="15"/>
  <c r="J22" i="15" s="1"/>
  <c r="P54" i="3"/>
  <c r="C54" i="3"/>
  <c r="M54" i="3"/>
  <c r="O54" i="3"/>
  <c r="R48" i="1"/>
  <c r="Q55" i="1"/>
  <c r="J54" i="3"/>
  <c r="H12" i="15"/>
  <c r="H22" i="15" s="1"/>
  <c r="N54" i="3"/>
  <c r="T47" i="3"/>
  <c r="S54" i="3"/>
  <c r="K12" i="15"/>
  <c r="K22" i="15" s="1"/>
  <c r="G12" i="15"/>
  <c r="G22" i="15" s="1"/>
  <c r="F12" i="15"/>
  <c r="F22" i="15" s="1"/>
  <c r="R54" i="3"/>
  <c r="G54" i="3"/>
  <c r="K54" i="3"/>
  <c r="C12" i="15"/>
  <c r="C22" i="15" s="1"/>
  <c r="I12" i="15"/>
  <c r="I22" i="15" s="1"/>
  <c r="Q54" i="3"/>
  <c r="H54" i="3"/>
  <c r="L54" i="3"/>
  <c r="B54" i="3"/>
  <c r="I54" i="3"/>
  <c r="F54" i="3"/>
  <c r="E54" i="3"/>
  <c r="D54" i="3"/>
  <c r="O34" i="14"/>
  <c r="O39" i="14" s="1"/>
  <c r="O41" i="14" s="1"/>
  <c r="N34" i="14"/>
  <c r="N39" i="14" s="1"/>
  <c r="N41" i="14" s="1"/>
  <c r="T34" i="14"/>
  <c r="T39" i="14" s="1"/>
  <c r="T41" i="14" s="1"/>
  <c r="R34" i="14"/>
  <c r="R39" i="14" s="1"/>
  <c r="R40" i="14" s="1"/>
  <c r="S34" i="14"/>
  <c r="S39" i="14" s="1"/>
  <c r="S41" i="14" s="1"/>
  <c r="Q34" i="14"/>
  <c r="Q39" i="14" s="1"/>
  <c r="Q40" i="14" s="1"/>
  <c r="E18" i="14"/>
  <c r="E27" i="14" s="1"/>
  <c r="E33" i="14" s="1"/>
  <c r="E38" i="14" s="1"/>
  <c r="E74" i="3"/>
  <c r="I18" i="14"/>
  <c r="I27" i="14" s="1"/>
  <c r="I33" i="14" s="1"/>
  <c r="I38" i="14" s="1"/>
  <c r="I74" i="3"/>
  <c r="I91" i="3" s="1"/>
  <c r="F18" i="14"/>
  <c r="F27" i="14" s="1"/>
  <c r="F33" i="14" s="1"/>
  <c r="F38" i="14" s="1"/>
  <c r="F74" i="3"/>
  <c r="P34" i="14"/>
  <c r="P39" i="14" s="1"/>
  <c r="P41" i="14" s="1"/>
  <c r="C18" i="14"/>
  <c r="C27" i="14" s="1"/>
  <c r="C33" i="14" s="1"/>
  <c r="C38" i="14" s="1"/>
  <c r="C74" i="3"/>
  <c r="J18" i="14"/>
  <c r="J27" i="14" s="1"/>
  <c r="J33" i="14" s="1"/>
  <c r="J38" i="14" s="1"/>
  <c r="J74" i="3"/>
  <c r="J91" i="3" s="1"/>
  <c r="H18" i="14"/>
  <c r="H27" i="14" s="1"/>
  <c r="H33" i="14" s="1"/>
  <c r="H38" i="14" s="1"/>
  <c r="H74" i="3"/>
  <c r="H91" i="3" s="1"/>
  <c r="B18" i="14"/>
  <c r="B27" i="14" s="1"/>
  <c r="B33" i="14" s="1"/>
  <c r="B38" i="14" s="1"/>
  <c r="B74" i="3"/>
  <c r="D18" i="14"/>
  <c r="D27" i="14" s="1"/>
  <c r="D33" i="14" s="1"/>
  <c r="D38" i="14" s="1"/>
  <c r="D74" i="3"/>
  <c r="M34" i="14"/>
  <c r="M39" i="14" s="1"/>
  <c r="M41" i="14" s="1"/>
  <c r="G18" i="14"/>
  <c r="G27" i="14" s="1"/>
  <c r="G33" i="14" s="1"/>
  <c r="G38" i="14" s="1"/>
  <c r="G74" i="3"/>
  <c r="G91" i="3" s="1"/>
  <c r="L34" i="14"/>
  <c r="L39" i="14" s="1"/>
  <c r="L40" i="14" s="1"/>
  <c r="K18" i="14"/>
  <c r="K27" i="14" s="1"/>
  <c r="K33" i="14" s="1"/>
  <c r="K38" i="14" s="1"/>
  <c r="K74" i="3"/>
  <c r="K91" i="3" s="1"/>
  <c r="I37" i="14"/>
  <c r="F37" i="14"/>
  <c r="J37" i="14"/>
  <c r="G37" i="14"/>
  <c r="D37" i="14"/>
  <c r="C37" i="14"/>
  <c r="E37" i="14"/>
  <c r="H37" i="14"/>
  <c r="K37" i="14"/>
  <c r="X14" i="3"/>
  <c r="B16" i="12"/>
  <c r="O34" i="12" s="1"/>
  <c r="O36" i="12" s="1"/>
  <c r="P36" i="12" s="1"/>
  <c r="B73" i="12"/>
  <c r="D90" i="12"/>
  <c r="C99" i="12"/>
  <c r="I89" i="12"/>
  <c r="G72" i="12"/>
  <c r="U41" i="14" l="1"/>
  <c r="R41" i="14"/>
  <c r="N40" i="14"/>
  <c r="L41" i="14"/>
  <c r="O40" i="14"/>
  <c r="M40" i="14"/>
  <c r="Q41" i="14"/>
  <c r="P40" i="14"/>
  <c r="S40" i="14"/>
  <c r="T40" i="14"/>
  <c r="B34" i="14"/>
  <c r="B39" i="14" s="1"/>
  <c r="B40" i="14" s="1"/>
  <c r="S48" i="1"/>
  <c r="R55" i="1"/>
  <c r="E83" i="3"/>
  <c r="E91" i="3"/>
  <c r="D83" i="3"/>
  <c r="D91" i="3"/>
  <c r="C83" i="3"/>
  <c r="C91" i="3"/>
  <c r="F83" i="3"/>
  <c r="F91" i="3"/>
  <c r="U47" i="3"/>
  <c r="U54" i="3" s="1"/>
  <c r="T54" i="3"/>
  <c r="B83" i="3"/>
  <c r="B91" i="3"/>
  <c r="E34" i="14"/>
  <c r="E39" i="14" s="1"/>
  <c r="E41" i="14" s="1"/>
  <c r="J34" i="14"/>
  <c r="J39" i="14" s="1"/>
  <c r="J40" i="14" s="1"/>
  <c r="I34" i="14"/>
  <c r="I39" i="14" s="1"/>
  <c r="I41" i="14" s="1"/>
  <c r="H34" i="14"/>
  <c r="H39" i="14" s="1"/>
  <c r="H40" i="14" s="1"/>
  <c r="G34" i="14"/>
  <c r="G39" i="14" s="1"/>
  <c r="G40" i="14" s="1"/>
  <c r="K34" i="14"/>
  <c r="K39" i="14" s="1"/>
  <c r="K41" i="14" s="1"/>
  <c r="D34" i="14"/>
  <c r="D39" i="14" s="1"/>
  <c r="D40" i="14" s="1"/>
  <c r="F34" i="14"/>
  <c r="F39" i="14" s="1"/>
  <c r="F40" i="14" s="1"/>
  <c r="C34" i="14"/>
  <c r="C39" i="14" s="1"/>
  <c r="C40" i="14" s="1"/>
  <c r="D99" i="12"/>
  <c r="E90" i="12"/>
  <c r="C73" i="12"/>
  <c r="B82" i="12"/>
  <c r="H72" i="12"/>
  <c r="J89" i="12"/>
  <c r="C15" i="2"/>
  <c r="F16" i="2" s="1"/>
  <c r="H16" i="2" s="1"/>
  <c r="F6" i="2"/>
  <c r="F15" i="2" s="1"/>
  <c r="H11" i="2" s="1"/>
  <c r="C41" i="14" l="1"/>
  <c r="D41" i="14"/>
  <c r="G41" i="14"/>
  <c r="H41" i="14"/>
  <c r="I40" i="14"/>
  <c r="B41" i="14"/>
  <c r="K40" i="14"/>
  <c r="E40" i="14"/>
  <c r="J41" i="14"/>
  <c r="F41" i="14"/>
  <c r="T48" i="1"/>
  <c r="S55" i="1"/>
  <c r="I72" i="12"/>
  <c r="D73" i="12"/>
  <c r="C82" i="12"/>
  <c r="F90" i="12"/>
  <c r="E99" i="12"/>
  <c r="K89" i="12"/>
  <c r="D11" i="2"/>
  <c r="D12" i="2"/>
  <c r="D14" i="2"/>
  <c r="D5" i="2"/>
  <c r="D7" i="2"/>
  <c r="D13" i="2"/>
  <c r="D6" i="2"/>
  <c r="D9" i="2"/>
  <c r="D10" i="2"/>
  <c r="D8" i="2"/>
  <c r="G6" i="2"/>
  <c r="V40" i="14" l="1"/>
  <c r="V41" i="14"/>
  <c r="U48" i="1"/>
  <c r="T55" i="1"/>
  <c r="H13" i="2"/>
  <c r="H5" i="2"/>
  <c r="L89" i="12"/>
  <c r="G90" i="12"/>
  <c r="F99" i="12"/>
  <c r="E73" i="12"/>
  <c r="D82" i="12"/>
  <c r="J72" i="12"/>
  <c r="H10" i="2"/>
  <c r="H8" i="2"/>
  <c r="H9" i="2"/>
  <c r="H6" i="2"/>
  <c r="H12" i="2"/>
  <c r="H7" i="2"/>
  <c r="H14" i="2"/>
  <c r="U55" i="1" l="1"/>
  <c r="V55" i="1" s="1"/>
  <c r="W56" i="1" s="1"/>
  <c r="W57" i="1" s="1"/>
  <c r="V48" i="1"/>
  <c r="Y56" i="1" s="1"/>
  <c r="Y57" i="1" s="1"/>
  <c r="H90" i="12"/>
  <c r="G99" i="12"/>
  <c r="M89" i="12"/>
  <c r="K72" i="12"/>
  <c r="F73" i="12"/>
  <c r="E82" i="12"/>
  <c r="G73" i="12" l="1"/>
  <c r="F82" i="12"/>
  <c r="L72" i="12"/>
  <c r="I90" i="12"/>
  <c r="H99" i="12"/>
  <c r="N89" i="12"/>
  <c r="J90" i="12" l="1"/>
  <c r="I99" i="12"/>
  <c r="M72" i="12"/>
  <c r="H73" i="12"/>
  <c r="G82" i="12"/>
  <c r="O89" i="12"/>
  <c r="K90" i="12" l="1"/>
  <c r="J99" i="12"/>
  <c r="P89" i="12"/>
  <c r="I73" i="12"/>
  <c r="H82" i="12"/>
  <c r="N72" i="12"/>
  <c r="L90" i="12" l="1"/>
  <c r="K99" i="12"/>
  <c r="O72" i="12"/>
  <c r="J73" i="12"/>
  <c r="J82" i="12" s="1"/>
  <c r="I82" i="12"/>
  <c r="Q89" i="12"/>
  <c r="R89" i="12" l="1"/>
  <c r="M90" i="12"/>
  <c r="L99" i="12"/>
  <c r="K73" i="12"/>
  <c r="P72" i="12"/>
  <c r="S89" i="12" l="1"/>
  <c r="Q72" i="12"/>
  <c r="L73" i="12"/>
  <c r="K82" i="12"/>
  <c r="N90" i="12"/>
  <c r="M99" i="12"/>
  <c r="O90" i="12" l="1"/>
  <c r="N99" i="12"/>
  <c r="M73" i="12"/>
  <c r="L82" i="12"/>
  <c r="R72" i="12"/>
  <c r="T89" i="12"/>
  <c r="P90" i="12" l="1"/>
  <c r="O99" i="12"/>
  <c r="U89" i="12"/>
  <c r="S72" i="12"/>
  <c r="N73" i="12"/>
  <c r="M82" i="12"/>
  <c r="Q90" i="12" l="1"/>
  <c r="P99" i="12"/>
  <c r="O73" i="12"/>
  <c r="N82" i="12"/>
  <c r="T72" i="12"/>
  <c r="U72" i="12" l="1"/>
  <c r="P73" i="12"/>
  <c r="O82" i="12"/>
  <c r="R90" i="12"/>
  <c r="Q99" i="12"/>
  <c r="S90" i="12" l="1"/>
  <c r="R99" i="12"/>
  <c r="Q73" i="12"/>
  <c r="P82" i="12"/>
  <c r="R73" i="12" l="1"/>
  <c r="Q82" i="12"/>
  <c r="T90" i="12"/>
  <c r="S99" i="12"/>
  <c r="U90" i="12" l="1"/>
  <c r="U99" i="12" s="1"/>
  <c r="T99" i="12"/>
  <c r="S73" i="12"/>
  <c r="R82" i="12"/>
  <c r="T73" i="12" l="1"/>
  <c r="S82" i="12"/>
  <c r="K103" i="12"/>
  <c r="U73" i="12" l="1"/>
  <c r="U82" i="12" s="1"/>
  <c r="T82" i="12"/>
  <c r="K102" i="12" l="1"/>
  <c r="K104" i="12" s="1"/>
  <c r="L104" i="12" s="1"/>
</calcChain>
</file>

<file path=xl/sharedStrings.xml><?xml version="1.0" encoding="utf-8"?>
<sst xmlns="http://schemas.openxmlformats.org/spreadsheetml/2006/main" count="719" uniqueCount="72">
  <si>
    <t>Jenis Emisi</t>
  </si>
  <si>
    <t>Jumlah emisi per tahun (ton CO2 eq/tahun)</t>
  </si>
  <si>
    <t>KABUPATEN PASER</t>
  </si>
  <si>
    <t>Lahan sawah</t>
  </si>
  <si>
    <t>Peternakan CH4 (entetik dan manure)</t>
  </si>
  <si>
    <t>Peternakan N2O (manure management)</t>
  </si>
  <si>
    <t>Kapur pertanian-CO2</t>
  </si>
  <si>
    <t>Pupuk Urea-CO2</t>
  </si>
  <si>
    <t>Direct N2O</t>
  </si>
  <si>
    <t>TOTAL</t>
  </si>
  <si>
    <t>BAU Forward Looking</t>
  </si>
  <si>
    <t>Mitigation Action</t>
  </si>
  <si>
    <t>PASER</t>
  </si>
  <si>
    <t>KUBAR</t>
  </si>
  <si>
    <t>KUKAR</t>
  </si>
  <si>
    <t>KUTIM</t>
  </si>
  <si>
    <t>BERAU</t>
  </si>
  <si>
    <t>PPU</t>
  </si>
  <si>
    <t>SAMARINDA</t>
  </si>
  <si>
    <t>BALIKPAPAN</t>
  </si>
  <si>
    <t>BONTANG</t>
  </si>
  <si>
    <t>MAHULU</t>
  </si>
  <si>
    <t>FL</t>
  </si>
  <si>
    <t>SPE</t>
  </si>
  <si>
    <t>Penurunan</t>
  </si>
  <si>
    <t>%</t>
  </si>
  <si>
    <t>KABUPATEN KUTAI KERTANEGARA</t>
  </si>
  <si>
    <t>KABUPATEN KUTAI BARAT</t>
  </si>
  <si>
    <t>KABUPATEN KUTAI TIMUR</t>
  </si>
  <si>
    <t>KABUPATEN BERAU</t>
  </si>
  <si>
    <t>KABUPATEN PENAJAM PASER UTARA</t>
  </si>
  <si>
    <t>KABUPATEN MAHULU</t>
  </si>
  <si>
    <t>Kabupaten/Kota</t>
  </si>
  <si>
    <t>Paser</t>
  </si>
  <si>
    <t>Kukar</t>
  </si>
  <si>
    <t>Kubar</t>
  </si>
  <si>
    <t>Kutim</t>
  </si>
  <si>
    <t>Berau</t>
  </si>
  <si>
    <t>Samarinda</t>
  </si>
  <si>
    <t>Balikpapan</t>
  </si>
  <si>
    <t>Bontang</t>
  </si>
  <si>
    <t>Mahulu</t>
  </si>
  <si>
    <t>TOTAL BAU</t>
  </si>
  <si>
    <t>Mitigasi Action</t>
  </si>
  <si>
    <t>TOTAL SPE</t>
  </si>
  <si>
    <t>Historical</t>
  </si>
  <si>
    <t>Jumlah emisi per tahun (CO2 eq/tahun)</t>
  </si>
  <si>
    <t>KOTA BALIKPAPAN</t>
  </si>
  <si>
    <t>KOTA SAMARINDA</t>
  </si>
  <si>
    <t>KOTA BONTANG</t>
  </si>
  <si>
    <t>BAU FL</t>
  </si>
  <si>
    <t>% Penurunan</t>
  </si>
  <si>
    <t>TOTAL HISTORIS</t>
  </si>
  <si>
    <t>BAU Forward Looking CUMMULATIVE</t>
  </si>
  <si>
    <t>Mitigation Action CUMMULATIVE</t>
  </si>
  <si>
    <t>2011-2030 (single year)</t>
  </si>
  <si>
    <t>2000-2010 (single year)</t>
  </si>
  <si>
    <t>Emisi dari Kegiatan Pertanian</t>
  </si>
  <si>
    <t>Emisi dari Kegiatan Peternakan</t>
  </si>
  <si>
    <t>BAU</t>
  </si>
  <si>
    <t>Pertanian</t>
  </si>
  <si>
    <t>Peternakan</t>
  </si>
  <si>
    <t>PERTANIAN</t>
  </si>
  <si>
    <t>PETERNAKAN</t>
  </si>
  <si>
    <t>BAU Baseline</t>
  </si>
  <si>
    <t>Un-Direct N2O</t>
  </si>
  <si>
    <t>HITUNGAN MAS ADE (PERBANDINGAN)</t>
  </si>
  <si>
    <t>SELISIH</t>
  </si>
  <si>
    <t>MITIGASI</t>
  </si>
  <si>
    <t>Un-direct N2O</t>
  </si>
  <si>
    <t>N2O Langsung</t>
  </si>
  <si>
    <t>N2O Tidak Langsung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</si>
</sst>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00%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43" fontId="0" fillId="0" borderId="1" xfId="1" applyFont="1" applyBorder="1"/>
    <xf numFmtId="43" fontId="0" fillId="0" borderId="0" xfId="0" applyNumberFormat="1"/>
    <xf numFmtId="43" fontId="0" fillId="0" borderId="1" xfId="1" applyNumberFormat="1" applyFont="1" applyBorder="1"/>
    <xf numFmtId="164" fontId="0" fillId="0" borderId="0" xfId="2" applyNumberFormat="1" applyFont="1"/>
    <xf numFmtId="0" fontId="0" fillId="2" borderId="1" xfId="0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10" fontId="0" fillId="0" borderId="0" xfId="2" applyNumberFormat="1" applyFont="1"/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43" fontId="0" fillId="0" borderId="1" xfId="0" applyNumberFormat="1" applyBorder="1" applyAlignment="1">
      <alignment vertical="center"/>
    </xf>
    <xf numFmtId="165" fontId="0" fillId="0" borderId="0" xfId="2" applyNumberFormat="1" applyFont="1"/>
    <xf numFmtId="0" fontId="0" fillId="4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43" fontId="0" fillId="0" borderId="1" xfId="0" applyNumberFormat="1" applyBorder="1"/>
    <xf numFmtId="43" fontId="0" fillId="0" borderId="0" xfId="0" applyNumberFormat="1" applyAlignment="1">
      <alignment vertical="center"/>
    </xf>
    <xf numFmtId="10" fontId="0" fillId="0" borderId="0" xfId="2" applyNumberFormat="1" applyFont="1" applyAlignment="1">
      <alignment vertical="center"/>
    </xf>
    <xf numFmtId="164" fontId="0" fillId="4" borderId="0" xfId="2" applyNumberFormat="1" applyFon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0" xfId="0" applyNumberFormat="1"/>
    <xf numFmtId="166" fontId="0" fillId="0" borderId="0" xfId="1" applyNumberFormat="1" applyFont="1"/>
    <xf numFmtId="166" fontId="0" fillId="0" borderId="1" xfId="0" applyNumberFormat="1" applyBorder="1"/>
    <xf numFmtId="0" fontId="0" fillId="4" borderId="2" xfId="0" applyFill="1" applyBorder="1"/>
    <xf numFmtId="43" fontId="0" fillId="4" borderId="0" xfId="0" applyNumberFormat="1" applyFill="1"/>
    <xf numFmtId="0" fontId="0" fillId="4" borderId="1" xfId="0" applyFill="1" applyBorder="1"/>
    <xf numFmtId="43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166" fontId="0" fillId="4" borderId="1" xfId="1" applyNumberFormat="1" applyFont="1" applyFill="1" applyBorder="1"/>
    <xf numFmtId="166" fontId="0" fillId="4" borderId="1" xfId="0" applyNumberFormat="1" applyFill="1" applyBorder="1"/>
    <xf numFmtId="166" fontId="0" fillId="0" borderId="1" xfId="1" applyNumberFormat="1" applyFont="1" applyBorder="1"/>
    <xf numFmtId="166" fontId="0" fillId="4" borderId="0" xfId="0" applyNumberFormat="1" applyFill="1"/>
    <xf numFmtId="9" fontId="0" fillId="0" borderId="0" xfId="2" applyFont="1"/>
    <xf numFmtId="9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2" xfId="0" applyFill="1" applyBorder="1"/>
    <xf numFmtId="164" fontId="0" fillId="0" borderId="0" xfId="0" applyNumberFormat="1"/>
    <xf numFmtId="0" fontId="0" fillId="4" borderId="3" xfId="0" applyFill="1" applyBorder="1"/>
    <xf numFmtId="0" fontId="0" fillId="0" borderId="0" xfId="0" applyFill="1" applyBorder="1"/>
    <xf numFmtId="166" fontId="0" fillId="0" borderId="0" xfId="0" applyNumberFormat="1" applyFill="1" applyBorder="1"/>
    <xf numFmtId="166" fontId="0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4" borderId="0" xfId="0" applyNumberFormat="1" applyFill="1" applyAlignment="1">
      <alignment vertical="center"/>
    </xf>
    <xf numFmtId="166" fontId="0" fillId="4" borderId="0" xfId="2" applyNumberFormat="1" applyFont="1" applyFill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47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35.xml"/><Relationship Id="rId55" Type="http://schemas.openxmlformats.org/officeDocument/2006/relationships/externalLink" Target="externalLinks/externalLink40.xml"/><Relationship Id="rId63" Type="http://schemas.openxmlformats.org/officeDocument/2006/relationships/externalLink" Target="externalLinks/externalLink48.xml"/><Relationship Id="rId68" Type="http://schemas.openxmlformats.org/officeDocument/2006/relationships/externalLink" Target="externalLinks/externalLink53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externalLink" Target="externalLinks/externalLink30.xml"/><Relationship Id="rId53" Type="http://schemas.openxmlformats.org/officeDocument/2006/relationships/externalLink" Target="externalLinks/externalLink38.xml"/><Relationship Id="rId58" Type="http://schemas.openxmlformats.org/officeDocument/2006/relationships/externalLink" Target="externalLinks/externalLink43.xml"/><Relationship Id="rId66" Type="http://schemas.openxmlformats.org/officeDocument/2006/relationships/externalLink" Target="externalLinks/externalLink5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49" Type="http://schemas.openxmlformats.org/officeDocument/2006/relationships/externalLink" Target="externalLinks/externalLink34.xml"/><Relationship Id="rId57" Type="http://schemas.openxmlformats.org/officeDocument/2006/relationships/externalLink" Target="externalLinks/externalLink42.xml"/><Relationship Id="rId61" Type="http://schemas.openxmlformats.org/officeDocument/2006/relationships/externalLink" Target="externalLinks/externalLink4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externalLink" Target="externalLinks/externalLink29.xml"/><Relationship Id="rId52" Type="http://schemas.openxmlformats.org/officeDocument/2006/relationships/externalLink" Target="externalLinks/externalLink37.xml"/><Relationship Id="rId60" Type="http://schemas.openxmlformats.org/officeDocument/2006/relationships/externalLink" Target="externalLinks/externalLink45.xml"/><Relationship Id="rId65" Type="http://schemas.openxmlformats.org/officeDocument/2006/relationships/externalLink" Target="externalLinks/externalLink50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28.xml"/><Relationship Id="rId48" Type="http://schemas.openxmlformats.org/officeDocument/2006/relationships/externalLink" Target="externalLinks/externalLink33.xml"/><Relationship Id="rId56" Type="http://schemas.openxmlformats.org/officeDocument/2006/relationships/externalLink" Target="externalLinks/externalLink41.xml"/><Relationship Id="rId64" Type="http://schemas.openxmlformats.org/officeDocument/2006/relationships/externalLink" Target="externalLinks/externalLink49.xml"/><Relationship Id="rId69" Type="http://schemas.openxmlformats.org/officeDocument/2006/relationships/externalLink" Target="externalLinks/externalLink54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6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31.xml"/><Relationship Id="rId59" Type="http://schemas.openxmlformats.org/officeDocument/2006/relationships/externalLink" Target="externalLinks/externalLink44.xml"/><Relationship Id="rId67" Type="http://schemas.openxmlformats.org/officeDocument/2006/relationships/externalLink" Target="externalLinks/externalLink52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Relationship Id="rId54" Type="http://schemas.openxmlformats.org/officeDocument/2006/relationships/externalLink" Target="externalLinks/externalLink39.xml"/><Relationship Id="rId62" Type="http://schemas.openxmlformats.org/officeDocument/2006/relationships/externalLink" Target="externalLinks/externalLink47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PASER!$A$3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PASER!$B$5:$U$5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PASER!$B$13:$U$13</c:f>
              <c:numCache>
                <c:formatCode>_-* #,##0_-;\-* #,##0_-;_-* "-"??_-;_-@_-</c:formatCode>
                <c:ptCount val="20"/>
                <c:pt idx="0">
                  <c:v>34948.434105082059</c:v>
                </c:pt>
                <c:pt idx="1">
                  <c:v>39459.902495059971</c:v>
                </c:pt>
                <c:pt idx="2">
                  <c:v>39408.216335001336</c:v>
                </c:pt>
                <c:pt idx="3">
                  <c:v>40474.351423592219</c:v>
                </c:pt>
                <c:pt idx="4">
                  <c:v>43104.690934369472</c:v>
                </c:pt>
                <c:pt idx="5">
                  <c:v>46727.30137917836</c:v>
                </c:pt>
                <c:pt idx="6">
                  <c:v>56972.039825426618</c:v>
                </c:pt>
                <c:pt idx="7">
                  <c:v>62531.446241294456</c:v>
                </c:pt>
                <c:pt idx="8">
                  <c:v>68530.8061875243</c:v>
                </c:pt>
                <c:pt idx="9">
                  <c:v>74768.96393070856</c:v>
                </c:pt>
                <c:pt idx="10">
                  <c:v>80476.90694234558</c:v>
                </c:pt>
                <c:pt idx="11">
                  <c:v>92632.426332482384</c:v>
                </c:pt>
                <c:pt idx="12">
                  <c:v>101589.41781138064</c:v>
                </c:pt>
                <c:pt idx="13">
                  <c:v>110896.51149439647</c:v>
                </c:pt>
                <c:pt idx="14">
                  <c:v>120622.75253577584</c:v>
                </c:pt>
                <c:pt idx="15">
                  <c:v>130772.20148646265</c:v>
                </c:pt>
                <c:pt idx="16">
                  <c:v>141349.32532643061</c:v>
                </c:pt>
                <c:pt idx="17">
                  <c:v>152359.040408631</c:v>
                </c:pt>
                <c:pt idx="18">
                  <c:v>163540.56196835786</c:v>
                </c:pt>
                <c:pt idx="19">
                  <c:v>175698.44889408947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PASER!$A$15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PASER!$B$5:$U$5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PASER!$B$25:$U$25</c:f>
              <c:numCache>
                <c:formatCode>_(* #,##0.00_);_(* \(#,##0.00\);_(* "-"??_);_(@_)</c:formatCode>
                <c:ptCount val="20"/>
                <c:pt idx="0">
                  <c:v>30662.71735584861</c:v>
                </c:pt>
                <c:pt idx="1">
                  <c:v>35010.957655133585</c:v>
                </c:pt>
                <c:pt idx="2">
                  <c:v>34681.130828534217</c:v>
                </c:pt>
                <c:pt idx="3">
                  <c:v>36277.430755695721</c:v>
                </c:pt>
                <c:pt idx="4">
                  <c:v>39128.454645089805</c:v>
                </c:pt>
                <c:pt idx="5">
                  <c:v>42297.290997772361</c:v>
                </c:pt>
                <c:pt idx="6">
                  <c:v>42230.546938205458</c:v>
                </c:pt>
                <c:pt idx="7">
                  <c:v>46911.156208365799</c:v>
                </c:pt>
                <c:pt idx="8">
                  <c:v>52028.623997262766</c:v>
                </c:pt>
                <c:pt idx="9">
                  <c:v>57384.756318468622</c:v>
                </c:pt>
                <c:pt idx="10">
                  <c:v>62467.075807850306</c:v>
                </c:pt>
                <c:pt idx="11">
                  <c:v>70337.112698161087</c:v>
                </c:pt>
                <c:pt idx="12">
                  <c:v>76909.229361815815</c:v>
                </c:pt>
                <c:pt idx="13">
                  <c:v>83618.769661086277</c:v>
                </c:pt>
                <c:pt idx="14">
                  <c:v>90534.766956742169</c:v>
                </c:pt>
                <c:pt idx="15">
                  <c:v>97661.268642450334</c:v>
                </c:pt>
                <c:pt idx="16">
                  <c:v>105002.72695363163</c:v>
                </c:pt>
                <c:pt idx="17">
                  <c:v>112564.04164569396</c:v>
                </c:pt>
                <c:pt idx="18">
                  <c:v>120084.40918711699</c:v>
                </c:pt>
                <c:pt idx="19">
                  <c:v>128368.36715346371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021216"/>
        <c:axId val="289020432"/>
      </c:lineChart>
      <c:catAx>
        <c:axId val="2890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20432"/>
        <c:crosses val="autoZero"/>
        <c:auto val="1"/>
        <c:lblAlgn val="ctr"/>
        <c:lblOffset val="100"/>
        <c:noMultiLvlLbl val="0"/>
      </c:catAx>
      <c:valAx>
        <c:axId val="2890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BALIKPAPAN!$A$3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BALIKPAPAN!$B$5:$U$5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BALIKPAPAN!$B$13:$U$13</c:f>
              <c:numCache>
                <c:formatCode>_(* #,##0.00_);_(* \(#,##0.00\);_(* "-"??_);_(@_)</c:formatCode>
                <c:ptCount val="20"/>
                <c:pt idx="0">
                  <c:v>7781.3199488880455</c:v>
                </c:pt>
                <c:pt idx="1">
                  <c:v>8903.4749466720932</c:v>
                </c:pt>
                <c:pt idx="2">
                  <c:v>12000.741840876281</c:v>
                </c:pt>
                <c:pt idx="3">
                  <c:v>11613.462723753084</c:v>
                </c:pt>
                <c:pt idx="4">
                  <c:v>11731.267739103245</c:v>
                </c:pt>
                <c:pt idx="5">
                  <c:v>10448.415844067111</c:v>
                </c:pt>
                <c:pt idx="6">
                  <c:v>12006.134669889561</c:v>
                </c:pt>
                <c:pt idx="7">
                  <c:v>12934.55345437068</c:v>
                </c:pt>
                <c:pt idx="8">
                  <c:v>13624.9031157968</c:v>
                </c:pt>
                <c:pt idx="9">
                  <c:v>15002.351817725605</c:v>
                </c:pt>
                <c:pt idx="10">
                  <c:v>16036.315149337823</c:v>
                </c:pt>
                <c:pt idx="11">
                  <c:v>17070.321932518</c:v>
                </c:pt>
                <c:pt idx="12">
                  <c:v>18104.372688684976</c:v>
                </c:pt>
                <c:pt idx="13">
                  <c:v>19138.467945514574</c:v>
                </c:pt>
                <c:pt idx="14">
                  <c:v>20172.60823701476</c:v>
                </c:pt>
                <c:pt idx="15">
                  <c:v>21206.794103601544</c:v>
                </c:pt>
                <c:pt idx="16">
                  <c:v>22241.026092176064</c:v>
                </c:pt>
                <c:pt idx="17">
                  <c:v>23275.304756202004</c:v>
                </c:pt>
                <c:pt idx="18">
                  <c:v>23851.271583658934</c:v>
                </c:pt>
                <c:pt idx="19">
                  <c:v>25344.04504457732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BALIKPAPAN!$A$15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BALIKPAPAN!$B$5:$U$5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BALIKPAPAN!$B$25:$U$25</c:f>
              <c:numCache>
                <c:formatCode>_(* #,##0.00_);_(* \(#,##0.00\);_(* "-"??_);_(@_)</c:formatCode>
                <c:ptCount val="20"/>
                <c:pt idx="0">
                  <c:v>7635.7204919899559</c:v>
                </c:pt>
                <c:pt idx="1">
                  <c:v>8808.1497417074243</c:v>
                </c:pt>
                <c:pt idx="2">
                  <c:v>11971.360784551553</c:v>
                </c:pt>
                <c:pt idx="3">
                  <c:v>11597.79282704656</c:v>
                </c:pt>
                <c:pt idx="4">
                  <c:v>11691.440084974171</c:v>
                </c:pt>
                <c:pt idx="5">
                  <c:v>10386.375077247918</c:v>
                </c:pt>
                <c:pt idx="6">
                  <c:v>11805.688520759655</c:v>
                </c:pt>
                <c:pt idx="7">
                  <c:v>12728.159621874236</c:v>
                </c:pt>
                <c:pt idx="8">
                  <c:v>13411.934159758455</c:v>
                </c:pt>
                <c:pt idx="9">
                  <c:v>14782.783773289384</c:v>
                </c:pt>
                <c:pt idx="10">
                  <c:v>15810.123764069476</c:v>
                </c:pt>
                <c:pt idx="11">
                  <c:v>16837.482662954062</c:v>
                </c:pt>
                <c:pt idx="12">
                  <c:v>17864.860696840427</c:v>
                </c:pt>
                <c:pt idx="13">
                  <c:v>18892.258095348563</c:v>
                </c:pt>
                <c:pt idx="14">
                  <c:v>19919.675090853962</c:v>
                </c:pt>
                <c:pt idx="15">
                  <c:v>20947.111918520528</c:v>
                </c:pt>
                <c:pt idx="16">
                  <c:v>21974.568816334329</c:v>
                </c:pt>
                <c:pt idx="17">
                  <c:v>23002.046025136944</c:v>
                </c:pt>
                <c:pt idx="18">
                  <c:v>23571.184716534375</c:v>
                </c:pt>
                <c:pt idx="19">
                  <c:v>25057.080058578376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79240"/>
        <c:axId val="290579632"/>
      </c:lineChart>
      <c:catAx>
        <c:axId val="29057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79632"/>
        <c:crosses val="autoZero"/>
        <c:auto val="1"/>
        <c:lblAlgn val="ctr"/>
        <c:lblOffset val="100"/>
        <c:noMultiLvlLbl val="0"/>
      </c:catAx>
      <c:valAx>
        <c:axId val="2905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7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BALIKPAPAN!$A$27</c:f>
              <c:strCache>
                <c:ptCount val="1"/>
                <c:pt idx="0">
                  <c:v>Historical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BALIKPAPAN!$B$29:$L$29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BALIKPAPAN!$B$36:$L$36</c:f>
              <c:numCache>
                <c:formatCode>_(* #,##0.00_);_(* \(#,##0.00\);_(* "-"??_);_(@_)</c:formatCode>
                <c:ptCount val="11"/>
                <c:pt idx="0">
                  <c:v>4209.1489825356193</c:v>
                </c:pt>
                <c:pt idx="1">
                  <c:v>5867.7922573184605</c:v>
                </c:pt>
                <c:pt idx="2">
                  <c:v>5633.2565333522134</c:v>
                </c:pt>
                <c:pt idx="3">
                  <c:v>5450.7290031376087</c:v>
                </c:pt>
                <c:pt idx="4">
                  <c:v>5845.5973448552013</c:v>
                </c:pt>
                <c:pt idx="5">
                  <c:v>6053.5789267185191</c:v>
                </c:pt>
                <c:pt idx="6">
                  <c:v>6287.6976231584495</c:v>
                </c:pt>
                <c:pt idx="7">
                  <c:v>5856.1602455618176</c:v>
                </c:pt>
                <c:pt idx="8">
                  <c:v>5547.1496737671887</c:v>
                </c:pt>
                <c:pt idx="9">
                  <c:v>7985.6791912103427</c:v>
                </c:pt>
                <c:pt idx="10">
                  <c:v>6651.955003078212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80416"/>
        <c:axId val="290580808"/>
      </c:lineChart>
      <c:catAx>
        <c:axId val="2905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0808"/>
        <c:crosses val="autoZero"/>
        <c:auto val="1"/>
        <c:lblAlgn val="ctr"/>
        <c:lblOffset val="100"/>
        <c:noMultiLvlLbl val="0"/>
      </c:catAx>
      <c:valAx>
        <c:axId val="29058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BONTANG!$A$3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BONTANG!$B$5:$U$5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BONTANG!$B$13:$U$13</c:f>
              <c:numCache>
                <c:formatCode>_-* #,##0_-;\-* #,##0_-;_-* "-"??_-;_-@_-</c:formatCode>
                <c:ptCount val="20"/>
                <c:pt idx="0">
                  <c:v>2097.6136968671462</c:v>
                </c:pt>
                <c:pt idx="1">
                  <c:v>1189.5244312741311</c:v>
                </c:pt>
                <c:pt idx="2">
                  <c:v>3062.9053122055443</c:v>
                </c:pt>
                <c:pt idx="3">
                  <c:v>3674.5808994484846</c:v>
                </c:pt>
                <c:pt idx="4">
                  <c:v>3749.9176345633814</c:v>
                </c:pt>
                <c:pt idx="5">
                  <c:v>1074.5494448061429</c:v>
                </c:pt>
                <c:pt idx="6">
                  <c:v>1392.8844568618954</c:v>
                </c:pt>
                <c:pt idx="7">
                  <c:v>1647.6801607493912</c:v>
                </c:pt>
                <c:pt idx="8">
                  <c:v>1949.0847921754917</c:v>
                </c:pt>
                <c:pt idx="9">
                  <c:v>2250.4894236015975</c:v>
                </c:pt>
                <c:pt idx="10">
                  <c:v>2551.8940550276934</c:v>
                </c:pt>
                <c:pt idx="11">
                  <c:v>2853.2986864537997</c:v>
                </c:pt>
                <c:pt idx="12">
                  <c:v>3154.7033178798956</c:v>
                </c:pt>
                <c:pt idx="13">
                  <c:v>3456.1079493060015</c:v>
                </c:pt>
                <c:pt idx="14">
                  <c:v>3757.5125807320974</c:v>
                </c:pt>
                <c:pt idx="15">
                  <c:v>4058.9172121581933</c:v>
                </c:pt>
                <c:pt idx="16">
                  <c:v>4360.3218435842982</c:v>
                </c:pt>
                <c:pt idx="17">
                  <c:v>4661.726475010395</c:v>
                </c:pt>
                <c:pt idx="18">
                  <c:v>4963.1311064365009</c:v>
                </c:pt>
                <c:pt idx="19">
                  <c:v>5428.8668169190751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BONTANG!$A$15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BONTANG!$B$5:$U$5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BONTANG!$B$25:$U$25</c:f>
              <c:numCache>
                <c:formatCode>_-* #,##0_-;\-* #,##0_-;_-* "-"??_-;_-@_-</c:formatCode>
                <c:ptCount val="20"/>
                <c:pt idx="0">
                  <c:v>2048.6452696592683</c:v>
                </c:pt>
                <c:pt idx="1">
                  <c:v>1156.8788131355459</c:v>
                </c:pt>
                <c:pt idx="2">
                  <c:v>3047.2354154990235</c:v>
                </c:pt>
                <c:pt idx="3">
                  <c:v>3634.1003329566392</c:v>
                </c:pt>
                <c:pt idx="4">
                  <c:v>3728.371526591915</c:v>
                </c:pt>
                <c:pt idx="5">
                  <c:v>1074.5494448061429</c:v>
                </c:pt>
                <c:pt idx="6">
                  <c:v>1384.9069472000565</c:v>
                </c:pt>
                <c:pt idx="7">
                  <c:v>1638.2433518760893</c:v>
                </c:pt>
                <c:pt idx="8">
                  <c:v>1937.9217393574895</c:v>
                </c:pt>
                <c:pt idx="9">
                  <c:v>2237.6001268388954</c:v>
                </c:pt>
                <c:pt idx="10">
                  <c:v>2537.2785143202914</c:v>
                </c:pt>
                <c:pt idx="11">
                  <c:v>2836.9569018016973</c:v>
                </c:pt>
                <c:pt idx="12">
                  <c:v>3136.6352892830932</c:v>
                </c:pt>
                <c:pt idx="13">
                  <c:v>3436.3136767644992</c:v>
                </c:pt>
                <c:pt idx="14">
                  <c:v>3735.9920642458947</c:v>
                </c:pt>
                <c:pt idx="15">
                  <c:v>4035.6704517272906</c:v>
                </c:pt>
                <c:pt idx="16">
                  <c:v>4335.3488392086956</c:v>
                </c:pt>
                <c:pt idx="17">
                  <c:v>4635.0272266900929</c:v>
                </c:pt>
                <c:pt idx="18">
                  <c:v>4934.7056141714984</c:v>
                </c:pt>
                <c:pt idx="19">
                  <c:v>5305.8932557966955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81592"/>
        <c:axId val="290581984"/>
      </c:lineChart>
      <c:catAx>
        <c:axId val="29058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1984"/>
        <c:crosses val="autoZero"/>
        <c:auto val="1"/>
        <c:lblAlgn val="ctr"/>
        <c:lblOffset val="100"/>
        <c:noMultiLvlLbl val="0"/>
      </c:catAx>
      <c:valAx>
        <c:axId val="2905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'Rekap-1'!$B$5:$B$13</c:f>
              <c:strCache>
                <c:ptCount val="9"/>
                <c:pt idx="0">
                  <c:v>PASER</c:v>
                </c:pt>
                <c:pt idx="1">
                  <c:v>KUKAR</c:v>
                </c:pt>
                <c:pt idx="2">
                  <c:v>KUBAR</c:v>
                </c:pt>
                <c:pt idx="3">
                  <c:v>KUTIM</c:v>
                </c:pt>
                <c:pt idx="4">
                  <c:v>BERAU</c:v>
                </c:pt>
                <c:pt idx="5">
                  <c:v>PPU</c:v>
                </c:pt>
                <c:pt idx="6">
                  <c:v>SAMARINDA</c:v>
                </c:pt>
                <c:pt idx="7">
                  <c:v>BALIKPAPAN</c:v>
                </c:pt>
                <c:pt idx="8">
                  <c:v>BONTANG</c:v>
                </c:pt>
              </c:strCache>
            </c:strRef>
          </c:cat>
          <c:val>
            <c:numRef>
              <c:f>'Rekap-1'!$C$5:$C$13</c:f>
              <c:numCache>
                <c:formatCode>_-* #,##0_-;\-* #,##0_-;_-* "-"??_-;_-@_-</c:formatCode>
                <c:ptCount val="9"/>
                <c:pt idx="0">
                  <c:v>1776863.74605759</c:v>
                </c:pt>
                <c:pt idx="1">
                  <c:v>3893014.7027036869</c:v>
                </c:pt>
                <c:pt idx="2">
                  <c:v>457803.75462585257</c:v>
                </c:pt>
                <c:pt idx="3">
                  <c:v>1028700.0285613304</c:v>
                </c:pt>
                <c:pt idx="4">
                  <c:v>927073.39812233613</c:v>
                </c:pt>
                <c:pt idx="5">
                  <c:v>1177563.6476679468</c:v>
                </c:pt>
                <c:pt idx="6">
                  <c:v>684972.71076385898</c:v>
                </c:pt>
                <c:pt idx="7">
                  <c:v>322487.15363442851</c:v>
                </c:pt>
                <c:pt idx="8">
                  <c:v>61335.710296061152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0582768"/>
        <c:axId val="290583160"/>
        <c:axId val="0"/>
      </c:bar3DChart>
      <c:catAx>
        <c:axId val="2905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3160"/>
        <c:crosses val="autoZero"/>
        <c:auto val="1"/>
        <c:lblAlgn val="ctr"/>
        <c:lblOffset val="100"/>
        <c:noMultiLvlLbl val="0"/>
      </c:catAx>
      <c:valAx>
        <c:axId val="29058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'Rekap-1'!$B$5:$B$13</c:f>
              <c:strCache>
                <c:ptCount val="9"/>
                <c:pt idx="0">
                  <c:v>PASER</c:v>
                </c:pt>
                <c:pt idx="1">
                  <c:v>KUKAR</c:v>
                </c:pt>
                <c:pt idx="2">
                  <c:v>KUBAR</c:v>
                </c:pt>
                <c:pt idx="3">
                  <c:v>KUTIM</c:v>
                </c:pt>
                <c:pt idx="4">
                  <c:v>BERAU</c:v>
                </c:pt>
                <c:pt idx="5">
                  <c:v>PPU</c:v>
                </c:pt>
                <c:pt idx="6">
                  <c:v>SAMARINDA</c:v>
                </c:pt>
                <c:pt idx="7">
                  <c:v>BALIKPAPAN</c:v>
                </c:pt>
                <c:pt idx="8">
                  <c:v>BONTANG</c:v>
                </c:pt>
              </c:strCache>
            </c:strRef>
          </c:cat>
          <c:val>
            <c:numRef>
              <c:f>'Rekap-1'!$H$5:$H$13</c:f>
              <c:numCache>
                <c:formatCode>0.0%</c:formatCode>
                <c:ptCount val="9"/>
                <c:pt idx="0">
                  <c:v>0.15230844548494762</c:v>
                </c:pt>
                <c:pt idx="1">
                  <c:v>0.50120841486251255</c:v>
                </c:pt>
                <c:pt idx="2">
                  <c:v>1.8377847120108995E-2</c:v>
                </c:pt>
                <c:pt idx="3">
                  <c:v>8.1313372506387191E-2</c:v>
                </c:pt>
                <c:pt idx="4">
                  <c:v>6.3302378077142618E-2</c:v>
                </c:pt>
                <c:pt idx="5">
                  <c:v>0.11178307104783518</c:v>
                </c:pt>
                <c:pt idx="6">
                  <c:v>7.011630659064641E-2</c:v>
                </c:pt>
                <c:pt idx="7" formatCode="0.00%">
                  <c:v>1.3992041950360329E-3</c:v>
                </c:pt>
                <c:pt idx="8" formatCode="0.00%">
                  <c:v>1.9096011538319267E-4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0583944"/>
        <c:axId val="290584336"/>
        <c:axId val="0"/>
      </c:bar3DChart>
      <c:catAx>
        <c:axId val="29058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4336"/>
        <c:crosses val="autoZero"/>
        <c:auto val="1"/>
        <c:lblAlgn val="ctr"/>
        <c:lblOffset val="100"/>
        <c:noMultiLvlLbl val="0"/>
      </c:catAx>
      <c:valAx>
        <c:axId val="2905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Emisi Historis berdasarkan Kab/Kota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'Rekap-1'!$B$20:$B$28</c:f>
              <c:strCache>
                <c:ptCount val="9"/>
                <c:pt idx="0">
                  <c:v>PASER</c:v>
                </c:pt>
                <c:pt idx="1">
                  <c:v>KUKAR</c:v>
                </c:pt>
                <c:pt idx="2">
                  <c:v>KUBAR</c:v>
                </c:pt>
                <c:pt idx="3">
                  <c:v>KUTIM</c:v>
                </c:pt>
                <c:pt idx="4">
                  <c:v>BERAU</c:v>
                </c:pt>
                <c:pt idx="5">
                  <c:v>PPU</c:v>
                </c:pt>
                <c:pt idx="6">
                  <c:v>SAMARINDA</c:v>
                </c:pt>
                <c:pt idx="7">
                  <c:v>BALIKPAPAN</c:v>
                </c:pt>
                <c:pt idx="8">
                  <c:v>BONTANG</c:v>
                </c:pt>
              </c:strCache>
            </c:strRef>
          </c:cat>
          <c:val>
            <c:numRef>
              <c:f>'Rekap-1'!$D$20:$D$28</c:f>
              <c:numCache>
                <c:formatCode>0.0%</c:formatCode>
                <c:ptCount val="9"/>
                <c:pt idx="0">
                  <c:v>0.12032308914783202</c:v>
                </c:pt>
                <c:pt idx="1">
                  <c:v>0.39607616780554711</c:v>
                </c:pt>
                <c:pt idx="2">
                  <c:v>9.2398210109033777E-2</c:v>
                </c:pt>
                <c:pt idx="3">
                  <c:v>0.10734966675318715</c:v>
                </c:pt>
                <c:pt idx="4">
                  <c:v>6.7850239414505298E-2</c:v>
                </c:pt>
                <c:pt idx="5">
                  <c:v>9.9263338002121032E-2</c:v>
                </c:pt>
                <c:pt idx="6">
                  <c:v>8.7936179987786134E-2</c:v>
                </c:pt>
                <c:pt idx="7">
                  <c:v>2.4876952974378183E-2</c:v>
                </c:pt>
                <c:pt idx="8">
                  <c:v>3.9261558056091252E-3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0585120"/>
        <c:axId val="290585512"/>
        <c:axId val="0"/>
      </c:bar3DChart>
      <c:catAx>
        <c:axId val="2905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5512"/>
        <c:crosses val="autoZero"/>
        <c:auto val="1"/>
        <c:lblAlgn val="ctr"/>
        <c:lblOffset val="100"/>
        <c:noMultiLvlLbl val="0"/>
      </c:catAx>
      <c:valAx>
        <c:axId val="2905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'Rekap-2'!$A$3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'Rekap-2'!$B$21:$U$21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'Rekap-2'!$B$16:$U$16</c:f>
              <c:numCache>
                <c:formatCode>_-* #,##0_-;\-* #,##0_-;_-* "-"??_-;_-@_-</c:formatCode>
                <c:ptCount val="20"/>
                <c:pt idx="0">
                  <c:v>349783.07070740388</c:v>
                </c:pt>
                <c:pt idx="1">
                  <c:v>351972.12641302228</c:v>
                </c:pt>
                <c:pt idx="2">
                  <c:v>365704.49932078493</c:v>
                </c:pt>
                <c:pt idx="3">
                  <c:v>370522.3926836531</c:v>
                </c:pt>
                <c:pt idx="4">
                  <c:v>379712.02414194203</c:v>
                </c:pt>
                <c:pt idx="5">
                  <c:v>369735.78043820983</c:v>
                </c:pt>
                <c:pt idx="6">
                  <c:v>409407.84306326724</c:v>
                </c:pt>
                <c:pt idx="7">
                  <c:v>431044.38379074447</c:v>
                </c:pt>
                <c:pt idx="8">
                  <c:v>454103.77240316174</c:v>
                </c:pt>
                <c:pt idx="9">
                  <c:v>479560.00500979548</c:v>
                </c:pt>
                <c:pt idx="10">
                  <c:v>503590.08480592846</c:v>
                </c:pt>
                <c:pt idx="11">
                  <c:v>532092.50050408544</c:v>
                </c:pt>
                <c:pt idx="12">
                  <c:v>560910.43074088637</c:v>
                </c:pt>
                <c:pt idx="13">
                  <c:v>589203.82575805939</c:v>
                </c:pt>
                <c:pt idx="14">
                  <c:v>618291.90139559226</c:v>
                </c:pt>
                <c:pt idx="15">
                  <c:v>648629.80511926895</c:v>
                </c:pt>
                <c:pt idx="16">
                  <c:v>679844.10688904463</c:v>
                </c:pt>
                <c:pt idx="17">
                  <c:v>712218.25524704228</c:v>
                </c:pt>
                <c:pt idx="18">
                  <c:v>743383.31315589743</c:v>
                </c:pt>
                <c:pt idx="19">
                  <c:v>780104.73084530141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'Rekap-2'!$A$19</c:f>
              <c:strCache>
                <c:ptCount val="1"/>
                <c:pt idx="0">
                  <c:v>Mitigasi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'Rekap-2'!$B$21:$U$21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'Rekap-2'!$B$32:$U$32</c:f>
              <c:numCache>
                <c:formatCode>_-* #,##0_-;\-* #,##0_-;_-* "-"??_-;_-@_-</c:formatCode>
                <c:ptCount val="20"/>
                <c:pt idx="0">
                  <c:v>300793.06746889168</c:v>
                </c:pt>
                <c:pt idx="1">
                  <c:v>304225.57413795294</c:v>
                </c:pt>
                <c:pt idx="2">
                  <c:v>315619.5207869928</c:v>
                </c:pt>
                <c:pt idx="3">
                  <c:v>321934.84802242205</c:v>
                </c:pt>
                <c:pt idx="4">
                  <c:v>332618.64879145817</c:v>
                </c:pt>
                <c:pt idx="5">
                  <c:v>325738.9316919017</c:v>
                </c:pt>
                <c:pt idx="6">
                  <c:v>280399.48668414267</c:v>
                </c:pt>
                <c:pt idx="7">
                  <c:v>297247.10320804297</c:v>
                </c:pt>
                <c:pt idx="8">
                  <c:v>314578.15585279424</c:v>
                </c:pt>
                <c:pt idx="9">
                  <c:v>334645.75439015357</c:v>
                </c:pt>
                <c:pt idx="10">
                  <c:v>353321.77913023514</c:v>
                </c:pt>
                <c:pt idx="11">
                  <c:v>373062.96581977908</c:v>
                </c:pt>
                <c:pt idx="12">
                  <c:v>394794.62779613945</c:v>
                </c:pt>
                <c:pt idx="13">
                  <c:v>415548.8798669079</c:v>
                </c:pt>
                <c:pt idx="14">
                  <c:v>436641.80852306209</c:v>
                </c:pt>
                <c:pt idx="15">
                  <c:v>458506.01258701074</c:v>
                </c:pt>
                <c:pt idx="16">
                  <c:v>480761.97636633296</c:v>
                </c:pt>
                <c:pt idx="17">
                  <c:v>503676.15971475263</c:v>
                </c:pt>
                <c:pt idx="18">
                  <c:v>524950.8292404617</c:v>
                </c:pt>
                <c:pt idx="19">
                  <c:v>551096.53612615308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64288"/>
        <c:axId val="291164680"/>
      </c:lineChart>
      <c:catAx>
        <c:axId val="2911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64680"/>
        <c:crosses val="autoZero"/>
        <c:auto val="1"/>
        <c:lblAlgn val="ctr"/>
        <c:lblOffset val="100"/>
        <c:noMultiLvlLbl val="0"/>
      </c:catAx>
      <c:valAx>
        <c:axId val="29116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'Rekap-2'!$A$52</c:f>
              <c:strCache>
                <c:ptCount val="1"/>
                <c:pt idx="0">
                  <c:v>Historical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'Rekap-2'!$B$54:$L$54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'Rekap-2'!$B$65:$L$65</c:f>
              <c:numCache>
                <c:formatCode>_(* #,##0.00_);_(* \(#,##0.00\);_(* "-"??_);_(@_)</c:formatCode>
                <c:ptCount val="11"/>
                <c:pt idx="0">
                  <c:v>223430.05081062487</c:v>
                </c:pt>
                <c:pt idx="1">
                  <c:v>202863.49456346643</c:v>
                </c:pt>
                <c:pt idx="2">
                  <c:v>227938.37969429282</c:v>
                </c:pt>
                <c:pt idx="3">
                  <c:v>207200.82004150344</c:v>
                </c:pt>
                <c:pt idx="4">
                  <c:v>239972.93015544506</c:v>
                </c:pt>
                <c:pt idx="5">
                  <c:v>221353.49624717698</c:v>
                </c:pt>
                <c:pt idx="6">
                  <c:v>227215.96566729023</c:v>
                </c:pt>
                <c:pt idx="7">
                  <c:v>243595.30183745763</c:v>
                </c:pt>
                <c:pt idx="8">
                  <c:v>271034.34592931974</c:v>
                </c:pt>
                <c:pt idx="9">
                  <c:v>271952.33334621013</c:v>
                </c:pt>
                <c:pt idx="10">
                  <c:v>291929.77284859325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65464"/>
        <c:axId val="291165856"/>
      </c:lineChart>
      <c:catAx>
        <c:axId val="29116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65856"/>
        <c:crosses val="autoZero"/>
        <c:auto val="1"/>
        <c:lblAlgn val="ctr"/>
        <c:lblOffset val="100"/>
        <c:noMultiLvlLbl val="0"/>
      </c:catAx>
      <c:valAx>
        <c:axId val="2911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6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'Rekap-2'!$A$69</c:f>
              <c:strCache>
                <c:ptCount val="1"/>
                <c:pt idx="0">
                  <c:v>BAU Forward Looking CUMMULATIVE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'Rekap-2'!$B$88:$U$88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'Rekap-2'!$B$82:$U$82</c:f>
              <c:numCache>
                <c:formatCode>_-* #,##0_-;\-* #,##0_-;_-* "-"??_-;_-@_-</c:formatCode>
                <c:ptCount val="20"/>
                <c:pt idx="0">
                  <c:v>2978269.9618487852</c:v>
                </c:pt>
                <c:pt idx="1">
                  <c:v>3330242.0882618064</c:v>
                </c:pt>
                <c:pt idx="2">
                  <c:v>3695946.5875825919</c:v>
                </c:pt>
                <c:pt idx="3">
                  <c:v>4066468.9802662455</c:v>
                </c:pt>
                <c:pt idx="4">
                  <c:v>4446181.0044081863</c:v>
                </c:pt>
                <c:pt idx="5">
                  <c:v>4815916.7848463971</c:v>
                </c:pt>
                <c:pt idx="6">
                  <c:v>5225324.6279096631</c:v>
                </c:pt>
                <c:pt idx="7">
                  <c:v>5656369.0117004085</c:v>
                </c:pt>
                <c:pt idx="8">
                  <c:v>6110472.7841035705</c:v>
                </c:pt>
                <c:pt idx="9">
                  <c:v>6590032.789113367</c:v>
                </c:pt>
                <c:pt idx="10">
                  <c:v>7093622.8739192942</c:v>
                </c:pt>
                <c:pt idx="11">
                  <c:v>7625715.37442338</c:v>
                </c:pt>
                <c:pt idx="12">
                  <c:v>8186625.8051642673</c:v>
                </c:pt>
                <c:pt idx="13">
                  <c:v>8775829.6309223268</c:v>
                </c:pt>
                <c:pt idx="14">
                  <c:v>9394121.5323179178</c:v>
                </c:pt>
                <c:pt idx="15">
                  <c:v>10042751.337437186</c:v>
                </c:pt>
                <c:pt idx="16">
                  <c:v>10722595.444326231</c:v>
                </c:pt>
                <c:pt idx="17">
                  <c:v>11434813.699573271</c:v>
                </c:pt>
                <c:pt idx="18">
                  <c:v>12178197.01272917</c:v>
                </c:pt>
                <c:pt idx="19">
                  <c:v>12958301.74357447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'Rekap-2'!$A$86</c:f>
              <c:strCache>
                <c:ptCount val="1"/>
                <c:pt idx="0">
                  <c:v>Mitigation Action CUMMULATIVE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'Rekap-2'!$B$88:$U$88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'Rekap-2'!$B$99:$U$99</c:f>
              <c:numCache>
                <c:formatCode>_-* #,##0_-;\-* #,##0_-;_-* "-"??_-;_-@_-</c:formatCode>
                <c:ptCount val="20"/>
                <c:pt idx="0">
                  <c:v>2929279.958610272</c:v>
                </c:pt>
                <c:pt idx="1">
                  <c:v>3233505.5327482251</c:v>
                </c:pt>
                <c:pt idx="2">
                  <c:v>3549125.0535352179</c:v>
                </c:pt>
                <c:pt idx="3">
                  <c:v>3871059.9015576402</c:v>
                </c:pt>
                <c:pt idx="4">
                  <c:v>4203678.5503490986</c:v>
                </c:pt>
                <c:pt idx="5">
                  <c:v>4529417.4820409995</c:v>
                </c:pt>
                <c:pt idx="6">
                  <c:v>4809816.9687251421</c:v>
                </c:pt>
                <c:pt idx="7">
                  <c:v>5107064.0719331866</c:v>
                </c:pt>
                <c:pt idx="8">
                  <c:v>5421642.2277859794</c:v>
                </c:pt>
                <c:pt idx="9">
                  <c:v>5756287.9821761334</c:v>
                </c:pt>
                <c:pt idx="10">
                  <c:v>6109609.7613063687</c:v>
                </c:pt>
                <c:pt idx="11">
                  <c:v>6482672.7271261476</c:v>
                </c:pt>
                <c:pt idx="12">
                  <c:v>6877467.3549222862</c:v>
                </c:pt>
                <c:pt idx="13">
                  <c:v>7293016.2347891955</c:v>
                </c:pt>
                <c:pt idx="14">
                  <c:v>7729658.0433122562</c:v>
                </c:pt>
                <c:pt idx="15">
                  <c:v>8188164.055899268</c:v>
                </c:pt>
                <c:pt idx="16">
                  <c:v>8668926.0322656017</c:v>
                </c:pt>
                <c:pt idx="17">
                  <c:v>9172602.1919803526</c:v>
                </c:pt>
                <c:pt idx="18">
                  <c:v>9697553.0212208163</c:v>
                </c:pt>
                <c:pt idx="19">
                  <c:v>10248649.55734697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66640"/>
        <c:axId val="291167032"/>
      </c:lineChart>
      <c:catAx>
        <c:axId val="2911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67032"/>
        <c:crosses val="autoZero"/>
        <c:auto val="1"/>
        <c:lblAlgn val="ctr"/>
        <c:lblOffset val="100"/>
        <c:noMultiLvlLbl val="0"/>
      </c:catAx>
      <c:valAx>
        <c:axId val="2911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'Rekap-3'!$A$15</c:f>
              <c:strCache>
                <c:ptCount val="1"/>
                <c:pt idx="0">
                  <c:v>Emisi dari Kegiatan Pertanian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'Rekap-3'!$B$5:$L$5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'Rekap-3'!$B$15:$L$15</c:f>
              <c:numCache>
                <c:formatCode>_(* #,##0.00_);_(* \(#,##0.00\);_(* "-"??_);_(@_)</c:formatCode>
                <c:ptCount val="11"/>
                <c:pt idx="0">
                  <c:v>137838.28917496628</c:v>
                </c:pt>
                <c:pt idx="1">
                  <c:v>112798.11765406591</c:v>
                </c:pt>
                <c:pt idx="2">
                  <c:v>129152.99213117232</c:v>
                </c:pt>
                <c:pt idx="3">
                  <c:v>127660.92098553154</c:v>
                </c:pt>
                <c:pt idx="4">
                  <c:v>141071.58734539073</c:v>
                </c:pt>
                <c:pt idx="5">
                  <c:v>133355.09153348501</c:v>
                </c:pt>
                <c:pt idx="6">
                  <c:v>136737.50462491467</c:v>
                </c:pt>
                <c:pt idx="7">
                  <c:v>145894.3206294585</c:v>
                </c:pt>
                <c:pt idx="8">
                  <c:v>165417.51944056718</c:v>
                </c:pt>
                <c:pt idx="9">
                  <c:v>151107.41002187648</c:v>
                </c:pt>
                <c:pt idx="10">
                  <c:v>163707.2905091705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'Rekap-3'!$A$16</c:f>
              <c:strCache>
                <c:ptCount val="1"/>
                <c:pt idx="0">
                  <c:v>Emisi dari Kegiatan Peternakan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'Rekap-3'!$B$5:$L$5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'Rekap-3'!$B$16:$L$16</c:f>
              <c:numCache>
                <c:formatCode>_(* #,##0.00_);_(* \(#,##0.00\);_(* "-"??_);_(@_)</c:formatCode>
                <c:ptCount val="11"/>
                <c:pt idx="0">
                  <c:v>85591.761635658564</c:v>
                </c:pt>
                <c:pt idx="1">
                  <c:v>90065.37690940054</c:v>
                </c:pt>
                <c:pt idx="2">
                  <c:v>98785.387563120545</c:v>
                </c:pt>
                <c:pt idx="3">
                  <c:v>79539.899055971924</c:v>
                </c:pt>
                <c:pt idx="4">
                  <c:v>98901.342810054281</c:v>
                </c:pt>
                <c:pt idx="5">
                  <c:v>87998.404713692013</c:v>
                </c:pt>
                <c:pt idx="6">
                  <c:v>90478.461042375551</c:v>
                </c:pt>
                <c:pt idx="7">
                  <c:v>97700.981207999139</c:v>
                </c:pt>
                <c:pt idx="8">
                  <c:v>105616.8264887525</c:v>
                </c:pt>
                <c:pt idx="9">
                  <c:v>120844.92332433369</c:v>
                </c:pt>
                <c:pt idx="10">
                  <c:v>128222.48233942279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68208"/>
        <c:axId val="291168600"/>
      </c:lineChart>
      <c:catAx>
        <c:axId val="2911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68600"/>
        <c:crosses val="autoZero"/>
        <c:auto val="1"/>
        <c:lblAlgn val="ctr"/>
        <c:lblOffset val="100"/>
        <c:noMultiLvlLbl val="0"/>
      </c:catAx>
      <c:valAx>
        <c:axId val="29116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PASER!$A$3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PASER!$B$5:$U$5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PASER!$B$55:$U$55</c:f>
              <c:numCache>
                <c:formatCode>_(* #,##0.00_);_(* \(#,##0.00\);_(* "-"??_);_(@_)</c:formatCode>
                <c:ptCount val="20"/>
                <c:pt idx="0">
                  <c:v>34948.434105082059</c:v>
                </c:pt>
                <c:pt idx="1">
                  <c:v>74408.336600142022</c:v>
                </c:pt>
                <c:pt idx="2">
                  <c:v>113816.55293514337</c:v>
                </c:pt>
                <c:pt idx="3">
                  <c:v>154290.9043587356</c:v>
                </c:pt>
                <c:pt idx="4">
                  <c:v>197395.59529310509</c:v>
                </c:pt>
                <c:pt idx="5">
                  <c:v>244122.89667228344</c:v>
                </c:pt>
                <c:pt idx="6">
                  <c:v>301094.93649771012</c:v>
                </c:pt>
                <c:pt idx="7">
                  <c:v>363626.38273900456</c:v>
                </c:pt>
                <c:pt idx="8">
                  <c:v>432157.18892652879</c:v>
                </c:pt>
                <c:pt idx="9">
                  <c:v>506926.15285723738</c:v>
                </c:pt>
                <c:pt idx="10">
                  <c:v>587403.05979958305</c:v>
                </c:pt>
                <c:pt idx="11">
                  <c:v>680035.4861320653</c:v>
                </c:pt>
                <c:pt idx="12">
                  <c:v>781624.90394344588</c:v>
                </c:pt>
                <c:pt idx="13">
                  <c:v>892521.41543784237</c:v>
                </c:pt>
                <c:pt idx="14">
                  <c:v>1013144.1679736183</c:v>
                </c:pt>
                <c:pt idx="15">
                  <c:v>1143916.3694600808</c:v>
                </c:pt>
                <c:pt idx="16">
                  <c:v>1285265.6947865114</c:v>
                </c:pt>
                <c:pt idx="17">
                  <c:v>1437624.7351951424</c:v>
                </c:pt>
                <c:pt idx="18">
                  <c:v>1601165.2971635</c:v>
                </c:pt>
                <c:pt idx="19">
                  <c:v>1776863.7460575898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PASER!$A$15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PASER!$B$5:$U$5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PASER!$B$68:$U$68</c:f>
              <c:numCache>
                <c:formatCode>_(* #,##0.00_);_(* \(#,##0.00\);_(* "-"??_);_(@_)</c:formatCode>
                <c:ptCount val="20"/>
                <c:pt idx="0">
                  <c:v>29398.990054277183</c:v>
                </c:pt>
                <c:pt idx="1">
                  <c:v>63098.089416767914</c:v>
                </c:pt>
                <c:pt idx="2">
                  <c:v>96385.346743873582</c:v>
                </c:pt>
                <c:pt idx="3">
                  <c:v>131425.23345714074</c:v>
                </c:pt>
                <c:pt idx="4">
                  <c:v>169381.21715973053</c:v>
                </c:pt>
                <c:pt idx="5">
                  <c:v>210372.23305982433</c:v>
                </c:pt>
                <c:pt idx="6">
                  <c:v>251412.63185517263</c:v>
                </c:pt>
                <c:pt idx="7">
                  <c:v>297063.63120639557</c:v>
                </c:pt>
                <c:pt idx="8">
                  <c:v>347762.0896322297</c:v>
                </c:pt>
                <c:pt idx="9">
                  <c:v>403746.67166498408</c:v>
                </c:pt>
                <c:pt idx="10">
                  <c:v>464764.56708712009</c:v>
                </c:pt>
                <c:pt idx="11">
                  <c:v>533303.85390216263</c:v>
                </c:pt>
                <c:pt idx="12">
                  <c:v>608222.23705478979</c:v>
                </c:pt>
                <c:pt idx="13">
                  <c:v>689639.74021476891</c:v>
                </c:pt>
                <c:pt idx="14">
                  <c:v>777745.42041263683</c:v>
                </c:pt>
                <c:pt idx="15">
                  <c:v>872732.38207259728</c:v>
                </c:pt>
                <c:pt idx="16">
                  <c:v>974798.18185427459</c:v>
                </c:pt>
                <c:pt idx="17">
                  <c:v>1084145.2761727013</c:v>
                </c:pt>
                <c:pt idx="18">
                  <c:v>1200715.3179113897</c:v>
                </c:pt>
                <c:pt idx="19">
                  <c:v>1325254.4975294149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022392"/>
        <c:axId val="225418104"/>
      </c:lineChart>
      <c:catAx>
        <c:axId val="28902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18104"/>
        <c:crosses val="autoZero"/>
        <c:auto val="1"/>
        <c:lblAlgn val="ctr"/>
        <c:lblOffset val="100"/>
        <c:noMultiLvlLbl val="0"/>
      </c:catAx>
      <c:valAx>
        <c:axId val="2254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2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 4'!$A$32</c:f>
              <c:strCache>
                <c:ptCount val="1"/>
                <c:pt idx="0">
                  <c:v>PERTANIAN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4'!$B$31:$U$31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4'!$B$32:$U$32</c:f>
              <c:numCache>
                <c:formatCode>_-* #,##0_-;\-* #,##0_-;_-* "-"??_-;_-@_-</c:formatCode>
                <c:ptCount val="20"/>
                <c:pt idx="0">
                  <c:v>217844.97758078785</c:v>
                </c:pt>
                <c:pt idx="1">
                  <c:v>212074.36999988108</c:v>
                </c:pt>
                <c:pt idx="2">
                  <c:v>222913.1817205768</c:v>
                </c:pt>
                <c:pt idx="3">
                  <c:v>215964.83733538221</c:v>
                </c:pt>
                <c:pt idx="4">
                  <c:v>209031.63095538414</c:v>
                </c:pt>
                <c:pt idx="5">
                  <c:v>194668.17990009618</c:v>
                </c:pt>
                <c:pt idx="6">
                  <c:v>222511.84811820433</c:v>
                </c:pt>
                <c:pt idx="7">
                  <c:v>230839.69892920993</c:v>
                </c:pt>
                <c:pt idx="8">
                  <c:v>240817.36664676524</c:v>
                </c:pt>
                <c:pt idx="9">
                  <c:v>250190.2001722352</c:v>
                </c:pt>
                <c:pt idx="10">
                  <c:v>259498.8163589582</c:v>
                </c:pt>
                <c:pt idx="11">
                  <c:v>274837.45355245145</c:v>
                </c:pt>
                <c:pt idx="12">
                  <c:v>287207.06391127588</c:v>
                </c:pt>
                <c:pt idx="13">
                  <c:v>300371.60607951082</c:v>
                </c:pt>
                <c:pt idx="14">
                  <c:v>314345.63424273429</c:v>
                </c:pt>
                <c:pt idx="15">
                  <c:v>329159.89864392206</c:v>
                </c:pt>
                <c:pt idx="16">
                  <c:v>344828.09666967846</c:v>
                </c:pt>
                <c:pt idx="17">
                  <c:v>361380.23399806122</c:v>
                </c:pt>
                <c:pt idx="18">
                  <c:v>378690.1118621229</c:v>
                </c:pt>
                <c:pt idx="19">
                  <c:v>397208.84156467067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69384"/>
        <c:axId val="291169776"/>
      </c:lineChart>
      <c:catAx>
        <c:axId val="2911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69776"/>
        <c:crosses val="autoZero"/>
        <c:auto val="1"/>
        <c:lblAlgn val="ctr"/>
        <c:lblOffset val="100"/>
        <c:noMultiLvlLbl val="0"/>
      </c:catAx>
      <c:valAx>
        <c:axId val="2911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 4'!$A$33</c:f>
              <c:strCache>
                <c:ptCount val="1"/>
                <c:pt idx="0">
                  <c:v>PETERNAKAN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4'!$B$31:$U$31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4'!$B$33:$U$33</c:f>
              <c:numCache>
                <c:formatCode>_-* #,##0_-;\-* #,##0_-;_-* "-"??_-;_-@_-</c:formatCode>
                <c:ptCount val="20"/>
                <c:pt idx="0">
                  <c:v>129927.09312661609</c:v>
                </c:pt>
                <c:pt idx="1">
                  <c:v>137885.75641314124</c:v>
                </c:pt>
                <c:pt idx="2">
                  <c:v>140778.31760020807</c:v>
                </c:pt>
                <c:pt idx="3">
                  <c:v>152543.55534827092</c:v>
                </c:pt>
                <c:pt idx="4">
                  <c:v>168665.39318655792</c:v>
                </c:pt>
                <c:pt idx="5">
                  <c:v>173051.60053811359</c:v>
                </c:pt>
                <c:pt idx="6">
                  <c:v>184878.99494506288</c:v>
                </c:pt>
                <c:pt idx="7">
                  <c:v>198186.68486153442</c:v>
                </c:pt>
                <c:pt idx="8">
                  <c:v>211267.40575639659</c:v>
                </c:pt>
                <c:pt idx="9">
                  <c:v>227349.80483756025</c:v>
                </c:pt>
                <c:pt idx="10">
                  <c:v>242070.26844697041</c:v>
                </c:pt>
                <c:pt idx="11">
                  <c:v>255233.04695163391</c:v>
                </c:pt>
                <c:pt idx="12">
                  <c:v>271680.36682961049</c:v>
                </c:pt>
                <c:pt idx="13">
                  <c:v>286808.21967854851</c:v>
                </c:pt>
                <c:pt idx="14">
                  <c:v>301921.26715285797</c:v>
                </c:pt>
                <c:pt idx="15">
                  <c:v>317443.90647534694</c:v>
                </c:pt>
                <c:pt idx="16">
                  <c:v>332989.010219366</c:v>
                </c:pt>
                <c:pt idx="17">
                  <c:v>348810.02124898101</c:v>
                </c:pt>
                <c:pt idx="18">
                  <c:v>362664.20129377447</c:v>
                </c:pt>
                <c:pt idx="19">
                  <c:v>380865.88928063068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70560"/>
        <c:axId val="291170952"/>
      </c:lineChart>
      <c:catAx>
        <c:axId val="291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70952"/>
        <c:crosses val="autoZero"/>
        <c:auto val="1"/>
        <c:lblAlgn val="ctr"/>
        <c:lblOffset val="100"/>
        <c:noMultiLvlLbl val="0"/>
      </c:catAx>
      <c:valAx>
        <c:axId val="2911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4'!$B$31:$U$31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4'!$B$34:$U$34</c:f>
              <c:numCache>
                <c:formatCode>_-* #,##0_-;\-* #,##0_-;_-* "-"??_-;_-@_-</c:formatCode>
                <c:ptCount val="20"/>
                <c:pt idx="0">
                  <c:v>347772.07070740394</c:v>
                </c:pt>
                <c:pt idx="1">
                  <c:v>349960.12641302228</c:v>
                </c:pt>
                <c:pt idx="2">
                  <c:v>363691.49932078487</c:v>
                </c:pt>
                <c:pt idx="3">
                  <c:v>368508.39268365316</c:v>
                </c:pt>
                <c:pt idx="4">
                  <c:v>377697.02414194203</c:v>
                </c:pt>
                <c:pt idx="5">
                  <c:v>367719.78043820977</c:v>
                </c:pt>
                <c:pt idx="6">
                  <c:v>407390.84306326718</c:v>
                </c:pt>
                <c:pt idx="7">
                  <c:v>429026.38379074435</c:v>
                </c:pt>
                <c:pt idx="8">
                  <c:v>452084.77240316186</c:v>
                </c:pt>
                <c:pt idx="9">
                  <c:v>477540.00500979542</c:v>
                </c:pt>
                <c:pt idx="10">
                  <c:v>501569.08480592864</c:v>
                </c:pt>
                <c:pt idx="11">
                  <c:v>530070.50050408533</c:v>
                </c:pt>
                <c:pt idx="12">
                  <c:v>558887.43074088637</c:v>
                </c:pt>
                <c:pt idx="13">
                  <c:v>587179.82575805928</c:v>
                </c:pt>
                <c:pt idx="14">
                  <c:v>616266.90139559226</c:v>
                </c:pt>
                <c:pt idx="15">
                  <c:v>646603.80511926906</c:v>
                </c:pt>
                <c:pt idx="16">
                  <c:v>677817.1068890444</c:v>
                </c:pt>
                <c:pt idx="17">
                  <c:v>710190.25524704228</c:v>
                </c:pt>
                <c:pt idx="18">
                  <c:v>741354.31315589743</c:v>
                </c:pt>
                <c:pt idx="19">
                  <c:v>778074.73084530141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973728"/>
        <c:axId val="291974120"/>
      </c:lineChart>
      <c:catAx>
        <c:axId val="2919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74120"/>
        <c:crosses val="autoZero"/>
        <c:auto val="1"/>
        <c:lblAlgn val="ctr"/>
        <c:lblOffset val="100"/>
        <c:noMultiLvlLbl val="0"/>
      </c:catAx>
      <c:valAx>
        <c:axId val="2919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KUKAR!$A$3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KUKAR!$B$17:$U$17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KUKAR!$B$13:$U$13</c:f>
              <c:numCache>
                <c:formatCode>_(* #,##0.00_);_(* \(#,##0.00\);_(* "-"??_);_(@_)</c:formatCode>
                <c:ptCount val="20"/>
                <c:pt idx="0">
                  <c:v>153655.50535015826</c:v>
                </c:pt>
                <c:pt idx="1">
                  <c:v>151558.36765955182</c:v>
                </c:pt>
                <c:pt idx="2">
                  <c:v>145993.34829330156</c:v>
                </c:pt>
                <c:pt idx="3">
                  <c:v>144278.84711035222</c:v>
                </c:pt>
                <c:pt idx="4">
                  <c:v>141139.71372441127</c:v>
                </c:pt>
                <c:pt idx="5">
                  <c:v>144509.86606881465</c:v>
                </c:pt>
                <c:pt idx="6">
                  <c:v>151681.42605375824</c:v>
                </c:pt>
                <c:pt idx="7">
                  <c:v>159634.30660575238</c:v>
                </c:pt>
                <c:pt idx="8">
                  <c:v>167695.35540660186</c:v>
                </c:pt>
                <c:pt idx="9">
                  <c:v>176847.54970060565</c:v>
                </c:pt>
                <c:pt idx="10">
                  <c:v>186089.66432042641</c:v>
                </c:pt>
                <c:pt idx="11">
                  <c:v>195562.31043661112</c:v>
                </c:pt>
                <c:pt idx="12">
                  <c:v>205929.76567560606</c:v>
                </c:pt>
                <c:pt idx="13">
                  <c:v>216564.39271082409</c:v>
                </c:pt>
                <c:pt idx="14">
                  <c:v>227701.43281236457</c:v>
                </c:pt>
                <c:pt idx="15">
                  <c:v>239361.68458624755</c:v>
                </c:pt>
                <c:pt idx="16">
                  <c:v>251567.03232572763</c:v>
                </c:pt>
                <c:pt idx="17">
                  <c:v>264340.5026841673</c:v>
                </c:pt>
                <c:pt idx="18">
                  <c:v>277124.36797091336</c:v>
                </c:pt>
                <c:pt idx="19">
                  <c:v>291779.26320749085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KUKAR!$A$15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KUKAR!$B$17:$U$17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KUKAR!$B$25:$U$25</c:f>
              <c:numCache>
                <c:formatCode>_(* #,##0.00_);_(* \(#,##0.00\);_(* "-"??_);_(@_)</c:formatCode>
                <c:ptCount val="20"/>
                <c:pt idx="0">
                  <c:v>128307.4886902725</c:v>
                </c:pt>
                <c:pt idx="1">
                  <c:v>127392.12237628284</c:v>
                </c:pt>
                <c:pt idx="2">
                  <c:v>121761.81177375538</c:v>
                </c:pt>
                <c:pt idx="3">
                  <c:v>121144.20336026252</c:v>
                </c:pt>
                <c:pt idx="4">
                  <c:v>118939.38756544785</c:v>
                </c:pt>
                <c:pt idx="5">
                  <c:v>122425.19763449983</c:v>
                </c:pt>
                <c:pt idx="6">
                  <c:v>90560.952374240689</c:v>
                </c:pt>
                <c:pt idx="7">
                  <c:v>95320.994976208473</c:v>
                </c:pt>
                <c:pt idx="8">
                  <c:v>100021.38890047668</c:v>
                </c:pt>
                <c:pt idx="9">
                  <c:v>105636.73889786884</c:v>
                </c:pt>
                <c:pt idx="10">
                  <c:v>111156.71074998527</c:v>
                </c:pt>
                <c:pt idx="11">
                  <c:v>116712.3310838451</c:v>
                </c:pt>
                <c:pt idx="12">
                  <c:v>122957.79266919474</c:v>
                </c:pt>
                <c:pt idx="13">
                  <c:v>129254.8468932273</c:v>
                </c:pt>
                <c:pt idx="14">
                  <c:v>135827.56983068172</c:v>
                </c:pt>
                <c:pt idx="15">
                  <c:v>142685.01206902001</c:v>
                </c:pt>
                <c:pt idx="16">
                  <c:v>149836.69663636968</c:v>
                </c:pt>
                <c:pt idx="17">
                  <c:v>157292.64366292677</c:v>
                </c:pt>
                <c:pt idx="18">
                  <c:v>164481.43999436221</c:v>
                </c:pt>
                <c:pt idx="19">
                  <c:v>173198.89547692949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18888"/>
        <c:axId val="225419280"/>
      </c:lineChart>
      <c:catAx>
        <c:axId val="22541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19280"/>
        <c:crosses val="autoZero"/>
        <c:auto val="1"/>
        <c:lblAlgn val="ctr"/>
        <c:lblOffset val="100"/>
        <c:noMultiLvlLbl val="0"/>
      </c:catAx>
      <c:valAx>
        <c:axId val="2254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1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KUKAR!$A$3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KUKAR!$B$17:$U$17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KUKAR!$B$54:$U$54</c:f>
              <c:numCache>
                <c:formatCode>_(* #,##0.00_);_(* \(#,##0.00\);_(* "-"??_);_(@_)</c:formatCode>
                <c:ptCount val="20"/>
                <c:pt idx="0">
                  <c:v>153655.50535015826</c:v>
                </c:pt>
                <c:pt idx="1">
                  <c:v>305213.87300971011</c:v>
                </c:pt>
                <c:pt idx="2">
                  <c:v>451207.22130301164</c:v>
                </c:pt>
                <c:pt idx="3">
                  <c:v>595486.06841336389</c:v>
                </c:pt>
                <c:pt idx="4">
                  <c:v>736625.7821377751</c:v>
                </c:pt>
                <c:pt idx="5">
                  <c:v>881135.64820658974</c:v>
                </c:pt>
                <c:pt idx="6">
                  <c:v>1032817.0742603481</c:v>
                </c:pt>
                <c:pt idx="7">
                  <c:v>1192451.3808661001</c:v>
                </c:pt>
                <c:pt idx="8">
                  <c:v>1360146.7362727022</c:v>
                </c:pt>
                <c:pt idx="9">
                  <c:v>1536994.2859733081</c:v>
                </c:pt>
                <c:pt idx="10">
                  <c:v>1723083.9502937344</c:v>
                </c:pt>
                <c:pt idx="11">
                  <c:v>1918646.2607303453</c:v>
                </c:pt>
                <c:pt idx="12">
                  <c:v>2124576.0264059515</c:v>
                </c:pt>
                <c:pt idx="13">
                  <c:v>2341140.419116776</c:v>
                </c:pt>
                <c:pt idx="14">
                  <c:v>2568841.8519291403</c:v>
                </c:pt>
                <c:pt idx="15">
                  <c:v>2808203.5365153877</c:v>
                </c:pt>
                <c:pt idx="16">
                  <c:v>3059770.5688411151</c:v>
                </c:pt>
                <c:pt idx="17">
                  <c:v>3324111.0715252832</c:v>
                </c:pt>
                <c:pt idx="18">
                  <c:v>3601235.4394961959</c:v>
                </c:pt>
                <c:pt idx="19">
                  <c:v>3893014.7027036864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KUKAR!$A$15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KUKAR!$B$17:$U$17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KUKAR!$B$67:$U$67</c:f>
              <c:numCache>
                <c:formatCode>_-* #,##0_-;\-* #,##0_-;_-* "-"??_-;_-@_-</c:formatCode>
                <c:ptCount val="20"/>
                <c:pt idx="0">
                  <c:v>128307.4886902725</c:v>
                </c:pt>
                <c:pt idx="1">
                  <c:v>255699.61106655531</c:v>
                </c:pt>
                <c:pt idx="2">
                  <c:v>377461.42284031073</c:v>
                </c:pt>
                <c:pt idx="3">
                  <c:v>498605.62620057317</c:v>
                </c:pt>
                <c:pt idx="4">
                  <c:v>617545.01376602112</c:v>
                </c:pt>
                <c:pt idx="5">
                  <c:v>739970.21140052099</c:v>
                </c:pt>
                <c:pt idx="6">
                  <c:v>830531.1637747616</c:v>
                </c:pt>
                <c:pt idx="7">
                  <c:v>925852.15875097003</c:v>
                </c:pt>
                <c:pt idx="8">
                  <c:v>1025873.5476514469</c:v>
                </c:pt>
                <c:pt idx="9">
                  <c:v>1131510.2865493158</c:v>
                </c:pt>
                <c:pt idx="10">
                  <c:v>1242666.997299301</c:v>
                </c:pt>
                <c:pt idx="11">
                  <c:v>1359379.3283831461</c:v>
                </c:pt>
                <c:pt idx="12">
                  <c:v>1482337.1210523408</c:v>
                </c:pt>
                <c:pt idx="13">
                  <c:v>1611591.9679455683</c:v>
                </c:pt>
                <c:pt idx="14">
                  <c:v>1747419.5377762499</c:v>
                </c:pt>
                <c:pt idx="15">
                  <c:v>1890104.5498452696</c:v>
                </c:pt>
                <c:pt idx="16">
                  <c:v>2039941.2464816396</c:v>
                </c:pt>
                <c:pt idx="17">
                  <c:v>2197233.8901445661</c:v>
                </c:pt>
                <c:pt idx="18">
                  <c:v>2361715.3301389283</c:v>
                </c:pt>
                <c:pt idx="19">
                  <c:v>2534914.2256158581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20064"/>
        <c:axId val="225420456"/>
      </c:lineChart>
      <c:catAx>
        <c:axId val="2254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20456"/>
        <c:crosses val="autoZero"/>
        <c:auto val="1"/>
        <c:lblAlgn val="ctr"/>
        <c:lblOffset val="100"/>
        <c:noMultiLvlLbl val="0"/>
      </c:catAx>
      <c:valAx>
        <c:axId val="2254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KUBAR!$A$3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KUBAR!$B$5:$U$5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KUBAR!$B$13:$U$13</c:f>
              <c:numCache>
                <c:formatCode>_-* #,##0_-;\-* #,##0_-;_-* "-"??_-;_-@_-</c:formatCode>
                <c:ptCount val="20"/>
                <c:pt idx="0">
                  <c:v>17444.287051081508</c:v>
                </c:pt>
                <c:pt idx="1">
                  <c:v>15776.605809078648</c:v>
                </c:pt>
                <c:pt idx="2">
                  <c:v>19133.248643319159</c:v>
                </c:pt>
                <c:pt idx="3">
                  <c:v>17485.396483001245</c:v>
                </c:pt>
                <c:pt idx="4">
                  <c:v>18514.656939613593</c:v>
                </c:pt>
                <c:pt idx="5">
                  <c:v>20937.558979343554</c:v>
                </c:pt>
                <c:pt idx="6">
                  <c:v>20182.976772434035</c:v>
                </c:pt>
                <c:pt idx="7">
                  <c:v>20972.154641359048</c:v>
                </c:pt>
                <c:pt idx="8">
                  <c:v>21702.667567040509</c:v>
                </c:pt>
                <c:pt idx="9">
                  <c:v>22586.219448033811</c:v>
                </c:pt>
                <c:pt idx="10">
                  <c:v>23398.385018786706</c:v>
                </c:pt>
                <c:pt idx="11">
                  <c:v>23353.244300390303</c:v>
                </c:pt>
                <c:pt idx="12">
                  <c:v>24730.566880760485</c:v>
                </c:pt>
                <c:pt idx="13">
                  <c:v>25402.105170074083</c:v>
                </c:pt>
                <c:pt idx="14">
                  <c:v>26077.37203281069</c:v>
                </c:pt>
                <c:pt idx="15">
                  <c:v>26756.44204043896</c:v>
                </c:pt>
                <c:pt idx="16">
                  <c:v>27439.391255856608</c:v>
                </c:pt>
                <c:pt idx="17">
                  <c:v>28126.29726321932</c:v>
                </c:pt>
                <c:pt idx="18">
                  <c:v>28574.640653287599</c:v>
                </c:pt>
                <c:pt idx="19">
                  <c:v>29209.537675922722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KUBAR!$A$15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KUBAR!$B$5:$U$5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KUBAR!$B$25:$U$25</c:f>
              <c:numCache>
                <c:formatCode>_-* #,##0_-;\-* #,##0_-;_-* "-"??_-;_-@_-</c:formatCode>
                <c:ptCount val="20"/>
                <c:pt idx="0">
                  <c:v>16551.755851172595</c:v>
                </c:pt>
                <c:pt idx="1">
                  <c:v>15292.144835902045</c:v>
                </c:pt>
                <c:pt idx="2">
                  <c:v>18254.428603028449</c:v>
                </c:pt>
                <c:pt idx="3">
                  <c:v>16788.738991923841</c:v>
                </c:pt>
                <c:pt idx="4">
                  <c:v>17834.32225760548</c:v>
                </c:pt>
                <c:pt idx="5">
                  <c:v>20097.26076845637</c:v>
                </c:pt>
                <c:pt idx="6">
                  <c:v>17796.045951382308</c:v>
                </c:pt>
                <c:pt idx="7">
                  <c:v>18409.570657599852</c:v>
                </c:pt>
                <c:pt idx="8">
                  <c:v>18964.300746178546</c:v>
                </c:pt>
                <c:pt idx="9">
                  <c:v>19672.012620252481</c:v>
                </c:pt>
                <c:pt idx="10">
                  <c:v>20308.279870873102</c:v>
                </c:pt>
                <c:pt idx="11">
                  <c:v>20172.687836238769</c:v>
                </c:pt>
                <c:pt idx="12">
                  <c:v>21459.498431304288</c:v>
                </c:pt>
                <c:pt idx="13">
                  <c:v>22040.462852865174</c:v>
                </c:pt>
                <c:pt idx="14">
                  <c:v>22625.092727752053</c:v>
                </c:pt>
                <c:pt idx="15">
                  <c:v>23213.461365031631</c:v>
                </c:pt>
                <c:pt idx="16">
                  <c:v>23805.643539951634</c:v>
                </c:pt>
                <c:pt idx="17">
                  <c:v>24401.715523264807</c:v>
                </c:pt>
                <c:pt idx="18">
                  <c:v>24844.663049432114</c:v>
                </c:pt>
                <c:pt idx="19">
                  <c:v>25474.094518478847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22808"/>
        <c:axId val="225423200"/>
      </c:lineChart>
      <c:catAx>
        <c:axId val="22542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23200"/>
        <c:crosses val="autoZero"/>
        <c:auto val="1"/>
        <c:lblAlgn val="ctr"/>
        <c:lblOffset val="100"/>
        <c:noMultiLvlLbl val="0"/>
      </c:catAx>
      <c:valAx>
        <c:axId val="2254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2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KUTIM!$A$3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KUTIM!$B$5:$U$5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KUTIM!$B$13:$U$13</c:f>
              <c:numCache>
                <c:formatCode>_-* #,##0_-;\-* #,##0_-;_-* "-"??_-;_-@_-</c:formatCode>
                <c:ptCount val="20"/>
                <c:pt idx="0">
                  <c:v>33813.331007536683</c:v>
                </c:pt>
                <c:pt idx="1">
                  <c:v>35707.091036681966</c:v>
                </c:pt>
                <c:pt idx="2">
                  <c:v>36897.988899154574</c:v>
                </c:pt>
                <c:pt idx="3">
                  <c:v>40624.526977413763</c:v>
                </c:pt>
                <c:pt idx="4">
                  <c:v>40957.135262539705</c:v>
                </c:pt>
                <c:pt idx="5">
                  <c:v>33443.562654806032</c:v>
                </c:pt>
                <c:pt idx="6">
                  <c:v>44373.768848641492</c:v>
                </c:pt>
                <c:pt idx="7">
                  <c:v>46258.319150379</c:v>
                </c:pt>
                <c:pt idx="8">
                  <c:v>49518.842303114754</c:v>
                </c:pt>
                <c:pt idx="9">
                  <c:v>51951.565431541218</c:v>
                </c:pt>
                <c:pt idx="10">
                  <c:v>54329.791120529946</c:v>
                </c:pt>
                <c:pt idx="11">
                  <c:v>55666.598016760763</c:v>
                </c:pt>
                <c:pt idx="12">
                  <c:v>57481.847819825554</c:v>
                </c:pt>
                <c:pt idx="13">
                  <c:v>59078.382025174928</c:v>
                </c:pt>
                <c:pt idx="14">
                  <c:v>60681.921278727903</c:v>
                </c:pt>
                <c:pt idx="15">
                  <c:v>62305.846079840645</c:v>
                </c:pt>
                <c:pt idx="16">
                  <c:v>63937.935285290943</c:v>
                </c:pt>
                <c:pt idx="17">
                  <c:v>65585.34800518307</c:v>
                </c:pt>
                <c:pt idx="18">
                  <c:v>67164.221468777425</c:v>
                </c:pt>
                <c:pt idx="19">
                  <c:v>68922.005889410022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KUTIM!$A$15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KUTIM!$B$5:$U$5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KUTIM!$B$25:$U$25</c:f>
              <c:numCache>
                <c:formatCode>_-* #,##0_-;\-* #,##0_-;_-* "-"??_-;_-@_-</c:formatCode>
                <c:ptCount val="20"/>
                <c:pt idx="0">
                  <c:v>30666.946331339856</c:v>
                </c:pt>
                <c:pt idx="1">
                  <c:v>32397.478269792216</c:v>
                </c:pt>
                <c:pt idx="2">
                  <c:v>33586.417395176504</c:v>
                </c:pt>
                <c:pt idx="3">
                  <c:v>36660.696023026765</c:v>
                </c:pt>
                <c:pt idx="4">
                  <c:v>37319.107577175782</c:v>
                </c:pt>
                <c:pt idx="5">
                  <c:v>31477.643530500438</c:v>
                </c:pt>
                <c:pt idx="6">
                  <c:v>33325.458662064935</c:v>
                </c:pt>
                <c:pt idx="7">
                  <c:v>34795.181199948755</c:v>
                </c:pt>
                <c:pt idx="8">
                  <c:v>36889.03886014803</c:v>
                </c:pt>
                <c:pt idx="9">
                  <c:v>38685.281980353888</c:v>
                </c:pt>
                <c:pt idx="10">
                  <c:v>40405.094072217857</c:v>
                </c:pt>
                <c:pt idx="11">
                  <c:v>41460.631522962802</c:v>
                </c:pt>
                <c:pt idx="12">
                  <c:v>42989.450055938854</c:v>
                </c:pt>
                <c:pt idx="13">
                  <c:v>44292.660378495115</c:v>
                </c:pt>
                <c:pt idx="14">
                  <c:v>45599.425705973037</c:v>
                </c:pt>
                <c:pt idx="15">
                  <c:v>46917.963856660688</c:v>
                </c:pt>
                <c:pt idx="16">
                  <c:v>48241.200279960372</c:v>
                </c:pt>
                <c:pt idx="17">
                  <c:v>49572.872059809335</c:v>
                </c:pt>
                <c:pt idx="18">
                  <c:v>50829.127832429862</c:v>
                </c:pt>
                <c:pt idx="19">
                  <c:v>52257.395385891723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22416"/>
        <c:axId val="225422024"/>
      </c:lineChart>
      <c:catAx>
        <c:axId val="2254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22024"/>
        <c:crosses val="autoZero"/>
        <c:auto val="1"/>
        <c:lblAlgn val="ctr"/>
        <c:lblOffset val="100"/>
        <c:noMultiLvlLbl val="0"/>
      </c:catAx>
      <c:valAx>
        <c:axId val="2254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BERAU!$A$3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BERAU!$B$5:$U$5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BERAU!$B$13:$U$13</c:f>
              <c:numCache>
                <c:formatCode>_-* #,##0_-;\-* #,##0_-;_-* "-"??_-;_-@_-</c:formatCode>
                <c:ptCount val="20"/>
                <c:pt idx="0">
                  <c:v>24416.862540300433</c:v>
                </c:pt>
                <c:pt idx="1">
                  <c:v>25509.14723257791</c:v>
                </c:pt>
                <c:pt idx="2">
                  <c:v>31992.042286059233</c:v>
                </c:pt>
                <c:pt idx="3">
                  <c:v>31212.835672666781</c:v>
                </c:pt>
                <c:pt idx="4">
                  <c:v>31563.62645342854</c:v>
                </c:pt>
                <c:pt idx="5">
                  <c:v>33492.018878576935</c:v>
                </c:pt>
                <c:pt idx="6">
                  <c:v>36084.548357223612</c:v>
                </c:pt>
                <c:pt idx="7">
                  <c:v>38534.131654741977</c:v>
                </c:pt>
                <c:pt idx="8">
                  <c:v>41137.782105825856</c:v>
                </c:pt>
                <c:pt idx="9">
                  <c:v>43914.197937251898</c:v>
                </c:pt>
                <c:pt idx="10">
                  <c:v>46617.423072431659</c:v>
                </c:pt>
                <c:pt idx="11">
                  <c:v>49271.366534332832</c:v>
                </c:pt>
                <c:pt idx="12">
                  <c:v>52051.271994633411</c:v>
                </c:pt>
                <c:pt idx="13">
                  <c:v>54782.315652104859</c:v>
                </c:pt>
                <c:pt idx="14">
                  <c:v>57523.060051458175</c:v>
                </c:pt>
                <c:pt idx="15">
                  <c:v>60273.727339682664</c:v>
                </c:pt>
                <c:pt idx="16">
                  <c:v>63034.544750933375</c:v>
                </c:pt>
                <c:pt idx="17">
                  <c:v>65805.744723027499</c:v>
                </c:pt>
                <c:pt idx="18">
                  <c:v>68468.983465431447</c:v>
                </c:pt>
                <c:pt idx="19">
                  <c:v>71387.767419647033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BERAU!$A$15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BERAU!$B$5:$U$5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BERAU!$B$25:$U$25</c:f>
              <c:numCache>
                <c:formatCode>_-* #,##0_-;\-* #,##0_-;_-* "-"??_-;_-@_-</c:formatCode>
                <c:ptCount val="20"/>
                <c:pt idx="0">
                  <c:v>21507.485051789728</c:v>
                </c:pt>
                <c:pt idx="1">
                  <c:v>22673.548841060412</c:v>
                </c:pt>
                <c:pt idx="2">
                  <c:v>28132.677309715702</c:v>
                </c:pt>
                <c:pt idx="3">
                  <c:v>27801.368577184639</c:v>
                </c:pt>
                <c:pt idx="4">
                  <c:v>28335.627731885241</c:v>
                </c:pt>
                <c:pt idx="5">
                  <c:v>30087.482490101382</c:v>
                </c:pt>
                <c:pt idx="6">
                  <c:v>26817.186860119429</c:v>
                </c:pt>
                <c:pt idx="7">
                  <c:v>29045.077042280558</c:v>
                </c:pt>
                <c:pt idx="8">
                  <c:v>31420.947155064241</c:v>
                </c:pt>
                <c:pt idx="9">
                  <c:v>33964.689713132619</c:v>
                </c:pt>
                <c:pt idx="10">
                  <c:v>36430.236591684472</c:v>
                </c:pt>
                <c:pt idx="11">
                  <c:v>38841.382199570558</c:v>
                </c:pt>
                <c:pt idx="12">
                  <c:v>41373.252969688743</c:v>
                </c:pt>
                <c:pt idx="13">
                  <c:v>43850.905177262226</c:v>
                </c:pt>
                <c:pt idx="14">
                  <c:v>46332.778697204558</c:v>
                </c:pt>
                <c:pt idx="15">
                  <c:v>48818.970197569186</c:v>
                </c:pt>
                <c:pt idx="16">
                  <c:v>51309.578560107628</c:v>
                </c:pt>
                <c:pt idx="17">
                  <c:v>53804.70493096362</c:v>
                </c:pt>
                <c:pt idx="18">
                  <c:v>56185.87122135071</c:v>
                </c:pt>
                <c:pt idx="19">
                  <c:v>58812.199654470984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23984"/>
        <c:axId val="225421240"/>
      </c:lineChart>
      <c:catAx>
        <c:axId val="2254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21240"/>
        <c:crosses val="autoZero"/>
        <c:auto val="1"/>
        <c:lblAlgn val="ctr"/>
        <c:lblOffset val="100"/>
        <c:noMultiLvlLbl val="0"/>
      </c:catAx>
      <c:valAx>
        <c:axId val="22542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PPU!$A$3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PPU!$B$17:$U$17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PPU!$B$13:$U$13</c:f>
              <c:numCache>
                <c:formatCode>_-* #,##0_-;\-* #,##0_-;_-* "-"??_-;_-@_-</c:formatCode>
                <c:ptCount val="20"/>
                <c:pt idx="0">
                  <c:v>49848.65038024645</c:v>
                </c:pt>
                <c:pt idx="1">
                  <c:v>51987.223332124318</c:v>
                </c:pt>
                <c:pt idx="2">
                  <c:v>53558.45746870961</c:v>
                </c:pt>
                <c:pt idx="3">
                  <c:v>53670.272123139446</c:v>
                </c:pt>
                <c:pt idx="4">
                  <c:v>59097.495066219533</c:v>
                </c:pt>
                <c:pt idx="5">
                  <c:v>48707.578465914688</c:v>
                </c:pt>
                <c:pt idx="6">
                  <c:v>55552.612854557701</c:v>
                </c:pt>
                <c:pt idx="7">
                  <c:v>56447.461711510769</c:v>
                </c:pt>
                <c:pt idx="8">
                  <c:v>57246.594268718145</c:v>
                </c:pt>
                <c:pt idx="9">
                  <c:v>58250.626662717783</c:v>
                </c:pt>
                <c:pt idx="10">
                  <c:v>59125.144590532422</c:v>
                </c:pt>
                <c:pt idx="11">
                  <c:v>59955.007023561222</c:v>
                </c:pt>
                <c:pt idx="12">
                  <c:v>60898.728051542952</c:v>
                </c:pt>
                <c:pt idx="13">
                  <c:v>61885.921393487093</c:v>
                </c:pt>
                <c:pt idx="14">
                  <c:v>62706.751226080618</c:v>
                </c:pt>
                <c:pt idx="15">
                  <c:v>63777.181953480387</c:v>
                </c:pt>
                <c:pt idx="16">
                  <c:v>64708.681446270202</c:v>
                </c:pt>
                <c:pt idx="17">
                  <c:v>65748.594723383081</c:v>
                </c:pt>
                <c:pt idx="18">
                  <c:v>66669.262801090852</c:v>
                </c:pt>
                <c:pt idx="19">
                  <c:v>67721.402124659478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PPU!$A$15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PPU!$B$17:$U$17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PPU!$B$25:$U$25</c:f>
              <c:numCache>
                <c:formatCode>_-* #,##0_-;\-* #,##0_-;_-* "-"??_-;_-@_-</c:formatCode>
                <c:ptCount val="20"/>
                <c:pt idx="0">
                  <c:v>41881.813729706148</c:v>
                </c:pt>
                <c:pt idx="1">
                  <c:v>43441.25341580552</c:v>
                </c:pt>
                <c:pt idx="2">
                  <c:v>44827.060441363647</c:v>
                </c:pt>
                <c:pt idx="3">
                  <c:v>45187.634706009499</c:v>
                </c:pt>
                <c:pt idx="4">
                  <c:v>50025.930697869509</c:v>
                </c:pt>
                <c:pt idx="5">
                  <c:v>42319.679782265186</c:v>
                </c:pt>
                <c:pt idx="6">
                  <c:v>35064.519303808374</c:v>
                </c:pt>
                <c:pt idx="7">
                  <c:v>36324.556946666948</c:v>
                </c:pt>
                <c:pt idx="8">
                  <c:v>37488.141658063003</c:v>
                </c:pt>
                <c:pt idx="9">
                  <c:v>38856.521337889935</c:v>
                </c:pt>
                <c:pt idx="10">
                  <c:v>40095.274023850267</c:v>
                </c:pt>
                <c:pt idx="11">
                  <c:v>41289.202275372991</c:v>
                </c:pt>
                <c:pt idx="12">
                  <c:v>42596.834401185239</c:v>
                </c:pt>
                <c:pt idx="13">
                  <c:v>43946.039814556199</c:v>
                </c:pt>
                <c:pt idx="14">
                  <c:v>45132.064944104022</c:v>
                </c:pt>
                <c:pt idx="15">
                  <c:v>46565.741427615889</c:v>
                </c:pt>
                <c:pt idx="16">
                  <c:v>47860.188231934604</c:v>
                </c:pt>
                <c:pt idx="17">
                  <c:v>49262.729965789644</c:v>
                </c:pt>
                <c:pt idx="18">
                  <c:v>50545.637066347022</c:v>
                </c:pt>
                <c:pt idx="19">
                  <c:v>51959.580649752075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24768"/>
        <c:axId val="225425160"/>
      </c:lineChart>
      <c:catAx>
        <c:axId val="2254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25160"/>
        <c:crosses val="autoZero"/>
        <c:auto val="1"/>
        <c:lblAlgn val="ctr"/>
        <c:lblOffset val="100"/>
        <c:noMultiLvlLbl val="0"/>
      </c:catAx>
      <c:valAx>
        <c:axId val="22542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SAMARINDA!$A$3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SAMARINDA!$B$5:$U$5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SAMARINDA!$B$13:$U$13</c:f>
              <c:numCache>
                <c:formatCode>_-* #,##0_-;\-* #,##0_-;_-* "-"??_-;_-@_-</c:formatCode>
                <c:ptCount val="20"/>
                <c:pt idx="0">
                  <c:v>25777.066627243305</c:v>
                </c:pt>
                <c:pt idx="1">
                  <c:v>21880.789470001437</c:v>
                </c:pt>
                <c:pt idx="2">
                  <c:v>23657.550242157602</c:v>
                </c:pt>
                <c:pt idx="3">
                  <c:v>27488.119270285893</c:v>
                </c:pt>
                <c:pt idx="4">
                  <c:v>29853.520387693308</c:v>
                </c:pt>
                <c:pt idx="5">
                  <c:v>30394.928722702309</c:v>
                </c:pt>
                <c:pt idx="6">
                  <c:v>31161.451224474054</c:v>
                </c:pt>
                <c:pt idx="7">
                  <c:v>32084.330170586691</c:v>
                </c:pt>
                <c:pt idx="8">
                  <c:v>32697.736656364083</c:v>
                </c:pt>
                <c:pt idx="9">
                  <c:v>33988.040657609352</c:v>
                </c:pt>
                <c:pt idx="10">
                  <c:v>34964.560536510318</c:v>
                </c:pt>
                <c:pt idx="11">
                  <c:v>35727.927240974954</c:v>
                </c:pt>
                <c:pt idx="12">
                  <c:v>36969.75650057241</c:v>
                </c:pt>
                <c:pt idx="13">
                  <c:v>37999.621417177201</c:v>
                </c:pt>
                <c:pt idx="14">
                  <c:v>39048.490640627599</c:v>
                </c:pt>
                <c:pt idx="15">
                  <c:v>40117.010317356304</c:v>
                </c:pt>
                <c:pt idx="16">
                  <c:v>41205.84856277483</c:v>
                </c:pt>
                <c:pt idx="17">
                  <c:v>42315.696208218607</c:v>
                </c:pt>
                <c:pt idx="18">
                  <c:v>43026.872137943421</c:v>
                </c:pt>
                <c:pt idx="19">
                  <c:v>44613.393772585361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SAMARINDA!$A$15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SAMARINDA!$B$5:$U$5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SAMARINDA!$B$25:$U$25</c:f>
              <c:numCache>
                <c:formatCode>_-* #,##0_-;\-* #,##0_-;_-* "-"??_-;_-@_-</c:formatCode>
                <c:ptCount val="20"/>
                <c:pt idx="0">
                  <c:v>21530.494697113001</c:v>
                </c:pt>
                <c:pt idx="1">
                  <c:v>18053.040189133335</c:v>
                </c:pt>
                <c:pt idx="2">
                  <c:v>19357.398235368331</c:v>
                </c:pt>
                <c:pt idx="3">
                  <c:v>22842.882448315937</c:v>
                </c:pt>
                <c:pt idx="4">
                  <c:v>25616.006704818436</c:v>
                </c:pt>
                <c:pt idx="5">
                  <c:v>25573.451966252142</c:v>
                </c:pt>
                <c:pt idx="6">
                  <c:v>21414.181126361756</c:v>
                </c:pt>
                <c:pt idx="7">
                  <c:v>22074.16320322227</c:v>
                </c:pt>
                <c:pt idx="8">
                  <c:v>22415.858636485071</c:v>
                </c:pt>
                <c:pt idx="9">
                  <c:v>23425.36962205885</c:v>
                </c:pt>
                <c:pt idx="10">
                  <c:v>24111.705735384119</c:v>
                </c:pt>
                <c:pt idx="11">
                  <c:v>24575.178638872072</c:v>
                </c:pt>
                <c:pt idx="12">
                  <c:v>25507.073920888244</c:v>
                </c:pt>
                <c:pt idx="13">
                  <c:v>26216.623317302608</c:v>
                </c:pt>
                <c:pt idx="14">
                  <c:v>26934.442505504681</c:v>
                </c:pt>
                <c:pt idx="15">
                  <c:v>27660.812658415238</c:v>
                </c:pt>
                <c:pt idx="16">
                  <c:v>28396.024508834402</c:v>
                </c:pt>
                <c:pt idx="17">
                  <c:v>29140.378674477452</c:v>
                </c:pt>
                <c:pt idx="18">
                  <c:v>29473.790558716904</c:v>
                </c:pt>
                <c:pt idx="19">
                  <c:v>30663.029972791093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78064"/>
        <c:axId val="290578456"/>
      </c:lineChart>
      <c:catAx>
        <c:axId val="2905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78456"/>
        <c:crosses val="autoZero"/>
        <c:auto val="1"/>
        <c:lblAlgn val="ctr"/>
        <c:lblOffset val="100"/>
        <c:noMultiLvlLbl val="0"/>
      </c:catAx>
      <c:valAx>
        <c:axId val="2905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25</xdr:row>
      <xdr:rowOff>110124</xdr:rowOff>
    </xdr:from>
    <xdr:to>
      <xdr:col>19</xdr:col>
      <xdr:colOff>346364</xdr:colOff>
      <xdr:row>39</xdr:row>
      <xdr:rowOff>186324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415637</xdr:colOff>
      <xdr:row>25</xdr:row>
      <xdr:rowOff>103909</xdr:rowOff>
    </xdr:from>
    <xdr:to>
      <xdr:col>26</xdr:col>
      <xdr:colOff>51954</xdr:colOff>
      <xdr:row>39</xdr:row>
      <xdr:rowOff>180109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1</xdr:row>
      <xdr:rowOff>42862</xdr:rowOff>
    </xdr:from>
    <xdr:to>
      <xdr:col>16</xdr:col>
      <xdr:colOff>476249</xdr:colOff>
      <xdr:row>12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447674</xdr:colOff>
      <xdr:row>12</xdr:row>
      <xdr:rowOff>147637</xdr:rowOff>
    </xdr:from>
    <xdr:to>
      <xdr:col>16</xdr:col>
      <xdr:colOff>476249</xdr:colOff>
      <xdr:row>24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18</xdr:row>
      <xdr:rowOff>90487</xdr:rowOff>
    </xdr:from>
    <xdr:to>
      <xdr:col>8</xdr:col>
      <xdr:colOff>333375</xdr:colOff>
      <xdr:row>28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100854</xdr:colOff>
      <xdr:row>32</xdr:row>
      <xdr:rowOff>79561</xdr:rowOff>
    </xdr:from>
    <xdr:to>
      <xdr:col>5</xdr:col>
      <xdr:colOff>560294</xdr:colOff>
      <xdr:row>48</xdr:row>
      <xdr:rowOff>56030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638737</xdr:colOff>
      <xdr:row>32</xdr:row>
      <xdr:rowOff>90767</xdr:rowOff>
    </xdr:from>
    <xdr:to>
      <xdr:col>11</xdr:col>
      <xdr:colOff>728382</xdr:colOff>
      <xdr:row>48</xdr:row>
      <xdr:rowOff>78441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78441</xdr:colOff>
      <xdr:row>100</xdr:row>
      <xdr:rowOff>12326</xdr:rowOff>
    </xdr:from>
    <xdr:to>
      <xdr:col>7</xdr:col>
      <xdr:colOff>145677</xdr:colOff>
      <xdr:row>114</xdr:row>
      <xdr:rowOff>33618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16</xdr:row>
      <xdr:rowOff>138112</xdr:rowOff>
    </xdr:from>
    <xdr:to>
      <xdr:col>8</xdr:col>
      <xdr:colOff>114300</xdr:colOff>
      <xdr:row>31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33620</xdr:colOff>
      <xdr:row>42</xdr:row>
      <xdr:rowOff>57150</xdr:rowOff>
    </xdr:from>
    <xdr:to>
      <xdr:col>7</xdr:col>
      <xdr:colOff>694766</xdr:colOff>
      <xdr:row>55</xdr:row>
      <xdr:rowOff>56030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840440</xdr:colOff>
      <xdr:row>42</xdr:row>
      <xdr:rowOff>79561</xdr:rowOff>
    </xdr:from>
    <xdr:to>
      <xdr:col>13</xdr:col>
      <xdr:colOff>627529</xdr:colOff>
      <xdr:row>55</xdr:row>
      <xdr:rowOff>67236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44823</xdr:colOff>
      <xdr:row>42</xdr:row>
      <xdr:rowOff>12326</xdr:rowOff>
    </xdr:from>
    <xdr:to>
      <xdr:col>19</xdr:col>
      <xdr:colOff>190500</xdr:colOff>
      <xdr:row>56</xdr:row>
      <xdr:rowOff>88526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163966</xdr:colOff>
      <xdr:row>27</xdr:row>
      <xdr:rowOff>43544</xdr:rowOff>
    </xdr:from>
    <xdr:to>
      <xdr:col>19</xdr:col>
      <xdr:colOff>142874</xdr:colOff>
      <xdr:row>42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302560</xdr:colOff>
      <xdr:row>27</xdr:row>
      <xdr:rowOff>11205</xdr:rowOff>
    </xdr:from>
    <xdr:to>
      <xdr:col>25</xdr:col>
      <xdr:colOff>180614</xdr:colOff>
      <xdr:row>42</xdr:row>
      <xdr:rowOff>86723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134471</xdr:colOff>
      <xdr:row>25</xdr:row>
      <xdr:rowOff>113178</xdr:rowOff>
    </xdr:from>
    <xdr:to>
      <xdr:col>19</xdr:col>
      <xdr:colOff>739590</xdr:colOff>
      <xdr:row>39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313763</xdr:colOff>
      <xdr:row>25</xdr:row>
      <xdr:rowOff>90767</xdr:rowOff>
    </xdr:from>
    <xdr:to>
      <xdr:col>19</xdr:col>
      <xdr:colOff>705971</xdr:colOff>
      <xdr:row>40</xdr:row>
      <xdr:rowOff>100853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179294</xdr:colOff>
      <xdr:row>25</xdr:row>
      <xdr:rowOff>146797</xdr:rowOff>
    </xdr:from>
    <xdr:to>
      <xdr:col>20</xdr:col>
      <xdr:colOff>246529</xdr:colOff>
      <xdr:row>40</xdr:row>
      <xdr:rowOff>32497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145675</xdr:colOff>
      <xdr:row>25</xdr:row>
      <xdr:rowOff>180414</xdr:rowOff>
    </xdr:from>
    <xdr:to>
      <xdr:col>20</xdr:col>
      <xdr:colOff>112058</xdr:colOff>
      <xdr:row>41</xdr:row>
      <xdr:rowOff>56029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509148</xdr:colOff>
      <xdr:row>25</xdr:row>
      <xdr:rowOff>157643</xdr:rowOff>
    </xdr:from>
    <xdr:to>
      <xdr:col>22</xdr:col>
      <xdr:colOff>112059</xdr:colOff>
      <xdr:row>40</xdr:row>
      <xdr:rowOff>43343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403412</xdr:colOff>
      <xdr:row>25</xdr:row>
      <xdr:rowOff>90768</xdr:rowOff>
    </xdr:from>
    <xdr:to>
      <xdr:col>20</xdr:col>
      <xdr:colOff>515471</xdr:colOff>
      <xdr:row>40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25</xdr:row>
      <xdr:rowOff>12326</xdr:rowOff>
    </xdr:from>
    <xdr:to>
      <xdr:col>28</xdr:col>
      <xdr:colOff>168089</xdr:colOff>
      <xdr:row>39</xdr:row>
      <xdr:rowOff>88526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313765</xdr:colOff>
      <xdr:row>25</xdr:row>
      <xdr:rowOff>124383</xdr:rowOff>
    </xdr:from>
    <xdr:to>
      <xdr:col>21</xdr:col>
      <xdr:colOff>549089</xdr:colOff>
      <xdr:row>41</xdr:row>
      <xdr:rowOff>89646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PASER_2011-2020_data%20RPJMD-Rev3_tanpa%20pupuk%20sawi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KUKAR_2021-2030_data%20RPJMD-Rev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KUKAR_2000-2010_data%20RPJMD-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Kuka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KUBAR_2011-2020_data%20RPJMD-Rev3_tanpa%20pupuk%20sawi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KUBAR_2021-2030_data%20RPJMD-Rev3_tanpa%20pupuk%20sawi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KUBAR_2011-2020_data%20RPJMD-Rev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KUBAR_2021-2030_data%20RPJMD-Rev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KUBAR_2000-2010_data%20RPJMD-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KubarMahulu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KUTIM_2011-2020_data%20RPJMD-Rev3_tanpa%20pupuk%20sawi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PASER_2021-2030_data%20RPJMD-Rev3_tanpa%20pupuk%20sawit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KUTIM_2021-2030_data%20RPJMD-Rev3_tanpa%20pupuk%20sawi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KUTIM_2011-2020_data%20RPJMD-Rev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KUTIM_2021-2030_data%20RPJMD-Rev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KUTIM_2000-2010_data%20RPJMD-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Kutim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BERAU_2011-2020_data%20RPJMD-Rev3_tanpa%20pupuk%20sawi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BERAU_2021-2030_data%20RPJMD-Rev3_tanpa%20pupuk%20sawit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BERAU_2011-2020_data%20RPJMD-Rev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BERAU_2021-2030_data%20RPJMD-Rev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BERAU_2000-2010_data%20RPJMD-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PASER_2011-2020_data%20RPJMD-Rev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Berau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PPU_2011-2020_data%20RPJMD-Rev3_tanpa%20pupuk%20sawit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PPU_2021-2030_data%20RPJMD-Rev3_tanpa%20pupuk%20sawit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PPU_2011-2020_data%20RPJMD-Rev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PPU_2021-2030_data%20RPJMD-Rev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PPU_2000-2010_data%20RPJMD-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PPU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SAMARINDA_2011-2020_data%20RPJMD-Rev3_tanpa%20pupuk%20sawit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SAMARINDA_2021-2030_data%20RPJMD-Rev3_tanpa%20pupuk%20sawit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SAMARINDA_2011-2020_data%20RPJMD-Re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PASER_2021-2030_data%20RPJMD-Rev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SAMARINDA_2021-2030_data%20RPJMD-Rev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SAMARINDA_2000-2010_data%20RPJMD-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Samarinda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BALIKPAPAN_2011-2020_data%20RPJMD-Rev3_tanpa%20pupuk%20sawit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BALIKPAPAN_2021-2030_data%20RPJMD-Rev3_tanpa%20pupuk%20sawit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BALIKPAPAN_2011-2020_data%20RPJMD-Rev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BALIKPAPAN_2021-2030_data%20RPJMD-Rev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BALIKPAPAN_2000-2010_data%20RPJMD-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BALIKPAPAN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BONTANG_2011-2020_data%20RPJMD-Rev3_tanpa%20pupuk%20sawi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PASER_2000-2010_data%20RPJMD-2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BONTANG_2021-2030_data%20RPJMD-Rev3_tanpa%20pupuk%20sawit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BONTANG_2011-2020_data%20RPJMD-Rev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BONTANG_2021-2030_data%20RPJMD-Rev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BONTANG_2000-2010_data%20RPJMD-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Bonta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Pase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KUKAR_2011-2020_data%20RPJMD-Rev3_tanpa%20pupuk%20sawi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lt_hitungan_Banyu/B_Forward%20Looking%202011-2030_Rev2/BAU_KUKAR_2021-2030_data%20RPJMD-Rev3_tanpa%20pupuk%20sawi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KUKAR_2011-2020_data%20RPJMD-Re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12230.79671411124</v>
          </cell>
          <cell r="C128">
            <v>12696.625351912551</v>
          </cell>
          <cell r="D128">
            <v>13490.397350725989</v>
          </cell>
          <cell r="E128">
            <v>11977.385935147329</v>
          </cell>
          <cell r="F128">
            <v>11347.585616839955</v>
          </cell>
          <cell r="G128">
            <v>12642.589229927604</v>
          </cell>
          <cell r="H128">
            <v>15838.173685244601</v>
          </cell>
          <cell r="I128">
            <v>16769.830960847223</v>
          </cell>
          <cell r="J128">
            <v>17701.488236449848</v>
          </cell>
          <cell r="K128">
            <v>18633.145512052473</v>
          </cell>
        </row>
        <row r="129">
          <cell r="B129">
            <v>14705.989619999998</v>
          </cell>
          <cell r="C129">
            <v>18427.329899999997</v>
          </cell>
          <cell r="D129">
            <v>17105.622240000004</v>
          </cell>
          <cell r="E129">
            <v>20584.13322</v>
          </cell>
          <cell r="F129">
            <v>24189.913020000004</v>
          </cell>
          <cell r="G129">
            <v>25667.996760000002</v>
          </cell>
          <cell r="H129">
            <v>30658.055048339691</v>
          </cell>
          <cell r="I129">
            <v>34641.600122329932</v>
          </cell>
          <cell r="J129">
            <v>39163.441148852377</v>
          </cell>
          <cell r="K129">
            <v>43709.278310642891</v>
          </cell>
        </row>
        <row r="130">
          <cell r="B130">
            <v>369.27126311367607</v>
          </cell>
          <cell r="C130">
            <v>402.49911326646691</v>
          </cell>
          <cell r="D130">
            <v>382.76257046582026</v>
          </cell>
          <cell r="E130">
            <v>428.79872296870093</v>
          </cell>
          <cell r="F130">
            <v>476.68758502951778</v>
          </cell>
          <cell r="G130">
            <v>517.03156752456391</v>
          </cell>
          <cell r="H130">
            <v>579.37594303280707</v>
          </cell>
          <cell r="I130">
            <v>641.43676526015497</v>
          </cell>
          <cell r="J130">
            <v>605.15516531730646</v>
          </cell>
          <cell r="K130">
            <v>783.6752270608165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1323.74</v>
          </cell>
          <cell r="C132">
            <v>1374.1566666666668</v>
          </cell>
          <cell r="D132">
            <v>1460.0666666666668</v>
          </cell>
          <cell r="E132">
            <v>1296.3133333333333</v>
          </cell>
          <cell r="F132">
            <v>1228.1500000000003</v>
          </cell>
          <cell r="G132">
            <v>1368.3083333333334</v>
          </cell>
          <cell r="H132">
            <v>1714.1666666666667</v>
          </cell>
          <cell r="I132">
            <v>1815</v>
          </cell>
          <cell r="J132">
            <v>1915.8333333333333</v>
          </cell>
          <cell r="K132">
            <v>2016.6666666666667</v>
          </cell>
        </row>
        <row r="133">
          <cell r="B133">
            <v>5054.9092062857153</v>
          </cell>
          <cell r="C133">
            <v>5247.4331705714285</v>
          </cell>
          <cell r="D133">
            <v>5575.4940057142867</v>
          </cell>
          <cell r="E133">
            <v>4950.1761697142865</v>
          </cell>
          <cell r="F133">
            <v>4689.8837700000004</v>
          </cell>
          <cell r="G133">
            <v>5225.1003907142849</v>
          </cell>
          <cell r="H133">
            <v>6545.8147857142858</v>
          </cell>
          <cell r="I133">
            <v>6930.8627142857149</v>
          </cell>
          <cell r="J133">
            <v>7315.9106428571431</v>
          </cell>
          <cell r="K133">
            <v>7700.9585714285722</v>
          </cell>
        </row>
        <row r="134">
          <cell r="B134">
            <v>1263.7273015714284</v>
          </cell>
          <cell r="C134">
            <v>1311.8582926428569</v>
          </cell>
          <cell r="D134">
            <v>1393.8735014285714</v>
          </cell>
          <cell r="E134">
            <v>1237.5440424285714</v>
          </cell>
          <cell r="F134">
            <v>1172.4709424999999</v>
          </cell>
          <cell r="G134">
            <v>1306.2750976785712</v>
          </cell>
          <cell r="H134">
            <v>1636.4536964285712</v>
          </cell>
          <cell r="I134">
            <v>1732.7156785714285</v>
          </cell>
          <cell r="J134">
            <v>1828.9776607142855</v>
          </cell>
          <cell r="K134">
            <v>1925.2396428571428</v>
          </cell>
        </row>
      </sheetData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20534.677225002302</v>
          </cell>
          <cell r="C128">
            <v>21606.587376147425</v>
          </cell>
          <cell r="D128">
            <v>22734.451237182315</v>
          </cell>
          <cell r="E128">
            <v>23921.189591763236</v>
          </cell>
          <cell r="F128">
            <v>25169.875688453281</v>
          </cell>
          <cell r="G128">
            <v>26483.743199390534</v>
          </cell>
          <cell r="H128">
            <v>27866.194594398719</v>
          </cell>
          <cell r="I128">
            <v>29320.809952226333</v>
          </cell>
          <cell r="J128">
            <v>30851.356231732545</v>
          </cell>
          <cell r="K128">
            <v>32475.676728115177</v>
          </cell>
        </row>
        <row r="129">
          <cell r="B129">
            <v>52050.626120457106</v>
          </cell>
          <cell r="C129">
            <v>54512.988751810197</v>
          </cell>
          <cell r="D129">
            <v>57506.765324963308</v>
          </cell>
          <cell r="E129">
            <v>60385.532369916298</v>
          </cell>
          <cell r="F129">
            <v>63364.764376669395</v>
          </cell>
          <cell r="G129">
            <v>66444.461345222473</v>
          </cell>
          <cell r="H129">
            <v>69624.623275575475</v>
          </cell>
          <cell r="I129">
            <v>72905.250167728562</v>
          </cell>
          <cell r="J129">
            <v>76286.342021681543</v>
          </cell>
          <cell r="K129">
            <v>79767.898837434652</v>
          </cell>
        </row>
        <row r="130">
          <cell r="B130">
            <v>1632.449612181706</v>
          </cell>
          <cell r="C130">
            <v>1725.5835667829638</v>
          </cell>
          <cell r="D130">
            <v>1820.5383714333479</v>
          </cell>
          <cell r="E130">
            <v>1917.3140261328583</v>
          </cell>
          <cell r="F130">
            <v>2015.9105308814951</v>
          </cell>
          <cell r="G130">
            <v>2116.3278856792595</v>
          </cell>
          <cell r="H130">
            <v>2218.5660905261498</v>
          </cell>
          <cell r="I130">
            <v>2322.6251454221656</v>
          </cell>
          <cell r="J130">
            <v>1846.5487150463141</v>
          </cell>
          <cell r="K130">
            <v>2536.2058053615783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6398.2160441540591</v>
          </cell>
          <cell r="C132">
            <v>6732.2029216589026</v>
          </cell>
          <cell r="D132">
            <v>7083.6239141694959</v>
          </cell>
          <cell r="E132">
            <v>7453.3890824891432</v>
          </cell>
          <cell r="F132">
            <v>7842.4559925950789</v>
          </cell>
          <cell r="G132">
            <v>8251.8321954085422</v>
          </cell>
          <cell r="H132">
            <v>8682.577836008868</v>
          </cell>
          <cell r="I132">
            <v>9135.8083990485302</v>
          </cell>
          <cell r="J132">
            <v>9612.6975974788602</v>
          </cell>
          <cell r="K132">
            <v>10118.805063738413</v>
          </cell>
        </row>
        <row r="133">
          <cell r="B133">
            <v>24432.593398552071</v>
          </cell>
          <cell r="C133">
            <v>25707.974773956492</v>
          </cell>
          <cell r="D133">
            <v>27049.93105715702</v>
          </cell>
          <cell r="E133">
            <v>28461.937458340613</v>
          </cell>
          <cell r="F133">
            <v>29947.650593666</v>
          </cell>
          <cell r="G133">
            <v>31510.917954655364</v>
          </cell>
          <cell r="H133">
            <v>33155.78787188838</v>
          </cell>
          <cell r="I133">
            <v>34886.519998800934</v>
          </cell>
          <cell r="J133">
            <v>36707.596342738354</v>
          </cell>
          <cell r="K133">
            <v>38640.24723382372</v>
          </cell>
        </row>
        <row r="134">
          <cell r="B134">
            <v>6108.1483496380188</v>
          </cell>
          <cell r="C134">
            <v>6426.9936934891221</v>
          </cell>
          <cell r="D134">
            <v>6762.4827642892551</v>
          </cell>
          <cell r="E134">
            <v>7115.4843645851524</v>
          </cell>
          <cell r="F134">
            <v>7486.9126484164999</v>
          </cell>
          <cell r="G134">
            <v>7877.7294886638401</v>
          </cell>
          <cell r="H134">
            <v>8288.9469679720914</v>
          </cell>
          <cell r="I134">
            <v>8721.6299997002352</v>
          </cell>
          <cell r="J134">
            <v>9176.8990856845849</v>
          </cell>
          <cell r="K134">
            <v>9660.0618084559301</v>
          </cell>
        </row>
      </sheetData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82621.230514991883</v>
          </cell>
          <cell r="C128">
            <v>62521.656451140851</v>
          </cell>
          <cell r="D128">
            <v>76528.191932550719</v>
          </cell>
          <cell r="E128">
            <v>67366.274284274506</v>
          </cell>
          <cell r="F128">
            <v>77141.222419897225</v>
          </cell>
          <cell r="G128">
            <v>68279.298414365068</v>
          </cell>
          <cell r="H128">
            <v>66660.078069367708</v>
          </cell>
          <cell r="I128">
            <v>64576.892401120262</v>
          </cell>
          <cell r="J128">
            <v>73971.724368297117</v>
          </cell>
          <cell r="K128">
            <v>69773.676684431688</v>
          </cell>
          <cell r="L128">
            <v>71061.227039314515</v>
          </cell>
        </row>
        <row r="129">
          <cell r="B129">
            <v>17964.743580000002</v>
          </cell>
          <cell r="C129">
            <v>18294.704819999995</v>
          </cell>
          <cell r="D129">
            <v>19404.27678</v>
          </cell>
          <cell r="E129">
            <v>20525.009819999999</v>
          </cell>
          <cell r="F129">
            <v>19934.319300000003</v>
          </cell>
          <cell r="G129">
            <v>19044.208259999999</v>
          </cell>
          <cell r="H129">
            <v>17223.865679999995</v>
          </cell>
          <cell r="I129">
            <v>18113.439959999996</v>
          </cell>
          <cell r="J129">
            <v>20554.738259999998</v>
          </cell>
          <cell r="K129">
            <v>27250.430760000003</v>
          </cell>
          <cell r="L129">
            <v>31261.297619999998</v>
          </cell>
        </row>
        <row r="130">
          <cell r="B130">
            <v>331.28704003421717</v>
          </cell>
          <cell r="C130">
            <v>338.14434885106851</v>
          </cell>
          <cell r="D130">
            <v>424.85460797013133</v>
          </cell>
          <cell r="E130">
            <v>496.61858538335997</v>
          </cell>
          <cell r="F130">
            <v>459.37250431097146</v>
          </cell>
          <cell r="G130">
            <v>477.26568818996572</v>
          </cell>
          <cell r="H130">
            <v>435.27465447664008</v>
          </cell>
          <cell r="I130">
            <v>455.45090426025143</v>
          </cell>
          <cell r="J130">
            <v>385.44444845481138</v>
          </cell>
          <cell r="K130">
            <v>941.42404139960001</v>
          </cell>
          <cell r="L130">
            <v>1296.5192443322994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628.83600000000001</v>
          </cell>
          <cell r="C132">
            <v>475.85672727272737</v>
          </cell>
          <cell r="D132">
            <v>582.46145454545467</v>
          </cell>
          <cell r="E132">
            <v>1292.4144000000001</v>
          </cell>
          <cell r="F132">
            <v>1386.2576727272731</v>
          </cell>
          <cell r="G132">
            <v>1821.5906181818182</v>
          </cell>
          <cell r="H132">
            <v>1966.4442272727274</v>
          </cell>
          <cell r="I132">
            <v>2858.3611090909094</v>
          </cell>
          <cell r="J132">
            <v>3763.3758000000003</v>
          </cell>
          <cell r="K132">
            <v>4840.5928909090917</v>
          </cell>
          <cell r="L132">
            <v>5350.6073999999999</v>
          </cell>
        </row>
        <row r="133">
          <cell r="B133">
            <v>1.0302603716363637E-2</v>
          </cell>
          <cell r="C133">
            <v>4.4858724654545457E-3</v>
          </cell>
          <cell r="D133">
            <v>5.2298202981818183E-3</v>
          </cell>
          <cell r="E133">
            <v>4.6237358109090911E-3</v>
          </cell>
          <cell r="F133">
            <v>4.4880273454545455E-3</v>
          </cell>
          <cell r="G133">
            <v>4.3607425018181815E-3</v>
          </cell>
          <cell r="H133">
            <v>4.3884865818181818E-3</v>
          </cell>
          <cell r="I133">
            <v>4.1089888509090915E-3</v>
          </cell>
          <cell r="J133">
            <v>4.6475504370909098E-3</v>
          </cell>
          <cell r="K133">
            <v>3.2868964800000003E-3</v>
          </cell>
          <cell r="L133">
            <v>3.2602552690909089E-3</v>
          </cell>
        </row>
        <row r="134">
          <cell r="B134">
            <v>101546.10743762982</v>
          </cell>
          <cell r="C134">
            <v>81630.366833137115</v>
          </cell>
          <cell r="D134">
            <v>96939.790004886599</v>
          </cell>
          <cell r="E134">
            <v>89680.321713393656</v>
          </cell>
          <cell r="F134">
            <v>98921.176384962819</v>
          </cell>
          <cell r="G134">
            <v>89622.367341479345</v>
          </cell>
          <cell r="H134">
            <v>86285.667019603658</v>
          </cell>
          <cell r="I134">
            <v>86004.148483460289</v>
          </cell>
          <cell r="J134">
            <v>98675.287524302359</v>
          </cell>
          <cell r="K134">
            <v>102806.12766363686</v>
          </cell>
          <cell r="L134">
            <v>108969.65456390208</v>
          </cell>
        </row>
      </sheetData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Jumlah ternak"/>
      <sheetName val="Peternakan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346701.90008689999</v>
          </cell>
          <cell r="C2">
            <v>315147.03156439523</v>
          </cell>
          <cell r="D2">
            <v>325505.16190412868</v>
          </cell>
          <cell r="E2">
            <v>322965.78834835713</v>
          </cell>
          <cell r="F2">
            <v>333730.17612951429</v>
          </cell>
        </row>
        <row r="3">
          <cell r="A3" t="str">
            <v>Terkait pemupukan N</v>
          </cell>
          <cell r="B3">
            <v>333575.84378689999</v>
          </cell>
          <cell r="C3">
            <v>313895.62203439523</v>
          </cell>
          <cell r="D3">
            <v>324250.37137412868</v>
          </cell>
          <cell r="E3">
            <v>321767.79861835716</v>
          </cell>
          <cell r="F3">
            <v>332580.56850951427</v>
          </cell>
        </row>
        <row r="4">
          <cell r="A4" t="str">
            <v>Pengairan sawah</v>
          </cell>
          <cell r="B4">
            <v>13126.0563</v>
          </cell>
          <cell r="C4">
            <v>1251.4095299999999</v>
          </cell>
          <cell r="D4">
            <v>1254.79053</v>
          </cell>
          <cell r="E4">
            <v>1197.98973</v>
          </cell>
          <cell r="F4">
            <v>1149.60762</v>
          </cell>
        </row>
        <row r="5">
          <cell r="A5" t="str">
            <v>Peternakan</v>
          </cell>
          <cell r="B5">
            <v>35674.162417623338</v>
          </cell>
          <cell r="C5">
            <v>39087.667420053935</v>
          </cell>
          <cell r="D5">
            <v>33485.295715837332</v>
          </cell>
          <cell r="E5">
            <v>36660.65644815244</v>
          </cell>
          <cell r="F5">
            <v>37886.606611654861</v>
          </cell>
        </row>
        <row r="6">
          <cell r="A6" t="str">
            <v>Total</v>
          </cell>
          <cell r="B6">
            <v>382376.06250452332</v>
          </cell>
          <cell r="C6">
            <v>354234.69898444915</v>
          </cell>
          <cell r="D6">
            <v>358990.45761996601</v>
          </cell>
          <cell r="E6">
            <v>359626.44479650958</v>
          </cell>
          <cell r="F6">
            <v>371616.78274116915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2547.1509914975727</v>
          </cell>
          <cell r="C128">
            <v>1382.5793969942933</v>
          </cell>
          <cell r="D128">
            <v>2508.0213859222622</v>
          </cell>
          <cell r="E128">
            <v>1988.1566261359983</v>
          </cell>
          <cell r="F128">
            <v>1941.5737623558673</v>
          </cell>
          <cell r="G128">
            <v>2398.0858274011534</v>
          </cell>
          <cell r="H128">
            <v>2398.0858274011534</v>
          </cell>
          <cell r="I128">
            <v>2584.4172825216779</v>
          </cell>
          <cell r="J128">
            <v>2770.7487376422027</v>
          </cell>
          <cell r="K128">
            <v>2957.0801927627272</v>
          </cell>
        </row>
        <row r="129">
          <cell r="B129">
            <v>13073.263559999998</v>
          </cell>
          <cell r="C129">
            <v>13292.309939999999</v>
          </cell>
          <cell r="D129">
            <v>14813.105579999998</v>
          </cell>
          <cell r="E129">
            <v>13919.70594</v>
          </cell>
          <cell r="F129">
            <v>14947.321199999995</v>
          </cell>
          <cell r="G129">
            <v>16611.160103999995</v>
          </cell>
          <cell r="H129">
            <v>15855.195165201734</v>
          </cell>
          <cell r="I129">
            <v>16331.92938404316</v>
          </cell>
          <cell r="J129">
            <v>16824.593523413463</v>
          </cell>
          <cell r="K129">
            <v>17320.480315976496</v>
          </cell>
        </row>
        <row r="130">
          <cell r="B130">
            <v>232.29287035774919</v>
          </cell>
          <cell r="C130">
            <v>237.81589791768917</v>
          </cell>
          <cell r="D130">
            <v>244.99206442070806</v>
          </cell>
          <cell r="E130">
            <v>335.2402340676274</v>
          </cell>
          <cell r="F130">
            <v>412.57545666249314</v>
          </cell>
          <cell r="G130">
            <v>429.8763377638316</v>
          </cell>
          <cell r="H130">
            <v>431.25906965257758</v>
          </cell>
          <cell r="I130">
            <v>440.94261580611288</v>
          </cell>
          <cell r="J130">
            <v>376.03129818722408</v>
          </cell>
          <cell r="K130">
            <v>460.93628268744521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275.67833333333334</v>
          </cell>
          <cell r="C132">
            <v>149.63666666666668</v>
          </cell>
          <cell r="D132">
            <v>271.44333333333338</v>
          </cell>
          <cell r="E132">
            <v>215.17833333333337</v>
          </cell>
          <cell r="F132">
            <v>210.13666666666668</v>
          </cell>
          <cell r="G132">
            <v>259.54500000000002</v>
          </cell>
          <cell r="H132">
            <v>259.54500000000002</v>
          </cell>
          <cell r="I132">
            <v>279.7116666666667</v>
          </cell>
          <cell r="J132">
            <v>299.87833333333339</v>
          </cell>
          <cell r="K132">
            <v>320.04500000000002</v>
          </cell>
        </row>
        <row r="133">
          <cell r="B133">
            <v>1052.7210367142857</v>
          </cell>
          <cell r="C133">
            <v>571.41112599999997</v>
          </cell>
          <cell r="D133">
            <v>1036.549023714286</v>
          </cell>
          <cell r="E133">
            <v>821.69227957142868</v>
          </cell>
          <cell r="F133">
            <v>802.4398831428573</v>
          </cell>
          <cell r="G133">
            <v>991.1133681428571</v>
          </cell>
          <cell r="H133">
            <v>991.1133681428571</v>
          </cell>
          <cell r="I133">
            <v>1068.1229538571429</v>
          </cell>
          <cell r="J133">
            <v>1145.1325395714287</v>
          </cell>
          <cell r="K133">
            <v>1222.1421252857144</v>
          </cell>
        </row>
        <row r="134">
          <cell r="B134">
            <v>263.18025917857142</v>
          </cell>
          <cell r="C134">
            <v>142.85278149999999</v>
          </cell>
          <cell r="D134">
            <v>259.13725592857145</v>
          </cell>
          <cell r="E134">
            <v>205.42306989285714</v>
          </cell>
          <cell r="F134">
            <v>200.6099707857143</v>
          </cell>
          <cell r="G134">
            <v>247.77834203571425</v>
          </cell>
          <cell r="H134">
            <v>247.77834203571425</v>
          </cell>
          <cell r="I134">
            <v>267.03073846428572</v>
          </cell>
          <cell r="J134">
            <v>286.28313489285716</v>
          </cell>
          <cell r="K134">
            <v>305.53553132142861</v>
          </cell>
        </row>
      </sheetData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3143.4116478832516</v>
          </cell>
          <cell r="C128">
            <v>3236.5773754435149</v>
          </cell>
          <cell r="D128">
            <v>3329.7431030037769</v>
          </cell>
          <cell r="E128">
            <v>3422.9088305640398</v>
          </cell>
          <cell r="F128">
            <v>3516.0745581243018</v>
          </cell>
          <cell r="G128">
            <v>3609.2402856845642</v>
          </cell>
          <cell r="H128">
            <v>3702.4060132448267</v>
          </cell>
          <cell r="I128">
            <v>3795.5717408050878</v>
          </cell>
          <cell r="J128">
            <v>3795.5717408050878</v>
          </cell>
          <cell r="K128">
            <v>3795.5717408050878</v>
          </cell>
        </row>
        <row r="129">
          <cell r="B129">
            <v>17819.654214796086</v>
          </cell>
          <cell r="C129">
            <v>17612.741206800525</v>
          </cell>
          <cell r="D129">
            <v>18828.127614548055</v>
          </cell>
          <cell r="E129">
            <v>19337.562570555048</v>
          </cell>
          <cell r="F129">
            <v>19850.555596087419</v>
          </cell>
          <cell r="G129">
            <v>20367.177852535853</v>
          </cell>
          <cell r="H129">
            <v>20887.501924518569</v>
          </cell>
          <cell r="I129">
            <v>21411.601848346148</v>
          </cell>
          <cell r="J129">
            <v>21939.553141055705</v>
          </cell>
          <cell r="K129">
            <v>22471.432830024656</v>
          </cell>
        </row>
        <row r="130">
          <cell r="B130">
            <v>471.16785069070647</v>
          </cell>
          <cell r="C130">
            <v>481.56008832483877</v>
          </cell>
          <cell r="D130">
            <v>492.11620898245991</v>
          </cell>
          <cell r="E130">
            <v>502.8394903240391</v>
          </cell>
          <cell r="F130">
            <v>513.73327556325523</v>
          </cell>
          <cell r="G130">
            <v>524.80097477806203</v>
          </cell>
          <cell r="H130">
            <v>536.046066247971</v>
          </cell>
          <cell r="I130">
            <v>547.47209781808317</v>
          </cell>
          <cell r="J130">
            <v>467.86419517680827</v>
          </cell>
          <cell r="K130">
            <v>570.88152884297665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340.2116666666667</v>
          </cell>
          <cell r="C132">
            <v>350.29500000000007</v>
          </cell>
          <cell r="D132">
            <v>360.37833333333339</v>
          </cell>
          <cell r="E132">
            <v>370.46166666666676</v>
          </cell>
          <cell r="F132">
            <v>380.54500000000002</v>
          </cell>
          <cell r="G132">
            <v>390.62833333333333</v>
          </cell>
          <cell r="H132">
            <v>400.71166666666664</v>
          </cell>
          <cell r="I132">
            <v>410.79500000000007</v>
          </cell>
          <cell r="J132">
            <v>410.79500000000007</v>
          </cell>
          <cell r="K132">
            <v>410.79500000000007</v>
          </cell>
        </row>
        <row r="133">
          <cell r="B133">
            <v>1299.151711</v>
          </cell>
          <cell r="C133">
            <v>1337.6565038571425</v>
          </cell>
          <cell r="D133">
            <v>1376.1612967142858</v>
          </cell>
          <cell r="E133">
            <v>1414.6660895714288</v>
          </cell>
          <cell r="F133">
            <v>1453.1708824285713</v>
          </cell>
          <cell r="G133">
            <v>1491.6756752857143</v>
          </cell>
          <cell r="H133">
            <v>1530.1804681428571</v>
          </cell>
          <cell r="I133">
            <v>1568.6852609999996</v>
          </cell>
          <cell r="J133">
            <v>1568.6852609999996</v>
          </cell>
          <cell r="K133">
            <v>1568.6852609999996</v>
          </cell>
        </row>
        <row r="134">
          <cell r="B134">
            <v>324.78792774999999</v>
          </cell>
          <cell r="C134">
            <v>334.41412596428569</v>
          </cell>
          <cell r="D134">
            <v>344.04032417857144</v>
          </cell>
          <cell r="E134">
            <v>353.66652239285713</v>
          </cell>
          <cell r="F134">
            <v>363.29272060714283</v>
          </cell>
          <cell r="G134">
            <v>372.91891882142858</v>
          </cell>
          <cell r="H134">
            <v>382.54511703571427</v>
          </cell>
          <cell r="I134">
            <v>392.17131524999996</v>
          </cell>
          <cell r="J134">
            <v>392.17131524999996</v>
          </cell>
          <cell r="K134">
            <v>392.17131524999996</v>
          </cell>
        </row>
      </sheetData>
      <sheetData sheetId="1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1654.6197915886564</v>
          </cell>
          <cell r="C128">
            <v>898.11842381769065</v>
          </cell>
          <cell r="D128">
            <v>1629.2013456315519</v>
          </cell>
          <cell r="E128">
            <v>1291.4991350585929</v>
          </cell>
          <cell r="F128">
            <v>1261.239080347754</v>
          </cell>
          <cell r="G128">
            <v>1557.7876165139726</v>
          </cell>
          <cell r="H128">
            <v>605.81350273924954</v>
          </cell>
          <cell r="I128">
            <v>652.88525897384545</v>
          </cell>
          <cell r="J128">
            <v>699.95701520844113</v>
          </cell>
          <cell r="K128">
            <v>747.02877144303716</v>
          </cell>
        </row>
        <row r="129">
          <cell r="B129">
            <v>13073.263559999998</v>
          </cell>
          <cell r="C129">
            <v>13292.309939999999</v>
          </cell>
          <cell r="D129">
            <v>14813.105579999998</v>
          </cell>
          <cell r="E129">
            <v>13919.70594</v>
          </cell>
          <cell r="F129">
            <v>14947.321199999995</v>
          </cell>
          <cell r="G129">
            <v>16611.160103999995</v>
          </cell>
          <cell r="H129">
            <v>15848.734593321733</v>
          </cell>
          <cell r="I129">
            <v>16325.33960072556</v>
          </cell>
          <cell r="J129">
            <v>16817.871944429513</v>
          </cell>
          <cell r="K129">
            <v>17313.624305412864</v>
          </cell>
        </row>
        <row r="130">
          <cell r="B130">
            <v>232.29287035774919</v>
          </cell>
          <cell r="C130">
            <v>237.81589791768917</v>
          </cell>
          <cell r="D130">
            <v>244.99206442070806</v>
          </cell>
          <cell r="E130">
            <v>335.2402340676274</v>
          </cell>
          <cell r="F130">
            <v>412.57545666249314</v>
          </cell>
          <cell r="G130">
            <v>429.8763377638316</v>
          </cell>
          <cell r="H130">
            <v>251.72570246418459</v>
          </cell>
          <cell r="I130">
            <v>256.89826409092274</v>
          </cell>
          <cell r="J130">
            <v>187.34887177868592</v>
          </cell>
          <cell r="K130">
            <v>267.56124768229586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275.67833333333334</v>
          </cell>
          <cell r="C132">
            <v>149.63666666666668</v>
          </cell>
          <cell r="D132">
            <v>271.44333333333338</v>
          </cell>
          <cell r="E132">
            <v>215.17833333333337</v>
          </cell>
          <cell r="F132">
            <v>210.13666666666668</v>
          </cell>
          <cell r="G132">
            <v>259.54500000000002</v>
          </cell>
          <cell r="H132">
            <v>188.76</v>
          </cell>
          <cell r="I132">
            <v>203.4266666666667</v>
          </cell>
          <cell r="J132">
            <v>218.09333333333336</v>
          </cell>
          <cell r="K132">
            <v>232.76000000000002</v>
          </cell>
        </row>
        <row r="133">
          <cell r="B133">
            <v>1052.7210367142857</v>
          </cell>
          <cell r="C133">
            <v>571.41112599999997</v>
          </cell>
          <cell r="D133">
            <v>1036.549023714286</v>
          </cell>
          <cell r="E133">
            <v>821.69227957142868</v>
          </cell>
          <cell r="F133">
            <v>802.4398831428573</v>
          </cell>
          <cell r="G133">
            <v>991.1133681428571</v>
          </cell>
          <cell r="H133">
            <v>720.80972228571432</v>
          </cell>
          <cell r="I133">
            <v>776.81669371428563</v>
          </cell>
          <cell r="J133">
            <v>832.82366514285729</v>
          </cell>
          <cell r="K133">
            <v>888.83063657142861</v>
          </cell>
        </row>
        <row r="134">
          <cell r="B134">
            <v>263.18025917857142</v>
          </cell>
          <cell r="C134">
            <v>142.85278149999999</v>
          </cell>
          <cell r="D134">
            <v>259.13725592857145</v>
          </cell>
          <cell r="E134">
            <v>205.42306989285714</v>
          </cell>
          <cell r="F134">
            <v>200.6099707857143</v>
          </cell>
          <cell r="G134">
            <v>247.77834203571425</v>
          </cell>
          <cell r="H134">
            <v>180.20243057142858</v>
          </cell>
          <cell r="I134">
            <v>194.20417342857141</v>
          </cell>
          <cell r="J134">
            <v>208.20591628571427</v>
          </cell>
          <cell r="K134">
            <v>222.20765914285712</v>
          </cell>
        </row>
      </sheetData>
      <sheetData sheetId="1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794.10052767763307</v>
          </cell>
          <cell r="C128">
            <v>817.63640579493108</v>
          </cell>
          <cell r="D128">
            <v>841.17228391222909</v>
          </cell>
          <cell r="E128">
            <v>864.70816202952699</v>
          </cell>
          <cell r="F128">
            <v>888.244040146825</v>
          </cell>
          <cell r="G128">
            <v>911.7799182641229</v>
          </cell>
          <cell r="H128">
            <v>935.31579638142102</v>
          </cell>
          <cell r="I128">
            <v>958.85167449871892</v>
          </cell>
          <cell r="J128">
            <v>958.85167449871892</v>
          </cell>
          <cell r="K128">
            <v>958.85167449871892</v>
          </cell>
        </row>
        <row r="129">
          <cell r="B129">
            <v>17812.661084021183</v>
          </cell>
          <cell r="C129">
            <v>17605.608213410123</v>
          </cell>
          <cell r="D129">
            <v>18820.851961289842</v>
          </cell>
          <cell r="E129">
            <v>19330.141404231676</v>
          </cell>
          <cell r="F129">
            <v>19842.986006437579</v>
          </cell>
          <cell r="G129">
            <v>20359.456871093018</v>
          </cell>
          <cell r="H129">
            <v>20879.62652344687</v>
          </cell>
          <cell r="I129">
            <v>21403.568939253022</v>
          </cell>
          <cell r="J129">
            <v>21931.359573780712</v>
          </cell>
          <cell r="K129">
            <v>22463.075391404163</v>
          </cell>
        </row>
        <row r="130">
          <cell r="B130">
            <v>273.04458250761729</v>
          </cell>
          <cell r="C130">
            <v>278.63184989085454</v>
          </cell>
          <cell r="D130">
            <v>284.32512848316617</v>
          </cell>
          <cell r="E130">
            <v>290.1265385087334</v>
          </cell>
          <cell r="F130">
            <v>296.03824259622138</v>
          </cell>
          <cell r="G130">
            <v>302.06244662686856</v>
          </cell>
          <cell r="H130">
            <v>308.20140059953826</v>
          </cell>
          <cell r="I130">
            <v>314.45739951307075</v>
          </cell>
          <cell r="J130">
            <v>229.61429115268754</v>
          </cell>
          <cell r="K130">
            <v>327.32994257596954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247.4266666666667</v>
          </cell>
          <cell r="C132">
            <v>254.76000000000002</v>
          </cell>
          <cell r="D132">
            <v>262.09333333333336</v>
          </cell>
          <cell r="E132">
            <v>269.42666666666668</v>
          </cell>
          <cell r="F132">
            <v>276.76000000000005</v>
          </cell>
          <cell r="G132">
            <v>284.09333333333342</v>
          </cell>
          <cell r="H132">
            <v>291.42666666666673</v>
          </cell>
          <cell r="I132">
            <v>298.76000000000005</v>
          </cell>
          <cell r="J132">
            <v>298.76000000000005</v>
          </cell>
          <cell r="K132">
            <v>298.76000000000005</v>
          </cell>
        </row>
        <row r="133">
          <cell r="B133">
            <v>944.83760800000005</v>
          </cell>
          <cell r="C133">
            <v>972.84109371428588</v>
          </cell>
          <cell r="D133">
            <v>1000.8445794285714</v>
          </cell>
          <cell r="E133">
            <v>1028.8480651428572</v>
          </cell>
          <cell r="F133">
            <v>1056.8515508571429</v>
          </cell>
          <cell r="G133">
            <v>1084.8550365714284</v>
          </cell>
          <cell r="H133">
            <v>1112.8585222857143</v>
          </cell>
          <cell r="I133">
            <v>1140.8620080000001</v>
          </cell>
          <cell r="J133">
            <v>1140.8620080000001</v>
          </cell>
          <cell r="K133">
            <v>1140.8620080000001</v>
          </cell>
        </row>
        <row r="134">
          <cell r="B134">
            <v>236.20940200000001</v>
          </cell>
          <cell r="C134">
            <v>243.21027342857144</v>
          </cell>
          <cell r="D134">
            <v>250.21114485714284</v>
          </cell>
          <cell r="E134">
            <v>257.21201628571424</v>
          </cell>
          <cell r="F134">
            <v>264.21288771428573</v>
          </cell>
          <cell r="G134">
            <v>271.21375914285716</v>
          </cell>
          <cell r="H134">
            <v>278.21463057142859</v>
          </cell>
          <cell r="I134">
            <v>285.21550199999996</v>
          </cell>
          <cell r="J134">
            <v>285.21550199999996</v>
          </cell>
          <cell r="K134">
            <v>285.21550199999996</v>
          </cell>
        </row>
      </sheetData>
      <sheetData sheetId="1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0</v>
          </cell>
          <cell r="C128">
            <v>3419.1822014616278</v>
          </cell>
          <cell r="D128">
            <v>5213.5541142722814</v>
          </cell>
          <cell r="E128">
            <v>3693.0894404887999</v>
          </cell>
          <cell r="F128">
            <v>2882.5476107145173</v>
          </cell>
          <cell r="G128">
            <v>4839.0278894800267</v>
          </cell>
          <cell r="H128">
            <v>2962.6701364163428</v>
          </cell>
          <cell r="I128">
            <v>2463.301836693337</v>
          </cell>
          <cell r="J128">
            <v>2120.4519592715715</v>
          </cell>
          <cell r="K128">
            <v>1894.9908985757361</v>
          </cell>
          <cell r="L128">
            <v>2183.8046540125497</v>
          </cell>
        </row>
        <row r="129">
          <cell r="B129">
            <v>29570.631299999994</v>
          </cell>
          <cell r="C129">
            <v>31771.655160000002</v>
          </cell>
          <cell r="D129">
            <v>34941.34476</v>
          </cell>
          <cell r="E129">
            <v>8699.0259299999998</v>
          </cell>
          <cell r="F129">
            <v>24348.241889999998</v>
          </cell>
          <cell r="G129">
            <v>10530.881549999998</v>
          </cell>
          <cell r="H129">
            <v>11092.59375</v>
          </cell>
          <cell r="I129">
            <v>12225.138239999998</v>
          </cell>
          <cell r="J129">
            <v>13230.727439999999</v>
          </cell>
          <cell r="K129">
            <v>13866.958979999998</v>
          </cell>
          <cell r="L129">
            <v>14482.104419999998</v>
          </cell>
        </row>
        <row r="130">
          <cell r="B130">
            <v>520.11084082822856</v>
          </cell>
          <cell r="C130">
            <v>609.01992582916557</v>
          </cell>
          <cell r="D130">
            <v>628.16636654665149</v>
          </cell>
          <cell r="E130">
            <v>133.64726500601145</v>
          </cell>
          <cell r="F130">
            <v>478.34945650674285</v>
          </cell>
          <cell r="G130">
            <v>166.80137941858288</v>
          </cell>
          <cell r="H130">
            <v>182.67622138429715</v>
          </cell>
          <cell r="I130">
            <v>202.43168055666288</v>
          </cell>
          <cell r="J130">
            <v>191.69057409794283</v>
          </cell>
          <cell r="K130">
            <v>226.44358037286861</v>
          </cell>
          <cell r="L130">
            <v>234.46587872186285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0</v>
          </cell>
          <cell r="C132">
            <v>26.023636363636367</v>
          </cell>
          <cell r="D132">
            <v>39.680727272727275</v>
          </cell>
          <cell r="E132">
            <v>236.99143636363635</v>
          </cell>
          <cell r="F132">
            <v>230.82234545454548</v>
          </cell>
          <cell r="G132">
            <v>245.71325454545459</v>
          </cell>
          <cell r="H132">
            <v>231.43216363636364</v>
          </cell>
          <cell r="I132">
            <v>231.52052727272729</v>
          </cell>
          <cell r="J132">
            <v>238.63379999999998</v>
          </cell>
          <cell r="K132">
            <v>493.94781818181832</v>
          </cell>
          <cell r="L132">
            <v>886.96074545454564</v>
          </cell>
        </row>
        <row r="133">
          <cell r="B133">
            <v>0</v>
          </cell>
          <cell r="C133">
            <v>2.9515734181818185E-3</v>
          </cell>
          <cell r="D133">
            <v>3.6558028945454547E-3</v>
          </cell>
          <cell r="E133">
            <v>3.1905936872727268E-3</v>
          </cell>
          <cell r="F133">
            <v>2.8016133600000004E-3</v>
          </cell>
          <cell r="G133">
            <v>3.7433938690909093E-3</v>
          </cell>
          <cell r="H133">
            <v>3.4240553454545452E-3</v>
          </cell>
          <cell r="I133">
            <v>3.5184782690909086E-3</v>
          </cell>
          <cell r="J133">
            <v>2.9615789178181824E-3</v>
          </cell>
          <cell r="K133">
            <v>2.0682242509090913E-3</v>
          </cell>
          <cell r="L133">
            <v>1.9360071054545459E-3</v>
          </cell>
        </row>
        <row r="134">
          <cell r="B134">
            <v>30090.742140828221</v>
          </cell>
          <cell r="C134">
            <v>35825.883875227853</v>
          </cell>
          <cell r="D134">
            <v>40822.749623894553</v>
          </cell>
          <cell r="E134">
            <v>12762.757262452134</v>
          </cell>
          <cell r="F134">
            <v>27939.96410428916</v>
          </cell>
          <cell r="G134">
            <v>15782.427816837931</v>
          </cell>
          <cell r="H134">
            <v>14469.375695492348</v>
          </cell>
          <cell r="I134">
            <v>15122.395803000994</v>
          </cell>
          <cell r="J134">
            <v>15781.506734948431</v>
          </cell>
          <cell r="K134">
            <v>16482.343345354671</v>
          </cell>
          <cell r="L134">
            <v>17787.337634196057</v>
          </cell>
        </row>
      </sheetData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Jumlah ternak"/>
      <sheetName val="Peternakan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41410.000866252383</v>
          </cell>
          <cell r="C2">
            <v>77853.522383590476</v>
          </cell>
          <cell r="D2">
            <v>110196.63163480953</v>
          </cell>
          <cell r="E2">
            <v>126810.56854750951</v>
          </cell>
          <cell r="F2">
            <v>150453.91527461904</v>
          </cell>
        </row>
        <row r="3">
          <cell r="A3" t="str">
            <v>Terkait pemupukan N</v>
          </cell>
          <cell r="B3">
            <v>40947.818166252386</v>
          </cell>
          <cell r="C3">
            <v>77828.43536359047</v>
          </cell>
          <cell r="D3">
            <v>110151.12337480953</v>
          </cell>
          <cell r="E3">
            <v>126774.49327750951</v>
          </cell>
          <cell r="F3">
            <v>150418.68525461905</v>
          </cell>
        </row>
        <row r="4">
          <cell r="A4" t="str">
            <v>Pengairan sawah</v>
          </cell>
          <cell r="B4">
            <v>462.18270000000001</v>
          </cell>
          <cell r="C4">
            <v>25.087019999999999</v>
          </cell>
          <cell r="D4">
            <v>45.508259999999993</v>
          </cell>
          <cell r="E4">
            <v>36.075270000000003</v>
          </cell>
          <cell r="F4">
            <v>35.230020000000003</v>
          </cell>
        </row>
        <row r="5">
          <cell r="A5" t="str">
            <v>Peternakan</v>
          </cell>
          <cell r="B5">
            <v>13202.252968580811</v>
          </cell>
          <cell r="C5">
            <v>8797.3288969029491</v>
          </cell>
          <cell r="D5">
            <v>9725.1989398067017</v>
          </cell>
          <cell r="E5">
            <v>9677.9392676383668</v>
          </cell>
          <cell r="F5">
            <v>10695.582329389994</v>
          </cell>
        </row>
        <row r="6">
          <cell r="A6" t="str">
            <v>Total</v>
          </cell>
          <cell r="B6">
            <v>54612.253834833195</v>
          </cell>
          <cell r="C6">
            <v>86650.851280493429</v>
          </cell>
          <cell r="D6">
            <v>119921.83057461624</v>
          </cell>
          <cell r="E6">
            <v>136488.50781514787</v>
          </cell>
          <cell r="F6">
            <v>161149.49760400903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8979.3128222580854</v>
          </cell>
          <cell r="C128">
            <v>9445.141460059398</v>
          </cell>
          <cell r="D128">
            <v>9450.7314037130145</v>
          </cell>
          <cell r="E128">
            <v>11312.182640367055</v>
          </cell>
          <cell r="F128">
            <v>10382.388679315638</v>
          </cell>
          <cell r="G128">
            <v>5610.4401136789993</v>
          </cell>
          <cell r="H128">
            <v>11811.550940090061</v>
          </cell>
          <cell r="I128">
            <v>12253.156488725706</v>
          </cell>
          <cell r="J128">
            <v>13514.620439891656</v>
          </cell>
          <cell r="K128">
            <v>14198.456880183983</v>
          </cell>
        </row>
        <row r="129">
          <cell r="B129">
            <v>18843.409199999995</v>
          </cell>
          <cell r="C129">
            <v>19953.509099999999</v>
          </cell>
          <cell r="D129">
            <v>21135.115259999999</v>
          </cell>
          <cell r="E129">
            <v>21788.823420000004</v>
          </cell>
          <cell r="F129">
            <v>23479.417079999996</v>
          </cell>
          <cell r="G129">
            <v>23914.905000000002</v>
          </cell>
          <cell r="H129">
            <v>24751.202675207969</v>
          </cell>
          <cell r="I129">
            <v>25897.005022354097</v>
          </cell>
          <cell r="J129">
            <v>27154.933212022501</v>
          </cell>
          <cell r="K129">
            <v>28394.145781690837</v>
          </cell>
        </row>
        <row r="130">
          <cell r="B130">
            <v>379.91239914765663</v>
          </cell>
          <cell r="C130">
            <v>406.6722684678092</v>
          </cell>
          <cell r="D130">
            <v>406.88116782251717</v>
          </cell>
          <cell r="E130">
            <v>455.13764782051345</v>
          </cell>
          <cell r="F130">
            <v>607.92519155740433</v>
          </cell>
          <cell r="G130">
            <v>412.55092547226803</v>
          </cell>
          <cell r="H130">
            <v>430.60318530774862</v>
          </cell>
          <cell r="I130">
            <v>451.80969358490881</v>
          </cell>
          <cell r="J130">
            <v>404.71875304583341</v>
          </cell>
          <cell r="K130">
            <v>487.09973038068119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971.83166666666682</v>
          </cell>
          <cell r="C132">
            <v>1022.2483333333334</v>
          </cell>
          <cell r="D132">
            <v>1022.8533333333334</v>
          </cell>
          <cell r="E132">
            <v>1224.3183333333334</v>
          </cell>
          <cell r="F132">
            <v>1123.6866666666667</v>
          </cell>
          <cell r="G132">
            <v>607.21833333333336</v>
          </cell>
          <cell r="H132">
            <v>1278.365</v>
          </cell>
          <cell r="I132">
            <v>1326.16</v>
          </cell>
          <cell r="J132">
            <v>1462.6883333333335</v>
          </cell>
          <cell r="K132">
            <v>1536.7</v>
          </cell>
        </row>
        <row r="133">
          <cell r="B133">
            <v>3711.0919355714286</v>
          </cell>
          <cell r="C133">
            <v>3903.6158998571427</v>
          </cell>
          <cell r="D133">
            <v>3905.9261874285712</v>
          </cell>
          <cell r="E133">
            <v>4675.2519487142863</v>
          </cell>
          <cell r="F133">
            <v>4290.9741160000003</v>
          </cell>
          <cell r="G133">
            <v>2318.7586258571428</v>
          </cell>
          <cell r="H133">
            <v>4881.6376384285713</v>
          </cell>
          <cell r="I133">
            <v>5064.1503565714283</v>
          </cell>
          <cell r="J133">
            <v>5585.5052518571438</v>
          </cell>
          <cell r="K133">
            <v>5868.1304314285708</v>
          </cell>
        </row>
        <row r="134">
          <cell r="B134">
            <v>927.77298389285716</v>
          </cell>
          <cell r="C134">
            <v>975.90397496428579</v>
          </cell>
          <cell r="D134">
            <v>976.4815468571428</v>
          </cell>
          <cell r="E134">
            <v>1168.8129871785713</v>
          </cell>
          <cell r="F134">
            <v>1072.7435290000001</v>
          </cell>
          <cell r="G134">
            <v>579.68965646428569</v>
          </cell>
          <cell r="H134">
            <v>1220.4094096071426</v>
          </cell>
          <cell r="I134">
            <v>1266.0375891428571</v>
          </cell>
          <cell r="J134">
            <v>1396.3763129642859</v>
          </cell>
          <cell r="K134">
            <v>1467.0326078571429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19285.305604974306</v>
          </cell>
          <cell r="C128">
            <v>23924.98678719364</v>
          </cell>
          <cell r="D128">
            <v>26493.649745184881</v>
          </cell>
          <cell r="E128">
            <v>29293.866802454388</v>
          </cell>
          <cell r="F128">
            <v>32325.637959002193</v>
          </cell>
          <cell r="G128">
            <v>35588.963214828254</v>
          </cell>
          <cell r="H128">
            <v>39083.842569932582</v>
          </cell>
          <cell r="I128">
            <v>42810.276024315201</v>
          </cell>
          <cell r="J128">
            <v>46768.263577976104</v>
          </cell>
          <cell r="K128">
            <v>50957.805230915284</v>
          </cell>
        </row>
        <row r="129">
          <cell r="B129">
            <v>48280.071041228141</v>
          </cell>
          <cell r="C129">
            <v>52814.491109487652</v>
          </cell>
          <cell r="D129">
            <v>57510.172588688838</v>
          </cell>
          <cell r="E129">
            <v>62173.89227466494</v>
          </cell>
          <cell r="F129">
            <v>66874.117061154669</v>
          </cell>
          <cell r="G129">
            <v>71614.271262114198</v>
          </cell>
          <cell r="H129">
            <v>76398.121769496211</v>
          </cell>
          <cell r="I129">
            <v>81229.814517510415</v>
          </cell>
          <cell r="J129">
            <v>86113.91514161673</v>
          </cell>
          <cell r="K129">
            <v>91055.454366699021</v>
          </cell>
        </row>
        <row r="130">
          <cell r="B130">
            <v>861.16514435742681</v>
          </cell>
          <cell r="C130">
            <v>943.49246436090687</v>
          </cell>
          <cell r="D130">
            <v>1031.1181893354915</v>
          </cell>
          <cell r="E130">
            <v>1124.5679304988712</v>
          </cell>
          <cell r="F130">
            <v>1224.4199483582552</v>
          </cell>
          <cell r="G130">
            <v>1331.3104799014473</v>
          </cell>
          <cell r="H130">
            <v>1445.9396131494279</v>
          </cell>
          <cell r="I130">
            <v>1569.0777668437461</v>
          </cell>
          <cell r="J130">
            <v>1435.3745408185907</v>
          </cell>
          <cell r="K130">
            <v>1844.358098668301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2087.25</v>
          </cell>
          <cell r="C132">
            <v>2589.4030250000001</v>
          </cell>
          <cell r="D132">
            <v>2867.4096000000013</v>
          </cell>
          <cell r="E132">
            <v>3170.4772916666666</v>
          </cell>
          <cell r="F132">
            <v>3498.6061000000013</v>
          </cell>
          <cell r="G132">
            <v>3851.7960250000015</v>
          </cell>
          <cell r="H132">
            <v>4230.0470666666661</v>
          </cell>
          <cell r="I132">
            <v>4633.3592250000011</v>
          </cell>
          <cell r="J132">
            <v>5061.7325000000001</v>
          </cell>
          <cell r="K132">
            <v>5515.1668916666677</v>
          </cell>
        </row>
        <row r="133">
          <cell r="B133">
            <v>7970.4921214285714</v>
          </cell>
          <cell r="C133">
            <v>9888.0423571521442</v>
          </cell>
          <cell r="D133">
            <v>10949.654150537148</v>
          </cell>
          <cell r="E133">
            <v>12106.965756089287</v>
          </cell>
          <cell r="F133">
            <v>13359.977173808576</v>
          </cell>
          <cell r="G133">
            <v>14708.688403695003</v>
          </cell>
          <cell r="H133">
            <v>16153.099445748572</v>
          </cell>
          <cell r="I133">
            <v>17693.210299969287</v>
          </cell>
          <cell r="J133">
            <v>19329.02096635714</v>
          </cell>
          <cell r="K133">
            <v>21060.531444912151</v>
          </cell>
        </row>
        <row r="134">
          <cell r="B134">
            <v>1992.6230303571429</v>
          </cell>
          <cell r="C134">
            <v>2472.0105892880356</v>
          </cell>
          <cell r="D134">
            <v>2737.4135376342865</v>
          </cell>
          <cell r="E134">
            <v>3026.7414390223212</v>
          </cell>
          <cell r="F134">
            <v>3339.9942934521446</v>
          </cell>
          <cell r="G134">
            <v>3677.1721009237508</v>
          </cell>
          <cell r="H134">
            <v>4038.2748614371421</v>
          </cell>
          <cell r="I134">
            <v>4423.3025749923208</v>
          </cell>
          <cell r="J134">
            <v>4832.2552415892851</v>
          </cell>
          <cell r="K134">
            <v>5265.1328612280358</v>
          </cell>
        </row>
      </sheetData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14906.516409641978</v>
          </cell>
          <cell r="C128">
            <v>15204.646737834815</v>
          </cell>
          <cell r="D128">
            <v>15508.367009681273</v>
          </cell>
          <cell r="E128">
            <v>15819.540539732548</v>
          </cell>
          <cell r="F128">
            <v>16134.440698886237</v>
          </cell>
          <cell r="G128">
            <v>16458.657430795945</v>
          </cell>
          <cell r="H128">
            <v>16786.600791808069</v>
          </cell>
          <cell r="I128">
            <v>17121.997411025022</v>
          </cell>
          <cell r="J128">
            <v>17464.847288446781</v>
          </cell>
          <cell r="K128">
            <v>17815.150424073367</v>
          </cell>
        </row>
        <row r="129">
          <cell r="B129">
            <v>29606.43719135928</v>
          </cell>
          <cell r="C129">
            <v>30445.585061027712</v>
          </cell>
          <cell r="D129">
            <v>31753.967850696026</v>
          </cell>
          <cell r="E129">
            <v>32831.37500036446</v>
          </cell>
          <cell r="F129">
            <v>33909.603670032884</v>
          </cell>
          <cell r="G129">
            <v>34992.914759701205</v>
          </cell>
          <cell r="H129">
            <v>36078.186829369632</v>
          </cell>
          <cell r="I129">
            <v>37166.518179038074</v>
          </cell>
          <cell r="J129">
            <v>38254.898668706388</v>
          </cell>
          <cell r="K129">
            <v>39348.229698374824</v>
          </cell>
        </row>
        <row r="130">
          <cell r="B130">
            <v>502.5456147667802</v>
          </cell>
          <cell r="C130">
            <v>515.78847504108842</v>
          </cell>
          <cell r="D130">
            <v>529.15651903159824</v>
          </cell>
          <cell r="E130">
            <v>542.67420114934703</v>
          </cell>
          <cell r="F130">
            <v>556.32020939210622</v>
          </cell>
          <cell r="G130">
            <v>570.13133999825482</v>
          </cell>
          <cell r="H130">
            <v>584.09069286322938</v>
          </cell>
          <cell r="I130">
            <v>598.20387601284324</v>
          </cell>
          <cell r="J130">
            <v>531.61825870758742</v>
          </cell>
          <cell r="K130">
            <v>626.88265428325894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1613.3333333333333</v>
          </cell>
          <cell r="C132">
            <v>1645.6000000000001</v>
          </cell>
          <cell r="D132">
            <v>1678.471666666667</v>
          </cell>
          <cell r="E132">
            <v>1712.1500000000003</v>
          </cell>
          <cell r="F132">
            <v>1746.2316666666666</v>
          </cell>
          <cell r="G132">
            <v>1781.3216666666667</v>
          </cell>
          <cell r="H132">
            <v>1816.8149999999998</v>
          </cell>
          <cell r="I132">
            <v>1853.1149999999998</v>
          </cell>
          <cell r="J132">
            <v>1890.221666666667</v>
          </cell>
          <cell r="K132">
            <v>1928.1350000000002</v>
          </cell>
        </row>
        <row r="133">
          <cell r="B133">
            <v>6160.7668571428576</v>
          </cell>
          <cell r="C133">
            <v>6283.9821942857134</v>
          </cell>
          <cell r="D133">
            <v>6409.5078190000004</v>
          </cell>
          <cell r="E133">
            <v>6538.1138271428572</v>
          </cell>
          <cell r="F133">
            <v>6668.2600270000012</v>
          </cell>
          <cell r="G133">
            <v>6802.2567061428581</v>
          </cell>
          <cell r="H133">
            <v>6937.7935770000013</v>
          </cell>
          <cell r="I133">
            <v>7076.4108312857143</v>
          </cell>
          <cell r="J133">
            <v>7218.1084689999998</v>
          </cell>
          <cell r="K133">
            <v>7362.8864901428578</v>
          </cell>
        </row>
        <row r="134">
          <cell r="B134">
            <v>1540.1917142857142</v>
          </cell>
          <cell r="C134">
            <v>1570.9955485714288</v>
          </cell>
          <cell r="D134">
            <v>1602.3769547500001</v>
          </cell>
          <cell r="E134">
            <v>1634.5284567857143</v>
          </cell>
          <cell r="F134">
            <v>1667.0650067499998</v>
          </cell>
          <cell r="G134">
            <v>1700.5641765357143</v>
          </cell>
          <cell r="H134">
            <v>1734.4483942499999</v>
          </cell>
          <cell r="I134">
            <v>1769.1027078214286</v>
          </cell>
          <cell r="J134">
            <v>1804.5271172500002</v>
          </cell>
          <cell r="K134">
            <v>1840.7216225357145</v>
          </cell>
        </row>
      </sheetData>
      <sheetData sheetId="1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5832.9281460612556</v>
          </cell>
          <cell r="C128">
            <v>6135.528693169641</v>
          </cell>
          <cell r="D128">
            <v>6139.159899734942</v>
          </cell>
          <cell r="E128">
            <v>7348.3516859800529</v>
          </cell>
          <cell r="F128">
            <v>6744.3609939517137</v>
          </cell>
          <cell r="G128">
            <v>3644.520989373405</v>
          </cell>
          <cell r="H128">
            <v>2983.8786277110353</v>
          </cell>
          <cell r="I128">
            <v>3095.4386899870274</v>
          </cell>
          <cell r="J128">
            <v>3414.1144796952408</v>
          </cell>
          <cell r="K128">
            <v>3586.8678250762091</v>
          </cell>
        </row>
        <row r="129">
          <cell r="B129">
            <v>18843.409199999995</v>
          </cell>
          <cell r="C129">
            <v>19953.509099999999</v>
          </cell>
          <cell r="D129">
            <v>21135.115259999999</v>
          </cell>
          <cell r="E129">
            <v>21788.823420000004</v>
          </cell>
          <cell r="F129">
            <v>23479.417079999996</v>
          </cell>
          <cell r="G129">
            <v>23914.905000000002</v>
          </cell>
          <cell r="H129">
            <v>24738.981725207974</v>
          </cell>
          <cell r="I129">
            <v>25884.273772354099</v>
          </cell>
          <cell r="J129">
            <v>27142.096962022501</v>
          </cell>
          <cell r="K129">
            <v>28381.10058169084</v>
          </cell>
        </row>
        <row r="130">
          <cell r="B130">
            <v>379.91239914765663</v>
          </cell>
          <cell r="C130">
            <v>406.6722684678092</v>
          </cell>
          <cell r="D130">
            <v>406.88116782251717</v>
          </cell>
          <cell r="E130">
            <v>455.13764782051345</v>
          </cell>
          <cell r="F130">
            <v>607.92519155740433</v>
          </cell>
          <cell r="G130">
            <v>412.55092547226803</v>
          </cell>
          <cell r="H130">
            <v>235.02591057449638</v>
          </cell>
          <cell r="I130">
            <v>247.21568617905868</v>
          </cell>
          <cell r="J130">
            <v>191.32203795410254</v>
          </cell>
          <cell r="K130">
            <v>265.04954501541255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971.83166666666682</v>
          </cell>
          <cell r="C132">
            <v>1022.2483333333334</v>
          </cell>
          <cell r="D132">
            <v>1022.8533333333334</v>
          </cell>
          <cell r="E132">
            <v>1224.3183333333334</v>
          </cell>
          <cell r="F132">
            <v>1123.6866666666667</v>
          </cell>
          <cell r="G132">
            <v>607.21833333333336</v>
          </cell>
          <cell r="H132">
            <v>929.71999999999991</v>
          </cell>
          <cell r="I132">
            <v>964.48</v>
          </cell>
          <cell r="J132">
            <v>1063.7733333333335</v>
          </cell>
          <cell r="K132">
            <v>1117.6000000000001</v>
          </cell>
        </row>
        <row r="133">
          <cell r="B133">
            <v>3711.0919355714286</v>
          </cell>
          <cell r="C133">
            <v>3903.6158998571427</v>
          </cell>
          <cell r="D133">
            <v>3905.9261874285712</v>
          </cell>
          <cell r="E133">
            <v>4675.2519487142863</v>
          </cell>
          <cell r="F133">
            <v>4290.9741160000003</v>
          </cell>
          <cell r="G133">
            <v>2318.7586258571428</v>
          </cell>
          <cell r="H133">
            <v>3550.2819188571434</v>
          </cell>
          <cell r="I133">
            <v>3683.0184411428572</v>
          </cell>
          <cell r="J133">
            <v>4062.1856377142858</v>
          </cell>
          <cell r="K133">
            <v>4267.7312228571427</v>
          </cell>
        </row>
        <row r="134">
          <cell r="B134">
            <v>927.77298389285716</v>
          </cell>
          <cell r="C134">
            <v>975.90397496428579</v>
          </cell>
          <cell r="D134">
            <v>976.4815468571428</v>
          </cell>
          <cell r="E134">
            <v>1168.8129871785713</v>
          </cell>
          <cell r="F134">
            <v>1072.7435290000001</v>
          </cell>
          <cell r="G134">
            <v>579.68965646428569</v>
          </cell>
          <cell r="H134">
            <v>887.57047971428574</v>
          </cell>
          <cell r="I134">
            <v>920.75461028571408</v>
          </cell>
          <cell r="J134">
            <v>1015.5464094285715</v>
          </cell>
          <cell r="K134">
            <v>1066.9328057142857</v>
          </cell>
        </row>
      </sheetData>
      <sheetData sheetId="1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3765.7404987676728</v>
          </cell>
          <cell r="C128">
            <v>3841.0553087430262</v>
          </cell>
          <cell r="D128">
            <v>3917.7822714054182</v>
          </cell>
          <cell r="E128">
            <v>3996.3921043171922</v>
          </cell>
          <cell r="F128">
            <v>4075.9433723536595</v>
          </cell>
          <cell r="G128">
            <v>4157.8482282018567</v>
          </cell>
          <cell r="H128">
            <v>4240.6945191747454</v>
          </cell>
          <cell r="I128">
            <v>4325.4236803970189</v>
          </cell>
          <cell r="J128">
            <v>4412.0357118686752</v>
          </cell>
          <cell r="K128">
            <v>4500.5306135897154</v>
          </cell>
        </row>
        <row r="129">
          <cell r="B129">
            <v>29593.096941359276</v>
          </cell>
          <cell r="C129">
            <v>30431.978111027707</v>
          </cell>
          <cell r="D129">
            <v>31740.088950696027</v>
          </cell>
          <cell r="E129">
            <v>32817.217850364461</v>
          </cell>
          <cell r="F129">
            <v>33895.164070032886</v>
          </cell>
          <cell r="G129">
            <v>34978.186409701208</v>
          </cell>
          <cell r="H129">
            <v>36063.163429369633</v>
          </cell>
          <cell r="I129">
            <v>37151.194479038073</v>
          </cell>
          <cell r="J129">
            <v>38239.268368706391</v>
          </cell>
          <cell r="K129">
            <v>39332.286498374822</v>
          </cell>
        </row>
        <row r="130">
          <cell r="B130">
            <v>272.22615590043068</v>
          </cell>
          <cell r="C130">
            <v>278.08701747777224</v>
          </cell>
          <cell r="D130">
            <v>284.04687717074466</v>
          </cell>
          <cell r="E130">
            <v>290.11058095632677</v>
          </cell>
          <cell r="F130">
            <v>296.27702691983353</v>
          </cell>
          <cell r="G130">
            <v>302.55281923381614</v>
          </cell>
          <cell r="H130">
            <v>308.93726141599541</v>
          </cell>
          <cell r="I130">
            <v>315.43314465995701</v>
          </cell>
          <cell r="J130">
            <v>241.20029518813502</v>
          </cell>
          <cell r="K130">
            <v>328.76510107004003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1173.3333333333333</v>
          </cell>
          <cell r="C132">
            <v>1196.8000000000002</v>
          </cell>
          <cell r="D132">
            <v>1220.7066666666669</v>
          </cell>
          <cell r="E132">
            <v>1245.2</v>
          </cell>
          <cell r="F132">
            <v>1269.9866666666667</v>
          </cell>
          <cell r="G132">
            <v>1295.5066666666669</v>
          </cell>
          <cell r="H132">
            <v>1321.32</v>
          </cell>
          <cell r="I132">
            <v>1347.72</v>
          </cell>
          <cell r="J132">
            <v>1374.7066666666669</v>
          </cell>
          <cell r="K132">
            <v>1402.28</v>
          </cell>
        </row>
        <row r="133">
          <cell r="B133">
            <v>4480.5577142857137</v>
          </cell>
          <cell r="C133">
            <v>4570.1688685714289</v>
          </cell>
          <cell r="D133">
            <v>4661.4602320000004</v>
          </cell>
          <cell r="E133">
            <v>4754.9918742857144</v>
          </cell>
          <cell r="F133">
            <v>4849.6436559999993</v>
          </cell>
          <cell r="G133">
            <v>4947.095786285714</v>
          </cell>
          <cell r="H133">
            <v>5045.6680559999995</v>
          </cell>
          <cell r="I133">
            <v>5146.4806045714304</v>
          </cell>
          <cell r="J133">
            <v>5249.5334319999993</v>
          </cell>
          <cell r="K133">
            <v>5354.8265382857144</v>
          </cell>
        </row>
        <row r="134">
          <cell r="B134">
            <v>1120.1394285714284</v>
          </cell>
          <cell r="C134">
            <v>1142.542217142857</v>
          </cell>
          <cell r="D134">
            <v>1165.3650579999999</v>
          </cell>
          <cell r="E134">
            <v>1188.7479685714286</v>
          </cell>
          <cell r="F134">
            <v>1212.4109139999998</v>
          </cell>
          <cell r="G134">
            <v>1236.7739465714285</v>
          </cell>
          <cell r="H134">
            <v>1261.4170139999999</v>
          </cell>
          <cell r="I134">
            <v>1286.6201511428571</v>
          </cell>
          <cell r="J134">
            <v>1312.383358</v>
          </cell>
          <cell r="K134">
            <v>1338.7066345714286</v>
          </cell>
        </row>
      </sheetData>
      <sheetData sheetId="1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0</v>
          </cell>
          <cell r="C128">
            <v>3987.4931395792287</v>
          </cell>
          <cell r="D128">
            <v>4660.1496925643232</v>
          </cell>
          <cell r="E128">
            <v>8360.6923912579459</v>
          </cell>
          <cell r="F128">
            <v>6681.8459806220153</v>
          </cell>
          <cell r="G128">
            <v>6156.3912771821369</v>
          </cell>
          <cell r="H128">
            <v>6011.052742188127</v>
          </cell>
          <cell r="I128">
            <v>4145.8748764316751</v>
          </cell>
          <cell r="J128">
            <v>9646.3794315895648</v>
          </cell>
          <cell r="K128">
            <v>7451.3948902697839</v>
          </cell>
          <cell r="L128">
            <v>7384.3155664263932</v>
          </cell>
        </row>
        <row r="129">
          <cell r="B129">
            <v>10024.355460000001</v>
          </cell>
          <cell r="C129">
            <v>8799.860999999999</v>
          </cell>
          <cell r="D129">
            <v>10378.328099999999</v>
          </cell>
          <cell r="E129">
            <v>15280.069559999998</v>
          </cell>
          <cell r="F129">
            <v>15949.210199999998</v>
          </cell>
          <cell r="G129">
            <v>18206.624519999998</v>
          </cell>
          <cell r="H129">
            <v>20563.191180000002</v>
          </cell>
          <cell r="I129">
            <v>21177.270660000002</v>
          </cell>
          <cell r="J129">
            <v>22308.092099999994</v>
          </cell>
          <cell r="K129">
            <v>19828.993379999996</v>
          </cell>
          <cell r="L129">
            <v>21910.728839999996</v>
          </cell>
        </row>
        <row r="130">
          <cell r="B130">
            <v>104.90396466974288</v>
          </cell>
          <cell r="C130">
            <v>102.13975305870285</v>
          </cell>
          <cell r="D130">
            <v>117.44615721155428</v>
          </cell>
          <cell r="E130">
            <v>170.94301641886858</v>
          </cell>
          <cell r="F130">
            <v>175.34596505969716</v>
          </cell>
          <cell r="G130">
            <v>192.22154192560004</v>
          </cell>
          <cell r="H130">
            <v>213.4999891650686</v>
          </cell>
          <cell r="I130">
            <v>233.05829004630854</v>
          </cell>
          <cell r="J130">
            <v>352.59758177499441</v>
          </cell>
          <cell r="K130">
            <v>237.68941573763888</v>
          </cell>
          <cell r="L130">
            <v>275.66677653923887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0</v>
          </cell>
          <cell r="C132">
            <v>30.349090909090911</v>
          </cell>
          <cell r="D132">
            <v>35.468727272727271</v>
          </cell>
          <cell r="E132">
            <v>1276.4857090909093</v>
          </cell>
          <cell r="F132">
            <v>1589.691490909091</v>
          </cell>
          <cell r="G132">
            <v>1732.9332000000002</v>
          </cell>
          <cell r="H132">
            <v>2052.4825636363639</v>
          </cell>
          <cell r="I132">
            <v>3686.6583000000001</v>
          </cell>
          <cell r="J132">
            <v>5204.6663727272735</v>
          </cell>
          <cell r="K132">
            <v>6679.8543545454559</v>
          </cell>
          <cell r="L132">
            <v>8790.7507090909094</v>
          </cell>
        </row>
        <row r="133">
          <cell r="B133">
            <v>0</v>
          </cell>
          <cell r="C133">
            <v>6.5209607272727278E-4</v>
          </cell>
          <cell r="D133">
            <v>2.6843682981818181E-3</v>
          </cell>
          <cell r="E133">
            <v>1.1756584509090909E-3</v>
          </cell>
          <cell r="F133">
            <v>3.079715316363636E-3</v>
          </cell>
          <cell r="G133">
            <v>3.281833265454546E-3</v>
          </cell>
          <cell r="H133">
            <v>3.5888057163636364E-3</v>
          </cell>
          <cell r="I133">
            <v>3.4535625090909091E-3</v>
          </cell>
          <cell r="J133">
            <v>2.8427947367272726E-3</v>
          </cell>
          <cell r="K133">
            <v>1.8187422654545454E-3</v>
          </cell>
          <cell r="L133">
            <v>1.2936710945454547E-3</v>
          </cell>
        </row>
        <row r="134">
          <cell r="B134">
            <v>10129.259424669743</v>
          </cell>
          <cell r="C134">
            <v>12919.843635643094</v>
          </cell>
          <cell r="D134">
            <v>15191.395361416902</v>
          </cell>
          <cell r="E134">
            <v>25088.191852426171</v>
          </cell>
          <cell r="F134">
            <v>24396.096716306118</v>
          </cell>
          <cell r="G134">
            <v>26288.173820941</v>
          </cell>
          <cell r="H134">
            <v>28840.230063795279</v>
          </cell>
          <cell r="I134">
            <v>29242.865580040496</v>
          </cell>
          <cell r="J134">
            <v>37511.738328886568</v>
          </cell>
          <cell r="K134">
            <v>34197.933859295139</v>
          </cell>
          <cell r="L134">
            <v>38361.463185727633</v>
          </cell>
        </row>
      </sheetData>
      <sheetData sheetId="1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Jumlah ternak"/>
      <sheetName val="Peternakan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361787.38614263333</v>
          </cell>
          <cell r="C2">
            <v>409876.70879370952</v>
          </cell>
          <cell r="D2">
            <v>477238.01676443807</v>
          </cell>
          <cell r="E2">
            <v>537340.58811396675</v>
          </cell>
          <cell r="F2">
            <v>562190.83529241895</v>
          </cell>
        </row>
        <row r="3">
          <cell r="A3" t="str">
            <v>Terkait pemupukan N</v>
          </cell>
          <cell r="B3">
            <v>361624.45575263334</v>
          </cell>
          <cell r="C3">
            <v>409705.32590370951</v>
          </cell>
          <cell r="D3">
            <v>477066.53244443808</v>
          </cell>
          <cell r="E3">
            <v>537135.3276039667</v>
          </cell>
          <cell r="F3">
            <v>562002.44597241899</v>
          </cell>
        </row>
        <row r="4">
          <cell r="A4" t="str">
            <v>Pengairan sawah</v>
          </cell>
          <cell r="B4">
            <v>162.93038999999999</v>
          </cell>
          <cell r="C4">
            <v>171.38289</v>
          </cell>
          <cell r="D4">
            <v>171.48432</v>
          </cell>
          <cell r="E4">
            <v>205.26051000000004</v>
          </cell>
          <cell r="F4">
            <v>188.38932</v>
          </cell>
        </row>
        <row r="5">
          <cell r="A5" t="str">
            <v>Peternakan</v>
          </cell>
          <cell r="B5">
            <v>19138.935493767003</v>
          </cell>
          <cell r="C5">
            <v>20407.11276503585</v>
          </cell>
          <cell r="D5">
            <v>21456.541935284033</v>
          </cell>
          <cell r="E5">
            <v>22140.085229869717</v>
          </cell>
          <cell r="F5">
            <v>23923.194561443081</v>
          </cell>
        </row>
        <row r="6">
          <cell r="A6" t="str">
            <v>Total</v>
          </cell>
          <cell r="B6">
            <v>380926.32163640036</v>
          </cell>
          <cell r="C6">
            <v>430283.82155874535</v>
          </cell>
          <cell r="D6">
            <v>498694.55869972211</v>
          </cell>
          <cell r="E6">
            <v>559480.67334383645</v>
          </cell>
          <cell r="F6">
            <v>586114.02985386201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8302.9296401705815</v>
          </cell>
          <cell r="C128">
            <v>8092.3750958843875</v>
          </cell>
          <cell r="D128">
            <v>11014.052312174217</v>
          </cell>
          <cell r="E128">
            <v>9735.8185300474161</v>
          </cell>
          <cell r="F128">
            <v>9212.2271411587426</v>
          </cell>
          <cell r="G128">
            <v>9716.0393254376359</v>
          </cell>
          <cell r="H128">
            <v>9938.5366259901566</v>
          </cell>
          <cell r="I128">
            <v>10166.129114725329</v>
          </cell>
          <cell r="J128">
            <v>10398.933471452538</v>
          </cell>
          <cell r="K128">
            <v>10637.069047948802</v>
          </cell>
        </row>
        <row r="129">
          <cell r="B129">
            <v>10641.579059999998</v>
          </cell>
          <cell r="C129">
            <v>12019.623419999998</v>
          </cell>
          <cell r="D129">
            <v>13798.938089999998</v>
          </cell>
          <cell r="E129">
            <v>15094.5921</v>
          </cell>
          <cell r="F129">
            <v>16212.555660000004</v>
          </cell>
          <cell r="G129">
            <v>17280.970698600002</v>
          </cell>
          <cell r="H129">
            <v>19481.665916432183</v>
          </cell>
          <cell r="I129">
            <v>21532.132085389607</v>
          </cell>
          <cell r="J129">
            <v>23808.749000086147</v>
          </cell>
          <cell r="K129">
            <v>26085.365914782687</v>
          </cell>
        </row>
        <row r="130">
          <cell r="B130">
            <v>284.29324917747283</v>
          </cell>
          <cell r="C130">
            <v>340.65249889590541</v>
          </cell>
          <cell r="D130">
            <v>296.95445275406752</v>
          </cell>
          <cell r="E130">
            <v>299.02814232174723</v>
          </cell>
          <cell r="F130">
            <v>382.61125512693604</v>
          </cell>
          <cell r="G130">
            <v>423.97093069980752</v>
          </cell>
          <cell r="H130">
            <v>454.28112250585974</v>
          </cell>
          <cell r="I130">
            <v>483.59528087806939</v>
          </cell>
          <cell r="J130">
            <v>432.35735905935331</v>
          </cell>
          <cell r="K130">
            <v>545.22240118986417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898.62666666666689</v>
          </cell>
          <cell r="C132">
            <v>875.83833333333348</v>
          </cell>
          <cell r="D132">
            <v>1192.0516666666667</v>
          </cell>
          <cell r="E132">
            <v>1053.7083333333333</v>
          </cell>
          <cell r="F132">
            <v>997.04000000000008</v>
          </cell>
          <cell r="G132">
            <v>1051.5676286088453</v>
          </cell>
          <cell r="H132">
            <v>1075.648527303988</v>
          </cell>
          <cell r="I132">
            <v>1100.280878579249</v>
          </cell>
          <cell r="J132">
            <v>1125.4773106987138</v>
          </cell>
          <cell r="K132">
            <v>1151.2507411137142</v>
          </cell>
        </row>
        <row r="133">
          <cell r="B133">
            <v>3431.5471394285719</v>
          </cell>
          <cell r="C133">
            <v>3344.5263075714288</v>
          </cell>
          <cell r="D133">
            <v>4552.0366115714296</v>
          </cell>
          <cell r="E133">
            <v>4023.7508535714296</v>
          </cell>
          <cell r="F133">
            <v>3807.3539177142857</v>
          </cell>
          <cell r="G133">
            <v>4015.576236184515</v>
          </cell>
          <cell r="H133">
            <v>4107.5329319931407</v>
          </cell>
          <cell r="I133">
            <v>4201.5954361357817</v>
          </cell>
          <cell r="J133">
            <v>4297.8119716232904</v>
          </cell>
          <cell r="K133">
            <v>4396.231865773465</v>
          </cell>
        </row>
        <row r="134">
          <cell r="B134">
            <v>857.88678485714274</v>
          </cell>
          <cell r="C134">
            <v>836.13157689285708</v>
          </cell>
          <cell r="D134">
            <v>1138.0091528928572</v>
          </cell>
          <cell r="E134">
            <v>1005.9377133928571</v>
          </cell>
          <cell r="F134">
            <v>951.83847942857165</v>
          </cell>
          <cell r="G134">
            <v>1003.8940590461285</v>
          </cell>
          <cell r="H134">
            <v>1026.8832329982852</v>
          </cell>
          <cell r="I134">
            <v>1050.3988590339454</v>
          </cell>
          <cell r="J134">
            <v>1074.4529929058226</v>
          </cell>
          <cell r="K134">
            <v>1099.057966443366</v>
          </cell>
        </row>
      </sheetData>
      <sheetData sheetId="1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10880.657929146828</v>
          </cell>
          <cell r="C128">
            <v>11129.82499572429</v>
          </cell>
          <cell r="D128">
            <v>11384.697988126372</v>
          </cell>
          <cell r="E128">
            <v>11645.407572054468</v>
          </cell>
          <cell r="F128">
            <v>11912.087405454515</v>
          </cell>
          <cell r="G128">
            <v>12184.87420703942</v>
          </cell>
          <cell r="H128">
            <v>12463.907826380622</v>
          </cell>
          <cell r="I128">
            <v>12749.331315604735</v>
          </cell>
          <cell r="J128">
            <v>13041.291002732085</v>
          </cell>
          <cell r="K128">
            <v>13344.563822464817</v>
          </cell>
        </row>
        <row r="129">
          <cell r="B129">
            <v>28361.982829479264</v>
          </cell>
          <cell r="C129">
            <v>30580.254373175743</v>
          </cell>
          <cell r="D129">
            <v>32915.216658872319</v>
          </cell>
          <cell r="E129">
            <v>35191.833573568896</v>
          </cell>
          <cell r="F129">
            <v>37468.450488265371</v>
          </cell>
          <cell r="G129">
            <v>39745.067402961948</v>
          </cell>
          <cell r="H129">
            <v>42021.684317658524</v>
          </cell>
          <cell r="I129">
            <v>44298.301232354999</v>
          </cell>
          <cell r="J129">
            <v>46574.918147051561</v>
          </cell>
          <cell r="K129">
            <v>48851.535061748153</v>
          </cell>
        </row>
        <row r="130">
          <cell r="B130">
            <v>576.03596134576208</v>
          </cell>
          <cell r="C130">
            <v>606.84952150165907</v>
          </cell>
          <cell r="D130">
            <v>637.66308165755675</v>
          </cell>
          <cell r="E130">
            <v>668.47664181345442</v>
          </cell>
          <cell r="F130">
            <v>699.2902019693513</v>
          </cell>
          <cell r="G130">
            <v>730.10376212524909</v>
          </cell>
          <cell r="H130">
            <v>760.91732228114665</v>
          </cell>
          <cell r="I130">
            <v>791.73088243704376</v>
          </cell>
          <cell r="J130">
            <v>703.9628914158377</v>
          </cell>
          <cell r="K130">
            <v>853.35800274883934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1177.6143830852182</v>
          </cell>
          <cell r="C132">
            <v>1204.5817524578695</v>
          </cell>
          <cell r="D132">
            <v>1232.1666745891546</v>
          </cell>
          <cell r="E132">
            <v>1260.383291437246</v>
          </cell>
          <cell r="F132">
            <v>1289.2460688111589</v>
          </cell>
          <cell r="G132">
            <v>1318.7698037869345</v>
          </cell>
          <cell r="H132">
            <v>1348.969632293655</v>
          </cell>
          <cell r="I132">
            <v>1379.8610368731795</v>
          </cell>
          <cell r="J132">
            <v>1411.459854617575</v>
          </cell>
          <cell r="K132">
            <v>1444.2830935100865</v>
          </cell>
        </row>
        <row r="133">
          <cell r="B133">
            <v>4496.9055754996762</v>
          </cell>
          <cell r="C133">
            <v>4599.8847131786179</v>
          </cell>
          <cell r="D133">
            <v>4705.2220731104089</v>
          </cell>
          <cell r="E133">
            <v>4812.9716585846363</v>
          </cell>
          <cell r="F133">
            <v>4923.1887095662223</v>
          </cell>
          <cell r="G133">
            <v>5035.9297310152906</v>
          </cell>
          <cell r="H133">
            <v>5151.2525218555393</v>
          </cell>
          <cell r="I133">
            <v>5269.2162046060303</v>
          </cell>
          <cell r="J133">
            <v>5389.8812556915072</v>
          </cell>
          <cell r="K133">
            <v>5515.2219513401005</v>
          </cell>
        </row>
        <row r="134">
          <cell r="B134">
            <v>1124.2263938749188</v>
          </cell>
          <cell r="C134">
            <v>1149.9711782946547</v>
          </cell>
          <cell r="D134">
            <v>1176.305518277602</v>
          </cell>
          <cell r="E134">
            <v>1203.2429146461586</v>
          </cell>
          <cell r="F134">
            <v>1230.7971773915556</v>
          </cell>
          <cell r="G134">
            <v>1258.9824327538224</v>
          </cell>
          <cell r="H134">
            <v>1287.8131304638846</v>
          </cell>
          <cell r="I134">
            <v>1317.3040511515073</v>
          </cell>
          <cell r="J134">
            <v>1347.4703139228766</v>
          </cell>
          <cell r="K134">
            <v>1378.8054878350254</v>
          </cell>
        </row>
      </sheetData>
      <sheetData sheetId="1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5393.5521516598774</v>
          </cell>
          <cell r="C128">
            <v>5256.7767043668873</v>
          </cell>
          <cell r="D128">
            <v>7154.6873358306848</v>
          </cell>
          <cell r="E128">
            <v>6324.3514345652738</v>
          </cell>
          <cell r="F128">
            <v>5984.2284196154469</v>
          </cell>
          <cell r="G128">
            <v>6311.5029369620843</v>
          </cell>
          <cell r="H128">
            <v>2510.7106746126638</v>
          </cell>
          <cell r="I128">
            <v>2568.2059490612942</v>
          </cell>
          <cell r="J128">
            <v>2627.0178652947975</v>
          </cell>
          <cell r="K128">
            <v>2687.1765744100485</v>
          </cell>
        </row>
        <row r="129">
          <cell r="B129">
            <v>10641.579059999998</v>
          </cell>
          <cell r="C129">
            <v>12019.623419999998</v>
          </cell>
          <cell r="D129">
            <v>13798.938089999998</v>
          </cell>
          <cell r="E129">
            <v>15094.5921</v>
          </cell>
          <cell r="F129">
            <v>16212.555660000004</v>
          </cell>
          <cell r="G129">
            <v>17280.970698600002</v>
          </cell>
          <cell r="H129">
            <v>19472.86784043218</v>
          </cell>
          <cell r="I129">
            <v>21523.012667389605</v>
          </cell>
          <cell r="J129">
            <v>23799.308240086149</v>
          </cell>
          <cell r="K129">
            <v>26075.603812782687</v>
          </cell>
        </row>
        <row r="130">
          <cell r="B130">
            <v>284.29324917747283</v>
          </cell>
          <cell r="C130">
            <v>340.65249889590541</v>
          </cell>
          <cell r="D130">
            <v>296.95445275406752</v>
          </cell>
          <cell r="E130">
            <v>299.02814232174723</v>
          </cell>
          <cell r="F130">
            <v>382.61125512693604</v>
          </cell>
          <cell r="G130">
            <v>423.97093069980752</v>
          </cell>
          <cell r="H130">
            <v>317.19765976882968</v>
          </cell>
          <cell r="I130">
            <v>334.02193583040099</v>
          </cell>
          <cell r="J130">
            <v>268.99030406305701</v>
          </cell>
          <cell r="K130">
            <v>368.06163624494019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898.62666666666689</v>
          </cell>
          <cell r="C132">
            <v>875.83833333333348</v>
          </cell>
          <cell r="D132">
            <v>1192.0516666666667</v>
          </cell>
          <cell r="E132">
            <v>1053.7083333333333</v>
          </cell>
          <cell r="F132">
            <v>997.04000000000008</v>
          </cell>
          <cell r="G132">
            <v>1051.5676286088453</v>
          </cell>
          <cell r="H132">
            <v>782.28983803926394</v>
          </cell>
          <cell r="I132">
            <v>800.20427533036298</v>
          </cell>
          <cell r="J132">
            <v>818.52895323542805</v>
          </cell>
          <cell r="K132">
            <v>837.27326626451941</v>
          </cell>
        </row>
        <row r="133">
          <cell r="B133">
            <v>3431.5471394285719</v>
          </cell>
          <cell r="C133">
            <v>3344.5263075714288</v>
          </cell>
          <cell r="D133">
            <v>4552.0366115714296</v>
          </cell>
          <cell r="E133">
            <v>4023.7508535714296</v>
          </cell>
          <cell r="F133">
            <v>3807.3539177142857</v>
          </cell>
          <cell r="G133">
            <v>4015.576236184515</v>
          </cell>
          <cell r="H133">
            <v>2987.2966778131927</v>
          </cell>
          <cell r="I133">
            <v>3055.7057717351145</v>
          </cell>
          <cell r="J133">
            <v>3125.6814339078478</v>
          </cell>
          <cell r="K133">
            <v>3197.2595387443375</v>
          </cell>
        </row>
        <row r="134">
          <cell r="B134">
            <v>857.88678485714274</v>
          </cell>
          <cell r="C134">
            <v>836.13157689285708</v>
          </cell>
          <cell r="D134">
            <v>1138.0091528928572</v>
          </cell>
          <cell r="E134">
            <v>1005.9377133928571</v>
          </cell>
          <cell r="F134">
            <v>951.83847942857165</v>
          </cell>
          <cell r="G134">
            <v>1003.8940590461285</v>
          </cell>
          <cell r="H134">
            <v>746.82416945329805</v>
          </cell>
          <cell r="I134">
            <v>763.92644293377862</v>
          </cell>
          <cell r="J134">
            <v>781.42035847696184</v>
          </cell>
          <cell r="K134">
            <v>799.3148846860845</v>
          </cell>
        </row>
      </sheetData>
      <sheetData sheetId="1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2748.7129179640378</v>
          </cell>
          <cell r="C128">
            <v>2811.6584437854144</v>
          </cell>
          <cell r="D128">
            <v>2876.0454221481004</v>
          </cell>
          <cell r="E128">
            <v>2941.9068623152912</v>
          </cell>
          <cell r="F128">
            <v>3009.2765294623114</v>
          </cell>
          <cell r="G128">
            <v>3078.1889619869985</v>
          </cell>
          <cell r="H128">
            <v>3148.6794892164994</v>
          </cell>
          <cell r="I128">
            <v>3220.7842495195569</v>
          </cell>
          <cell r="J128">
            <v>3294.5402088335536</v>
          </cell>
          <cell r="K128">
            <v>3371.1541344523071</v>
          </cell>
        </row>
        <row r="129">
          <cell r="B129">
            <v>28351.899385479264</v>
          </cell>
          <cell r="C129">
            <v>30569.849587175744</v>
          </cell>
          <cell r="D129">
            <v>32904.490530872317</v>
          </cell>
          <cell r="E129">
            <v>35180.786103568891</v>
          </cell>
          <cell r="F129">
            <v>37457.08167626537</v>
          </cell>
          <cell r="G129">
            <v>39733.377248961959</v>
          </cell>
          <cell r="H129">
            <v>42009.672821658518</v>
          </cell>
          <cell r="I129">
            <v>44285.968394354997</v>
          </cell>
          <cell r="J129">
            <v>46562.263967051556</v>
          </cell>
          <cell r="K129">
            <v>48838.559539748152</v>
          </cell>
        </row>
        <row r="130">
          <cell r="B130">
            <v>385.0814864522099</v>
          </cell>
          <cell r="C130">
            <v>402.1013366594795</v>
          </cell>
          <cell r="D130">
            <v>419.12118686674916</v>
          </cell>
          <cell r="E130">
            <v>436.14103707401881</v>
          </cell>
          <cell r="F130">
            <v>453.16088728128847</v>
          </cell>
          <cell r="G130">
            <v>470.18073748855807</v>
          </cell>
          <cell r="H130">
            <v>487.20058769582783</v>
          </cell>
          <cell r="I130">
            <v>504.22043790309738</v>
          </cell>
          <cell r="J130">
            <v>402.65873693326336</v>
          </cell>
          <cell r="K130">
            <v>538.2601383176368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856.44682406197683</v>
          </cell>
          <cell r="C132">
            <v>876.05945633299598</v>
          </cell>
          <cell r="D132">
            <v>896.12121788302147</v>
          </cell>
          <cell r="E132">
            <v>916.64239377254273</v>
          </cell>
          <cell r="F132">
            <v>937.63350458993375</v>
          </cell>
          <cell r="G132">
            <v>959.10531184504327</v>
          </cell>
          <cell r="H132">
            <v>981.06882348629449</v>
          </cell>
          <cell r="I132">
            <v>1003.5352995441305</v>
          </cell>
          <cell r="J132">
            <v>1026.5162579036912</v>
          </cell>
          <cell r="K132">
            <v>1050.387704370972</v>
          </cell>
        </row>
        <row r="133">
          <cell r="B133">
            <v>3270.4767821815826</v>
          </cell>
          <cell r="C133">
            <v>3345.3707004935409</v>
          </cell>
          <cell r="D133">
            <v>3421.9796895348427</v>
          </cell>
          <cell r="E133">
            <v>3500.3430244251904</v>
          </cell>
          <cell r="F133">
            <v>3580.5008796845254</v>
          </cell>
          <cell r="G133">
            <v>3662.4943498293028</v>
          </cell>
          <cell r="H133">
            <v>3746.3654704403912</v>
          </cell>
          <cell r="I133">
            <v>3832.157239713476</v>
          </cell>
          <cell r="J133">
            <v>3919.9136405029153</v>
          </cell>
          <cell r="K133">
            <v>4011.0705100655287</v>
          </cell>
        </row>
        <row r="134">
          <cell r="B134">
            <v>817.61919554539543</v>
          </cell>
          <cell r="C134">
            <v>836.34267512338499</v>
          </cell>
          <cell r="D134">
            <v>855.49492238371056</v>
          </cell>
          <cell r="E134">
            <v>875.08575610629748</v>
          </cell>
          <cell r="F134">
            <v>895.12521992113159</v>
          </cell>
          <cell r="G134">
            <v>915.62358745732558</v>
          </cell>
          <cell r="H134">
            <v>936.5913676100979</v>
          </cell>
          <cell r="I134">
            <v>958.03930992836911</v>
          </cell>
          <cell r="J134">
            <v>979.97841012572883</v>
          </cell>
          <cell r="K134">
            <v>1002.7676275163822</v>
          </cell>
        </row>
      </sheetData>
      <sheetData sheetId="1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6523.4642437695711</v>
          </cell>
          <cell r="C128">
            <v>4710.4591854468654</v>
          </cell>
          <cell r="D128">
            <v>4447.7318337269253</v>
          </cell>
          <cell r="E128">
            <v>5649.5697192543103</v>
          </cell>
          <cell r="F128">
            <v>5780.0017378386747</v>
          </cell>
          <cell r="G128">
            <v>6361.3558778147135</v>
          </cell>
          <cell r="H128">
            <v>6324.0895867906092</v>
          </cell>
          <cell r="I128">
            <v>7704.8056692336977</v>
          </cell>
          <cell r="J128">
            <v>7995.4827392217157</v>
          </cell>
          <cell r="K128">
            <v>6562.5938493448803</v>
          </cell>
          <cell r="L128">
            <v>9426.5083145473454</v>
          </cell>
        </row>
        <row r="129">
          <cell r="B129">
            <v>6911.4668700000011</v>
          </cell>
          <cell r="C129">
            <v>6949.4037900000012</v>
          </cell>
          <cell r="D129">
            <v>7243.5976199999986</v>
          </cell>
          <cell r="E129">
            <v>7342.3051800000012</v>
          </cell>
          <cell r="F129">
            <v>7891.4438399999981</v>
          </cell>
          <cell r="G129">
            <v>7934.2577999999994</v>
          </cell>
          <cell r="H129">
            <v>8134.2832199999984</v>
          </cell>
          <cell r="I129">
            <v>9475.4797200000012</v>
          </cell>
          <cell r="J129">
            <v>10814.3616</v>
          </cell>
          <cell r="K129">
            <v>12022.270260000003</v>
          </cell>
          <cell r="L129">
            <v>13076.342999999999</v>
          </cell>
        </row>
        <row r="130">
          <cell r="B130">
            <v>106.44077531270861</v>
          </cell>
          <cell r="C130">
            <v>107.03637322399999</v>
          </cell>
          <cell r="D130">
            <v>81.926252981508554</v>
          </cell>
          <cell r="E130">
            <v>85.131717424160001</v>
          </cell>
          <cell r="F130">
            <v>135.17511667892572</v>
          </cell>
          <cell r="G130">
            <v>148.52274370107426</v>
          </cell>
          <cell r="H130">
            <v>151.09794513540569</v>
          </cell>
          <cell r="I130">
            <v>172.33484162626286</v>
          </cell>
          <cell r="J130">
            <v>157.40813437611433</v>
          </cell>
          <cell r="K130">
            <v>283.78273794986973</v>
          </cell>
          <cell r="L130">
            <v>286.70276538602292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49.650545454545458</v>
          </cell>
          <cell r="C132">
            <v>35.851636363636359</v>
          </cell>
          <cell r="D132">
            <v>33.852000000000004</v>
          </cell>
          <cell r="E132">
            <v>297.48248741587901</v>
          </cell>
          <cell r="F132">
            <v>363.98266402147289</v>
          </cell>
          <cell r="G132">
            <v>346.85684086046609</v>
          </cell>
          <cell r="H132">
            <v>494.66516388532312</v>
          </cell>
          <cell r="I132">
            <v>1169.3509635507837</v>
          </cell>
          <cell r="J132">
            <v>1270.7775489944377</v>
          </cell>
          <cell r="K132">
            <v>1566.189076282725</v>
          </cell>
          <cell r="L132">
            <v>1717.9511319095968</v>
          </cell>
        </row>
        <row r="133">
          <cell r="B133">
            <v>1.4737175345454548E-3</v>
          </cell>
          <cell r="C133">
            <v>1.4673753309090911E-3</v>
          </cell>
          <cell r="D133">
            <v>1.7040937963636363E-3</v>
          </cell>
          <cell r="E133">
            <v>1.783799869090909E-3</v>
          </cell>
          <cell r="F133">
            <v>2.0913600145454547E-3</v>
          </cell>
          <cell r="G133">
            <v>2.0535516654545459E-3</v>
          </cell>
          <cell r="H133">
            <v>2.064815810909091E-3</v>
          </cell>
          <cell r="I133">
            <v>2.0438302181818181E-3</v>
          </cell>
          <cell r="J133">
            <v>1.8890633083636368E-3</v>
          </cell>
          <cell r="K133">
            <v>1.2230036509090912E-3</v>
          </cell>
          <cell r="L133">
            <v>1.9476960109090908E-3</v>
          </cell>
        </row>
        <row r="134">
          <cell r="B134">
            <v>13591.023908254363</v>
          </cell>
          <cell r="C134">
            <v>11802.752452409835</v>
          </cell>
          <cell r="D134">
            <v>11807.10941080223</v>
          </cell>
          <cell r="E134">
            <v>13374.490887894219</v>
          </cell>
          <cell r="F134">
            <v>14170.605449899085</v>
          </cell>
          <cell r="G134">
            <v>14790.995315927918</v>
          </cell>
          <cell r="H134">
            <v>15104.137980627149</v>
          </cell>
          <cell r="I134">
            <v>18521.973238240967</v>
          </cell>
          <cell r="J134">
            <v>20238.031911655573</v>
          </cell>
          <cell r="K134">
            <v>20434.837146581129</v>
          </cell>
          <cell r="L134">
            <v>24507.507159538978</v>
          </cell>
        </row>
      </sheetData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7945.0799648777929</v>
          </cell>
          <cell r="C128">
            <v>8247.6805119861765</v>
          </cell>
          <cell r="D128">
            <v>8763.3118442588693</v>
          </cell>
          <cell r="E128">
            <v>7780.46526725083</v>
          </cell>
          <cell r="F128">
            <v>7371.3493275602896</v>
          </cell>
          <cell r="G128">
            <v>8212.5788485216053</v>
          </cell>
          <cell r="H128">
            <v>4001.0992799406517</v>
          </cell>
          <cell r="I128">
            <v>4236.4580611136316</v>
          </cell>
          <cell r="J128">
            <v>4471.8168422866111</v>
          </cell>
          <cell r="K128">
            <v>4707.1756234595905</v>
          </cell>
        </row>
        <row r="129">
          <cell r="B129">
            <v>14705.989619999998</v>
          </cell>
          <cell r="C129">
            <v>18427.329899999997</v>
          </cell>
          <cell r="D129">
            <v>17105.622240000004</v>
          </cell>
          <cell r="E129">
            <v>20584.13322</v>
          </cell>
          <cell r="F129">
            <v>24189.913020000004</v>
          </cell>
          <cell r="G129">
            <v>25667.996760000002</v>
          </cell>
          <cell r="H129">
            <v>30650.059298339689</v>
          </cell>
          <cell r="I129">
            <v>34633.196972329933</v>
          </cell>
          <cell r="J129">
            <v>39154.608548852382</v>
          </cell>
          <cell r="K129">
            <v>43699.992110642888</v>
          </cell>
        </row>
        <row r="130">
          <cell r="B130">
            <v>369.27126311367607</v>
          </cell>
          <cell r="C130">
            <v>402.49911326646691</v>
          </cell>
          <cell r="D130">
            <v>382.76257046582026</v>
          </cell>
          <cell r="E130">
            <v>428.79872296870093</v>
          </cell>
          <cell r="F130">
            <v>476.68758502951778</v>
          </cell>
          <cell r="G130">
            <v>517.03156752456391</v>
          </cell>
          <cell r="H130">
            <v>381.98097897274562</v>
          </cell>
          <cell r="I130">
            <v>420.71688920794202</v>
          </cell>
          <cell r="J130">
            <v>358.03741564757325</v>
          </cell>
          <cell r="K130">
            <v>510.05048912804835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1323.74</v>
          </cell>
          <cell r="C132">
            <v>1374.1566666666668</v>
          </cell>
          <cell r="D132">
            <v>1460.0666666666668</v>
          </cell>
          <cell r="E132">
            <v>1296.3133333333333</v>
          </cell>
          <cell r="F132">
            <v>1228.1500000000003</v>
          </cell>
          <cell r="G132">
            <v>1368.3083333333334</v>
          </cell>
          <cell r="H132">
            <v>1246.6666666666667</v>
          </cell>
          <cell r="I132">
            <v>1320</v>
          </cell>
          <cell r="J132">
            <v>1393.3333333333333</v>
          </cell>
          <cell r="K132">
            <v>1466.6666666666667</v>
          </cell>
        </row>
        <row r="133">
          <cell r="B133">
            <v>5054.9092062857153</v>
          </cell>
          <cell r="C133">
            <v>5247.4331705714285</v>
          </cell>
          <cell r="D133">
            <v>5575.4940057142867</v>
          </cell>
          <cell r="E133">
            <v>4950.1761697142865</v>
          </cell>
          <cell r="F133">
            <v>4689.8837700000004</v>
          </cell>
          <cell r="G133">
            <v>5225.1003907142849</v>
          </cell>
          <cell r="H133">
            <v>4760.5925714285713</v>
          </cell>
          <cell r="I133">
            <v>5040.627428571428</v>
          </cell>
          <cell r="J133">
            <v>5320.6622857142856</v>
          </cell>
          <cell r="K133">
            <v>5600.6971428571433</v>
          </cell>
        </row>
        <row r="134">
          <cell r="B134">
            <v>1263.7273015714284</v>
          </cell>
          <cell r="C134">
            <v>1311.8582926428569</v>
          </cell>
          <cell r="D134">
            <v>1393.8735014285714</v>
          </cell>
          <cell r="E134">
            <v>1237.5440424285714</v>
          </cell>
          <cell r="F134">
            <v>1172.4709424999999</v>
          </cell>
          <cell r="G134">
            <v>1306.2750976785712</v>
          </cell>
          <cell r="H134">
            <v>1190.1481428571428</v>
          </cell>
          <cell r="I134">
            <v>1260.156857142857</v>
          </cell>
          <cell r="J134">
            <v>1330.1655714285714</v>
          </cell>
          <cell r="K134">
            <v>1400.1742857142856</v>
          </cell>
        </row>
      </sheetData>
      <sheetData sheetId="1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Peternakan"/>
      <sheetName val="Jumlah ternak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79526.286269276185</v>
          </cell>
          <cell r="C2">
            <v>114615.83938785239</v>
          </cell>
          <cell r="D2">
            <v>133341.9802574905</v>
          </cell>
          <cell r="E2">
            <v>152684.34043159522</v>
          </cell>
          <cell r="F2">
            <v>161364.5894602857</v>
          </cell>
        </row>
        <row r="3">
          <cell r="A3" t="str">
            <v>Terkait pemupukan N</v>
          </cell>
          <cell r="B3">
            <v>78019.712669276181</v>
          </cell>
          <cell r="C3">
            <v>114469.00255785239</v>
          </cell>
          <cell r="D3">
            <v>133142.1293474905</v>
          </cell>
          <cell r="E3">
            <v>152507.68318159523</v>
          </cell>
          <cell r="F3">
            <v>161197.4328202857</v>
          </cell>
        </row>
        <row r="4">
          <cell r="A4" t="str">
            <v>Pengairan sawah</v>
          </cell>
          <cell r="B4">
            <v>1506.5736000000002</v>
          </cell>
          <cell r="C4">
            <v>146.83682999999999</v>
          </cell>
          <cell r="D4">
            <v>199.85091000000003</v>
          </cell>
          <cell r="E4">
            <v>176.65725</v>
          </cell>
          <cell r="F4">
            <v>167.15663999999998</v>
          </cell>
        </row>
        <row r="5">
          <cell r="A5" t="str">
            <v>Peternakan</v>
          </cell>
          <cell r="B5">
            <v>10851.468420501726</v>
          </cell>
          <cell r="C5">
            <v>12309.05401585879</v>
          </cell>
          <cell r="D5">
            <v>14029.572851728431</v>
          </cell>
          <cell r="E5">
            <v>15332.341433217545</v>
          </cell>
          <cell r="F5">
            <v>16503.820980081255</v>
          </cell>
        </row>
        <row r="6">
          <cell r="A6" t="str">
            <v>Total</v>
          </cell>
          <cell r="B6">
            <v>90377.75468977791</v>
          </cell>
          <cell r="C6">
            <v>126924.89340371118</v>
          </cell>
          <cell r="D6">
            <v>147371.55310921895</v>
          </cell>
          <cell r="E6">
            <v>168016.68186481277</v>
          </cell>
          <cell r="F6">
            <v>177868.41044036695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22736.164153806425</v>
          </cell>
          <cell r="C128">
            <v>24388.924160725481</v>
          </cell>
          <cell r="D128">
            <v>24918.105493267765</v>
          </cell>
          <cell r="E128">
            <v>24208.182649258568</v>
          </cell>
          <cell r="F128">
            <v>25888.892374445702</v>
          </cell>
          <cell r="G128">
            <v>18230.110574626779</v>
          </cell>
          <cell r="H128">
            <v>22182.778365243979</v>
          </cell>
          <cell r="I128">
            <v>21775.569603223579</v>
          </cell>
          <cell r="J128">
            <v>21368.360841203186</v>
          </cell>
          <cell r="K128">
            <v>20961.152079182793</v>
          </cell>
        </row>
        <row r="129">
          <cell r="B129">
            <v>12788.933639999999</v>
          </cell>
          <cell r="C129">
            <v>12238.193940000003</v>
          </cell>
          <cell r="D129">
            <v>12941.583480000001</v>
          </cell>
          <cell r="E129">
            <v>14024.262840000001</v>
          </cell>
          <cell r="F129">
            <v>16716.756420000002</v>
          </cell>
          <cell r="G129">
            <v>18763.640699999996</v>
          </cell>
          <cell r="H129">
            <v>19188.965748135612</v>
          </cell>
          <cell r="I129">
            <v>20711.82011356431</v>
          </cell>
          <cell r="J129">
            <v>22217.747126216927</v>
          </cell>
          <cell r="K129">
            <v>23811.342418869564</v>
          </cell>
        </row>
        <row r="130">
          <cell r="B130">
            <v>116.92885870193318</v>
          </cell>
          <cell r="C130">
            <v>120.75938872026229</v>
          </cell>
          <cell r="D130">
            <v>128.76529014422232</v>
          </cell>
          <cell r="E130">
            <v>311.41658054753719</v>
          </cell>
          <cell r="F130">
            <v>315.24980617859143</v>
          </cell>
          <cell r="G130">
            <v>322.7974777105257</v>
          </cell>
          <cell r="H130">
            <v>320.02645753941312</v>
          </cell>
          <cell r="I130">
            <v>353.67288019252356</v>
          </cell>
          <cell r="J130">
            <v>308.53035587600863</v>
          </cell>
          <cell r="K130">
            <v>380.61938835173373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2460.7366666666671</v>
          </cell>
          <cell r="C132">
            <v>2639.6149999999998</v>
          </cell>
          <cell r="D132">
            <v>2696.8883333333338</v>
          </cell>
          <cell r="E132">
            <v>2620.0533333333337</v>
          </cell>
          <cell r="F132">
            <v>2801.9566666666669</v>
          </cell>
          <cell r="G132">
            <v>1973.046166666667</v>
          </cell>
          <cell r="H132">
            <v>2400.8436833333335</v>
          </cell>
          <cell r="I132">
            <v>2356.7714500000002</v>
          </cell>
          <cell r="J132">
            <v>2312.6992166666669</v>
          </cell>
          <cell r="K132">
            <v>2268.6269833333331</v>
          </cell>
        </row>
        <row r="133">
          <cell r="B133">
            <v>9396.7096488571406</v>
          </cell>
          <cell r="C133">
            <v>10079.784674142857</v>
          </cell>
          <cell r="D133">
            <v>10298.49189757143</v>
          </cell>
          <cell r="E133">
            <v>10005.085376000001</v>
          </cell>
          <cell r="F133">
            <v>10699.711839142858</v>
          </cell>
          <cell r="G133">
            <v>7534.386837528572</v>
          </cell>
          <cell r="H133">
            <v>9167.9988802442876</v>
          </cell>
          <cell r="I133">
            <v>8999.7021316242881</v>
          </cell>
          <cell r="J133">
            <v>8831.4053830042849</v>
          </cell>
          <cell r="K133">
            <v>8663.1086343842835</v>
          </cell>
        </row>
        <row r="134">
          <cell r="B134">
            <v>2349.1774122142861</v>
          </cell>
          <cell r="C134">
            <v>2519.9461685357142</v>
          </cell>
          <cell r="D134">
            <v>2574.6229743928575</v>
          </cell>
          <cell r="E134">
            <v>2501.2713439999998</v>
          </cell>
          <cell r="F134">
            <v>2674.9279597857144</v>
          </cell>
          <cell r="G134">
            <v>1883.5967093821428</v>
          </cell>
          <cell r="H134">
            <v>2291.9997200610715</v>
          </cell>
          <cell r="I134">
            <v>2249.9255329060716</v>
          </cell>
          <cell r="J134">
            <v>2207.8513457510717</v>
          </cell>
          <cell r="K134">
            <v>2165.7771585960718</v>
          </cell>
        </row>
      </sheetData>
      <sheetData sheetId="1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20553.924684016889</v>
          </cell>
          <cell r="C128">
            <v>20146.715921996492</v>
          </cell>
          <cell r="D128">
            <v>19739.5071599761</v>
          </cell>
          <cell r="E128">
            <v>19332.298397955703</v>
          </cell>
          <cell r="F128">
            <v>18925.08963593531</v>
          </cell>
          <cell r="G128">
            <v>18517.880873914914</v>
          </cell>
          <cell r="H128">
            <v>18110.672111894521</v>
          </cell>
          <cell r="I128">
            <v>17703.463349874128</v>
          </cell>
          <cell r="J128">
            <v>17296.254587853728</v>
          </cell>
          <cell r="K128">
            <v>16889.045825833335</v>
          </cell>
        </row>
        <row r="129">
          <cell r="B129">
            <v>25340.858731522116</v>
          </cell>
          <cell r="C129">
            <v>26825.48040417477</v>
          </cell>
          <cell r="D129">
            <v>28423.653276827426</v>
          </cell>
          <cell r="E129">
            <v>30062.954229479972</v>
          </cell>
          <cell r="F129">
            <v>31540.982322132724</v>
          </cell>
          <cell r="G129">
            <v>33237.724574785272</v>
          </cell>
          <cell r="H129">
            <v>34824.353747437926</v>
          </cell>
          <cell r="I129">
            <v>36501.473180090485</v>
          </cell>
          <cell r="J129">
            <v>38129.910412743135</v>
          </cell>
          <cell r="K129">
            <v>39779.104465395794</v>
          </cell>
        </row>
        <row r="130">
          <cell r="B130">
            <v>387.30321065294078</v>
          </cell>
          <cell r="C130">
            <v>394.19590215781227</v>
          </cell>
          <cell r="D130">
            <v>401.39598861562263</v>
          </cell>
          <cell r="E130">
            <v>410.94030903593313</v>
          </cell>
          <cell r="F130">
            <v>415.39398010544357</v>
          </cell>
          <cell r="G130">
            <v>450.73438598139057</v>
          </cell>
          <cell r="H130">
            <v>457.2566372472769</v>
          </cell>
          <cell r="I130">
            <v>481.70241283632561</v>
          </cell>
          <cell r="J130">
            <v>435.58518902019097</v>
          </cell>
          <cell r="K130">
            <v>500.18239106486413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2224.5527333333334</v>
          </cell>
          <cell r="C132">
            <v>2180.4805000000001</v>
          </cell>
          <cell r="D132">
            <v>2136.4082666666668</v>
          </cell>
          <cell r="E132">
            <v>2092.3360333333335</v>
          </cell>
          <cell r="F132">
            <v>2048.2638000000002</v>
          </cell>
          <cell r="G132">
            <v>2004.1915666666666</v>
          </cell>
          <cell r="H132">
            <v>1960.1193333333333</v>
          </cell>
          <cell r="I132">
            <v>1916.0471</v>
          </cell>
          <cell r="J132">
            <v>1871.9748666666671</v>
          </cell>
          <cell r="K132">
            <v>1827.9026333333334</v>
          </cell>
        </row>
        <row r="133">
          <cell r="B133">
            <v>8494.8041848057146</v>
          </cell>
          <cell r="C133">
            <v>8326.5074361857132</v>
          </cell>
          <cell r="D133">
            <v>8158.2106875657155</v>
          </cell>
          <cell r="E133">
            <v>7989.9139389457168</v>
          </cell>
          <cell r="F133">
            <v>7821.6171903257145</v>
          </cell>
          <cell r="G133">
            <v>7653.3204417057141</v>
          </cell>
          <cell r="H133">
            <v>7485.0236930857154</v>
          </cell>
          <cell r="I133">
            <v>7316.7269444657159</v>
          </cell>
          <cell r="J133">
            <v>7148.4301958457136</v>
          </cell>
          <cell r="K133">
            <v>6980.1334472257131</v>
          </cell>
        </row>
        <row r="134">
          <cell r="B134">
            <v>2123.7010462014287</v>
          </cell>
          <cell r="C134">
            <v>2081.6268590464288</v>
          </cell>
          <cell r="D134">
            <v>2039.5526718914286</v>
          </cell>
          <cell r="E134">
            <v>1997.4784847364283</v>
          </cell>
          <cell r="F134">
            <v>1955.4042975814286</v>
          </cell>
          <cell r="G134">
            <v>1913.3301104264285</v>
          </cell>
          <cell r="H134">
            <v>1871.2559232714286</v>
          </cell>
          <cell r="I134">
            <v>1829.1817361164285</v>
          </cell>
          <cell r="J134">
            <v>1787.1075489614288</v>
          </cell>
          <cell r="K134">
            <v>1745.0333618064285</v>
          </cell>
        </row>
      </sheetData>
      <sheetData sheetId="1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14769.327503266119</v>
          </cell>
          <cell r="C128">
            <v>15842.954244406677</v>
          </cell>
          <cell r="D128">
            <v>16186.7084659218</v>
          </cell>
          <cell r="E128">
            <v>15725.545232128621</v>
          </cell>
          <cell r="F128">
            <v>16817.328006095675</v>
          </cell>
          <cell r="G128">
            <v>11842.211890977276</v>
          </cell>
          <cell r="H128">
            <v>5603.8972869042664</v>
          </cell>
          <cell r="I128">
            <v>5501.0266708291801</v>
          </cell>
          <cell r="J128">
            <v>5398.1560547540948</v>
          </cell>
          <cell r="K128">
            <v>5295.2854386790086</v>
          </cell>
        </row>
        <row r="129">
          <cell r="B129">
            <v>12788.933639999999</v>
          </cell>
          <cell r="C129">
            <v>12238.193940000003</v>
          </cell>
          <cell r="D129">
            <v>12941.583480000001</v>
          </cell>
          <cell r="E129">
            <v>14024.262840000001</v>
          </cell>
          <cell r="F129">
            <v>16716.756420000002</v>
          </cell>
          <cell r="G129">
            <v>18763.640699999996</v>
          </cell>
          <cell r="H129">
            <v>19183.888998135615</v>
          </cell>
          <cell r="I129">
            <v>20706.76856356431</v>
          </cell>
          <cell r="J129">
            <v>22212.720776216931</v>
          </cell>
          <cell r="K129">
            <v>23806.342318869563</v>
          </cell>
        </row>
        <row r="130">
          <cell r="B130">
            <v>116.92885870193318</v>
          </cell>
          <cell r="C130">
            <v>120.75938872026229</v>
          </cell>
          <cell r="D130">
            <v>128.76529014422232</v>
          </cell>
          <cell r="E130">
            <v>311.41658054753719</v>
          </cell>
          <cell r="F130">
            <v>315.24980617859143</v>
          </cell>
          <cell r="G130">
            <v>322.7974777105257</v>
          </cell>
          <cell r="H130">
            <v>196.12044884944297</v>
          </cell>
          <cell r="I130">
            <v>221.19871988774281</v>
          </cell>
          <cell r="J130">
            <v>166.75141223959372</v>
          </cell>
          <cell r="K130">
            <v>229.42974302231315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2460.7366666666671</v>
          </cell>
          <cell r="C132">
            <v>2639.6149999999998</v>
          </cell>
          <cell r="D132">
            <v>2696.8883333333338</v>
          </cell>
          <cell r="E132">
            <v>2620.0533333333337</v>
          </cell>
          <cell r="F132">
            <v>2801.9566666666669</v>
          </cell>
          <cell r="G132">
            <v>1973.046166666667</v>
          </cell>
          <cell r="H132">
            <v>1746.0681333333332</v>
          </cell>
          <cell r="I132">
            <v>1714.0155999999999</v>
          </cell>
          <cell r="J132">
            <v>1681.9630666666669</v>
          </cell>
          <cell r="K132">
            <v>1649.9105333333334</v>
          </cell>
        </row>
        <row r="133">
          <cell r="B133">
            <v>9396.7096488571406</v>
          </cell>
          <cell r="C133">
            <v>10079.784674142857</v>
          </cell>
          <cell r="D133">
            <v>10298.49189757143</v>
          </cell>
          <cell r="E133">
            <v>10005.085376000001</v>
          </cell>
          <cell r="F133">
            <v>10699.711839142858</v>
          </cell>
          <cell r="G133">
            <v>7534.386837528572</v>
          </cell>
          <cell r="H133">
            <v>6667.6355492685725</v>
          </cell>
          <cell r="I133">
            <v>6545.2379139085724</v>
          </cell>
          <cell r="J133">
            <v>6422.8402785485714</v>
          </cell>
          <cell r="K133">
            <v>6300.4426431885713</v>
          </cell>
        </row>
        <row r="134">
          <cell r="B134">
            <v>2349.1774122142861</v>
          </cell>
          <cell r="C134">
            <v>2519.9461685357142</v>
          </cell>
          <cell r="D134">
            <v>2574.6229743928575</v>
          </cell>
          <cell r="E134">
            <v>2501.2713439999998</v>
          </cell>
          <cell r="F134">
            <v>2674.9279597857144</v>
          </cell>
          <cell r="G134">
            <v>1883.5967093821428</v>
          </cell>
          <cell r="H134">
            <v>1666.9088873171431</v>
          </cell>
          <cell r="I134">
            <v>1636.3094784771429</v>
          </cell>
          <cell r="J134">
            <v>1605.7100696371429</v>
          </cell>
          <cell r="K134">
            <v>1575.1106607971431</v>
          </cell>
        </row>
      </sheetData>
      <sheetData sheetId="1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5192.4101154282989</v>
          </cell>
          <cell r="C128">
            <v>5089.5394993532136</v>
          </cell>
          <cell r="D128">
            <v>4986.6688832781274</v>
          </cell>
          <cell r="E128">
            <v>4883.7982672030412</v>
          </cell>
          <cell r="F128">
            <v>4780.9276511279559</v>
          </cell>
          <cell r="G128">
            <v>4678.0570350528697</v>
          </cell>
          <cell r="H128">
            <v>4575.1864189777834</v>
          </cell>
          <cell r="I128">
            <v>4472.3158029026981</v>
          </cell>
          <cell r="J128">
            <v>4369.4451868276119</v>
          </cell>
          <cell r="K128">
            <v>4266.5745707525266</v>
          </cell>
        </row>
        <row r="129">
          <cell r="B129">
            <v>25335.884881522114</v>
          </cell>
          <cell r="C129">
            <v>26820.533854174773</v>
          </cell>
          <cell r="D129">
            <v>28418.734026827427</v>
          </cell>
          <cell r="E129">
            <v>30058.063329479966</v>
          </cell>
          <cell r="F129">
            <v>31536.11977213273</v>
          </cell>
          <cell r="G129">
            <v>33232.892474785272</v>
          </cell>
          <cell r="H129">
            <v>34819.551047437926</v>
          </cell>
          <cell r="I129">
            <v>36496.701980090489</v>
          </cell>
          <cell r="J129">
            <v>38125.170712743144</v>
          </cell>
          <cell r="K129">
            <v>39774.396265395793</v>
          </cell>
        </row>
        <row r="130">
          <cell r="B130">
            <v>226.5732346522291</v>
          </cell>
          <cell r="C130">
            <v>223.77270713072338</v>
          </cell>
          <cell r="D130">
            <v>221.12485389872799</v>
          </cell>
          <cell r="E130">
            <v>218.92115822557588</v>
          </cell>
          <cell r="F130">
            <v>214.8100387290514</v>
          </cell>
          <cell r="G130">
            <v>239.63401319679303</v>
          </cell>
          <cell r="H130">
            <v>235.34243847127362</v>
          </cell>
          <cell r="I130">
            <v>248.65343328217418</v>
          </cell>
          <cell r="J130">
            <v>191.01199479531928</v>
          </cell>
          <cell r="K130">
            <v>243.65021915612962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1617.8565333333336</v>
          </cell>
          <cell r="C132">
            <v>1585.8040000000001</v>
          </cell>
          <cell r="D132">
            <v>1553.7514666666666</v>
          </cell>
          <cell r="E132">
            <v>1521.6989333333333</v>
          </cell>
          <cell r="F132">
            <v>1489.6463999999999</v>
          </cell>
          <cell r="G132">
            <v>1457.5938666666668</v>
          </cell>
          <cell r="H132">
            <v>1425.5413333333336</v>
          </cell>
          <cell r="I132">
            <v>1393.4888000000001</v>
          </cell>
          <cell r="J132">
            <v>1361.4362666666668</v>
          </cell>
          <cell r="K132">
            <v>1329.3837333333333</v>
          </cell>
        </row>
        <row r="133">
          <cell r="B133">
            <v>6178.0394071314286</v>
          </cell>
          <cell r="C133">
            <v>6055.6417717714285</v>
          </cell>
          <cell r="D133">
            <v>5933.2441364114284</v>
          </cell>
          <cell r="E133">
            <v>5810.8465010514283</v>
          </cell>
          <cell r="F133">
            <v>5688.4488656914282</v>
          </cell>
          <cell r="G133">
            <v>5566.0512303314272</v>
          </cell>
          <cell r="H133">
            <v>5443.6535949714289</v>
          </cell>
          <cell r="I133">
            <v>5321.2559596114297</v>
          </cell>
          <cell r="J133">
            <v>5198.8583242514287</v>
          </cell>
          <cell r="K133">
            <v>5076.4606888914295</v>
          </cell>
        </row>
        <row r="134">
          <cell r="B134">
            <v>1544.5098517828574</v>
          </cell>
          <cell r="C134">
            <v>1513.9104429428571</v>
          </cell>
          <cell r="D134">
            <v>1483.3110341028571</v>
          </cell>
          <cell r="E134">
            <v>1452.7116252628573</v>
          </cell>
          <cell r="F134">
            <v>1422.1122164228573</v>
          </cell>
          <cell r="G134">
            <v>1391.5128075828572</v>
          </cell>
          <cell r="H134">
            <v>1360.9133987428572</v>
          </cell>
          <cell r="I134">
            <v>1330.313989902857</v>
          </cell>
          <cell r="J134">
            <v>1299.7145810628574</v>
          </cell>
          <cell r="K134">
            <v>1269.1151722228572</v>
          </cell>
        </row>
      </sheetData>
      <sheetData sheetId="1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0</v>
          </cell>
          <cell r="C128">
            <v>0</v>
          </cell>
          <cell r="D128">
            <v>0</v>
          </cell>
          <cell r="E128">
            <v>14347.522044280404</v>
          </cell>
          <cell r="F128">
            <v>20269.13568801068</v>
          </cell>
          <cell r="G128">
            <v>20647.388541905348</v>
          </cell>
          <cell r="H128">
            <v>24047.937597854921</v>
          </cell>
          <cell r="I128">
            <v>27562.14884142801</v>
          </cell>
          <cell r="J128">
            <v>27590.098559696093</v>
          </cell>
          <cell r="K128">
            <v>21715.06777974595</v>
          </cell>
          <cell r="L128">
            <v>29540.98889480799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7108.7331000000004</v>
          </cell>
          <cell r="F129">
            <v>7841.1845400000002</v>
          </cell>
          <cell r="G129">
            <v>6770.1748799999996</v>
          </cell>
          <cell r="H129">
            <v>6857.6902799999998</v>
          </cell>
          <cell r="I129">
            <v>8641.536540000001</v>
          </cell>
          <cell r="J129">
            <v>8657.2025400000002</v>
          </cell>
          <cell r="K129">
            <v>9962.4609</v>
          </cell>
          <cell r="L129">
            <v>9829.2637799999993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83.901147565714282</v>
          </cell>
          <cell r="F130">
            <v>91.001006290605702</v>
          </cell>
          <cell r="G130">
            <v>82.488939933211441</v>
          </cell>
          <cell r="H130">
            <v>87.289925143268576</v>
          </cell>
          <cell r="I130">
            <v>104.09084777369144</v>
          </cell>
          <cell r="J130">
            <v>94.262942006514294</v>
          </cell>
          <cell r="K130">
            <v>94.449197990500593</v>
          </cell>
          <cell r="L130">
            <v>103.16071853532344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569.40779454545464</v>
          </cell>
          <cell r="F132">
            <v>704.69285454545468</v>
          </cell>
          <cell r="G132">
            <v>728.63119090909095</v>
          </cell>
          <cell r="H132">
            <v>837.54510000000005</v>
          </cell>
          <cell r="I132">
            <v>1146.0760909090909</v>
          </cell>
          <cell r="J132">
            <v>1336.0375636363635</v>
          </cell>
          <cell r="K132">
            <v>1625.3368636363639</v>
          </cell>
          <cell r="L132">
            <v>1835.466654545455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7.1551810909090911E-4</v>
          </cell>
          <cell r="F133">
            <v>1.1857716945454543E-3</v>
          </cell>
          <cell r="G133">
            <v>1.1717894618181821E-3</v>
          </cell>
          <cell r="H133">
            <v>1.2015414981818185E-3</v>
          </cell>
          <cell r="I133">
            <v>1.4231023418181819E-3</v>
          </cell>
          <cell r="J133">
            <v>1.5127628676363638E-3</v>
          </cell>
          <cell r="K133">
            <v>8.7463075636363627E-4</v>
          </cell>
          <cell r="L133">
            <v>1.2786990109090912E-3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22109.564801909681</v>
          </cell>
          <cell r="F134">
            <v>28906.015274618432</v>
          </cell>
          <cell r="G134">
            <v>28228.68472453711</v>
          </cell>
          <cell r="H134">
            <v>31830.464104539686</v>
          </cell>
          <cell r="I134">
            <v>37453.853743213134</v>
          </cell>
          <cell r="J134">
            <v>37677.603118101833</v>
          </cell>
          <cell r="K134">
            <v>33397.315616003572</v>
          </cell>
          <cell r="L134">
            <v>41308.881326587776</v>
          </cell>
        </row>
      </sheetData>
      <sheetData sheetId="1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Jumlah ternak"/>
      <sheetName val="Peternakan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107787.97577193334</v>
          </cell>
          <cell r="C2">
            <v>96089.301760642862</v>
          </cell>
          <cell r="D2">
            <v>96946.762413080942</v>
          </cell>
          <cell r="E2">
            <v>95642.128218666694</v>
          </cell>
          <cell r="F2">
            <v>98487.765060333346</v>
          </cell>
        </row>
        <row r="3">
          <cell r="A3" t="str">
            <v>Terkait pemupukan N</v>
          </cell>
          <cell r="B3">
            <v>103662.47957193335</v>
          </cell>
          <cell r="C3">
            <v>95646.762670642856</v>
          </cell>
          <cell r="D3">
            <v>96494.621283080938</v>
          </cell>
          <cell r="E3">
            <v>95202.868698666687</v>
          </cell>
          <cell r="F3">
            <v>98018.008920333348</v>
          </cell>
        </row>
        <row r="4">
          <cell r="A4" t="str">
            <v>Pengairan sawah</v>
          </cell>
          <cell r="B4">
            <v>4125.4962000000005</v>
          </cell>
          <cell r="C4">
            <v>442.53908999999999</v>
          </cell>
          <cell r="D4">
            <v>452.14113000000003</v>
          </cell>
          <cell r="E4">
            <v>439.25952000000007</v>
          </cell>
          <cell r="F4">
            <v>469.75614000000002</v>
          </cell>
        </row>
        <row r="5">
          <cell r="A5" t="str">
            <v>Peternakan</v>
          </cell>
          <cell r="B5">
            <v>12913.630746386001</v>
          </cell>
          <cell r="C5">
            <v>12377.62831845433</v>
          </cell>
          <cell r="D5">
            <v>13074.085926007923</v>
          </cell>
          <cell r="E5">
            <v>14267.442787509177</v>
          </cell>
          <cell r="F5">
            <v>16974.174782361792</v>
          </cell>
        </row>
        <row r="6">
          <cell r="A6" t="str">
            <v>Total</v>
          </cell>
          <cell r="B6">
            <v>120701.60651831934</v>
          </cell>
          <cell r="C6">
            <v>108466.93007909719</v>
          </cell>
          <cell r="D6">
            <v>110020.84833908887</v>
          </cell>
          <cell r="E6">
            <v>109909.57100617587</v>
          </cell>
          <cell r="F6">
            <v>115461.93984269514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  <sheetName val="BAU_SAMARINDA_2011-2020_data 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6379.9890233267643</v>
          </cell>
          <cell r="C128">
            <v>5181.8777669017927</v>
          </cell>
          <cell r="D128">
            <v>6527.1908728719809</v>
          </cell>
          <cell r="E128">
            <v>7509.1576413571456</v>
          </cell>
          <cell r="F128">
            <v>6342.7227323026618</v>
          </cell>
          <cell r="G128">
            <v>8006.4124397496598</v>
          </cell>
          <cell r="H128">
            <v>8278.6304627011486</v>
          </cell>
          <cell r="I128">
            <v>8560.1038984329862</v>
          </cell>
          <cell r="J128">
            <v>8851.1474309797104</v>
          </cell>
          <cell r="K128">
            <v>9152.0864436330212</v>
          </cell>
        </row>
        <row r="129">
          <cell r="B129">
            <v>12383.34153</v>
          </cell>
          <cell r="C129">
            <v>10417.720530000001</v>
          </cell>
          <cell r="D129">
            <v>10089.043020000001</v>
          </cell>
          <cell r="E129">
            <v>11981.009669999999</v>
          </cell>
          <cell r="F129">
            <v>15614.261040000003</v>
          </cell>
          <cell r="G129">
            <v>13977.654923399998</v>
          </cell>
          <cell r="H129">
            <v>14260.536588406079</v>
          </cell>
          <cell r="I129">
            <v>14683.805288250349</v>
          </cell>
          <cell r="J129">
            <v>15112.425540639782</v>
          </cell>
          <cell r="K129">
            <v>15541.045793029212</v>
          </cell>
        </row>
        <row r="130">
          <cell r="B130">
            <v>1016.2191386784486</v>
          </cell>
          <cell r="C130">
            <v>1031.3104497067868</v>
          </cell>
          <cell r="D130">
            <v>949.82078148800235</v>
          </cell>
          <cell r="E130">
            <v>1291.8774119049385</v>
          </cell>
          <cell r="F130">
            <v>1918.3054099144542</v>
          </cell>
          <cell r="G130">
            <v>1392.0786486632994</v>
          </cell>
          <cell r="H130">
            <v>1432.4068503072331</v>
          </cell>
          <cell r="I130">
            <v>1473.6658318597401</v>
          </cell>
          <cell r="J130">
            <v>1184.5508575314959</v>
          </cell>
          <cell r="K130">
            <v>1556.2547576087695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690.50666666666677</v>
          </cell>
          <cell r="C132">
            <v>560.83500000000004</v>
          </cell>
          <cell r="D132">
            <v>706.43833333333339</v>
          </cell>
          <cell r="E132">
            <v>812.7166666666667</v>
          </cell>
          <cell r="F132">
            <v>686.47333333333336</v>
          </cell>
          <cell r="G132">
            <v>866.53458893371487</v>
          </cell>
          <cell r="H132">
            <v>895.9967649574611</v>
          </cell>
          <cell r="I132">
            <v>926.46065496601489</v>
          </cell>
          <cell r="J132">
            <v>957.96031723485942</v>
          </cell>
          <cell r="K132">
            <v>990.53096802084474</v>
          </cell>
        </row>
        <row r="133">
          <cell r="B133">
            <v>2636.808214857143</v>
          </cell>
          <cell r="C133">
            <v>2141.6365787142859</v>
          </cell>
          <cell r="D133">
            <v>2697.6457875714282</v>
          </cell>
          <cell r="E133">
            <v>3103.4863042857141</v>
          </cell>
          <cell r="F133">
            <v>2621.4062977142862</v>
          </cell>
          <cell r="G133">
            <v>3308.9984975645089</v>
          </cell>
          <cell r="H133">
            <v>3421.504446481702</v>
          </cell>
          <cell r="I133">
            <v>3537.8355976620792</v>
          </cell>
          <cell r="J133">
            <v>3658.1220079825907</v>
          </cell>
          <cell r="K133">
            <v>3782.4981562539988</v>
          </cell>
        </row>
        <row r="134">
          <cell r="B134">
            <v>659.20205371428574</v>
          </cell>
          <cell r="C134">
            <v>535.40914467857147</v>
          </cell>
          <cell r="D134">
            <v>674.41144689285704</v>
          </cell>
          <cell r="E134">
            <v>775.87157607142854</v>
          </cell>
          <cell r="F134">
            <v>655.35157442857144</v>
          </cell>
          <cell r="G134">
            <v>827.24962439112687</v>
          </cell>
          <cell r="H134">
            <v>855.37611162042526</v>
          </cell>
          <cell r="I134">
            <v>884.4588994155198</v>
          </cell>
          <cell r="J134">
            <v>914.53050199564757</v>
          </cell>
          <cell r="K134">
            <v>945.6245390634997</v>
          </cell>
        </row>
      </sheetData>
      <sheetData sheetId="11"/>
      <sheetData sheetId="1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9463.2573827165415</v>
          </cell>
          <cell r="C128">
            <v>9785.0081337289048</v>
          </cell>
          <cell r="D128">
            <v>10117.698410275689</v>
          </cell>
          <cell r="E128">
            <v>10461.700156225064</v>
          </cell>
          <cell r="F128">
            <v>10817.397961536713</v>
          </cell>
          <cell r="G128">
            <v>11185.189492228963</v>
          </cell>
          <cell r="H128">
            <v>11565.48593496475</v>
          </cell>
          <cell r="I128">
            <v>11958.712456753548</v>
          </cell>
          <cell r="J128">
            <v>12365.308680283169</v>
          </cell>
          <cell r="K128">
            <v>12793.171419642909</v>
          </cell>
        </row>
        <row r="129">
          <cell r="B129">
            <v>15969.666045418646</v>
          </cell>
          <cell r="C129">
            <v>16167.942547808078</v>
          </cell>
          <cell r="D129">
            <v>16826.906550197513</v>
          </cell>
          <cell r="E129">
            <v>17255.526802586941</v>
          </cell>
          <cell r="F129">
            <v>17684.147054976384</v>
          </cell>
          <cell r="G129">
            <v>18112.767307365801</v>
          </cell>
          <cell r="H129">
            <v>18541.387559755236</v>
          </cell>
          <cell r="I129">
            <v>18970.007812144668</v>
          </cell>
          <cell r="J129">
            <v>19398.628064534099</v>
          </cell>
          <cell r="K129">
            <v>19827.248316923538</v>
          </cell>
        </row>
        <row r="130">
          <cell r="B130">
            <v>1597.5492204832842</v>
          </cell>
          <cell r="C130">
            <v>1638.8436833577989</v>
          </cell>
          <cell r="D130">
            <v>1680.1381462323131</v>
          </cell>
          <cell r="E130">
            <v>1721.4326091068278</v>
          </cell>
          <cell r="F130">
            <v>1762.7270719813428</v>
          </cell>
          <cell r="G130">
            <v>1804.0215348558572</v>
          </cell>
          <cell r="H130">
            <v>1845.3159977303721</v>
          </cell>
          <cell r="I130">
            <v>1886.6104606048862</v>
          </cell>
          <cell r="J130">
            <v>1507.5094881343198</v>
          </cell>
          <cell r="K130">
            <v>1969.1993863539153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1024.2090209335533</v>
          </cell>
          <cell r="C132">
            <v>1059.0321276452944</v>
          </cell>
          <cell r="D132">
            <v>1095.0392199852342</v>
          </cell>
          <cell r="E132">
            <v>1132.2705534647323</v>
          </cell>
          <cell r="F132">
            <v>1170.7677522825331</v>
          </cell>
          <cell r="G132">
            <v>1210.5738558601392</v>
          </cell>
          <cell r="H132">
            <v>1251.7333669593841</v>
          </cell>
          <cell r="I132">
            <v>1294.2923014360031</v>
          </cell>
          <cell r="J132">
            <v>1338.2982396848272</v>
          </cell>
          <cell r="K132">
            <v>1384.6058544575105</v>
          </cell>
        </row>
        <row r="133">
          <cell r="B133">
            <v>3911.1030935666349</v>
          </cell>
          <cell r="C133">
            <v>4044.0805987478998</v>
          </cell>
          <cell r="D133">
            <v>4181.5793391053294</v>
          </cell>
          <cell r="E133">
            <v>4323.753036634911</v>
          </cell>
          <cell r="F133">
            <v>4470.7606398804983</v>
          </cell>
          <cell r="G133">
            <v>4622.7665016364335</v>
          </cell>
          <cell r="H133">
            <v>4779.9405626920734</v>
          </cell>
          <cell r="I133">
            <v>4942.4585418236029</v>
          </cell>
          <cell r="J133">
            <v>5110.502132245605</v>
          </cell>
          <cell r="K133">
            <v>5287.3350361659914</v>
          </cell>
        </row>
        <row r="134">
          <cell r="B134">
            <v>977.77577339165862</v>
          </cell>
          <cell r="C134">
            <v>1011.0201496869748</v>
          </cell>
          <cell r="D134">
            <v>1045.3948347763323</v>
          </cell>
          <cell r="E134">
            <v>1080.9382591587275</v>
          </cell>
          <cell r="F134">
            <v>1117.6901599701241</v>
          </cell>
          <cell r="G134">
            <v>1155.6916254091086</v>
          </cell>
          <cell r="H134">
            <v>1194.9851406730181</v>
          </cell>
          <cell r="I134">
            <v>1235.614635455901</v>
          </cell>
          <cell r="J134">
            <v>1277.6255330614017</v>
          </cell>
          <cell r="K134">
            <v>1321.8337590414976</v>
          </cell>
        </row>
      </sheetData>
      <sheetData sheetId="1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4144.4170931964591</v>
          </cell>
          <cell r="C128">
            <v>3366.1284860336891</v>
          </cell>
          <cell r="D128">
            <v>4240.0388660827084</v>
          </cell>
          <cell r="E128">
            <v>4877.9208193871873</v>
          </cell>
          <cell r="F128">
            <v>4120.2090494277882</v>
          </cell>
          <cell r="G128">
            <v>5200.9356832994918</v>
          </cell>
          <cell r="H128">
            <v>2091.3789077883043</v>
          </cell>
          <cell r="I128">
            <v>2162.4857906531065</v>
          </cell>
          <cell r="J128">
            <v>2236.0103075353127</v>
          </cell>
          <cell r="K128">
            <v>2312.0346579915131</v>
          </cell>
        </row>
        <row r="129">
          <cell r="B129">
            <v>12383.34153</v>
          </cell>
          <cell r="C129">
            <v>10417.720530000001</v>
          </cell>
          <cell r="D129">
            <v>10089.043020000001</v>
          </cell>
          <cell r="E129">
            <v>11981.009669999999</v>
          </cell>
          <cell r="F129">
            <v>15614.261040000003</v>
          </cell>
          <cell r="G129">
            <v>13977.654923399998</v>
          </cell>
          <cell r="H129">
            <v>14245.37658340608</v>
          </cell>
          <cell r="I129">
            <v>14668.342463250352</v>
          </cell>
          <cell r="J129">
            <v>15096.659895639783</v>
          </cell>
          <cell r="K129">
            <v>15524.977328029212</v>
          </cell>
        </row>
        <row r="130">
          <cell r="B130">
            <v>1016.2191386784486</v>
          </cell>
          <cell r="C130">
            <v>1031.3104497067868</v>
          </cell>
          <cell r="D130">
            <v>949.82078148800235</v>
          </cell>
          <cell r="E130">
            <v>1291.8774119049385</v>
          </cell>
          <cell r="F130">
            <v>1918.3054099144542</v>
          </cell>
          <cell r="G130">
            <v>1392.0786486632994</v>
          </cell>
          <cell r="H130">
            <v>1315.3330365785812</v>
          </cell>
          <cell r="I130">
            <v>1353.3312023779972</v>
          </cell>
          <cell r="J130">
            <v>1060.9245589731768</v>
          </cell>
          <cell r="K130">
            <v>1429.3367899738746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690.50666666666677</v>
          </cell>
          <cell r="C132">
            <v>560.83500000000004</v>
          </cell>
          <cell r="D132">
            <v>706.43833333333339</v>
          </cell>
          <cell r="E132">
            <v>812.7166666666667</v>
          </cell>
          <cell r="F132">
            <v>686.47333333333336</v>
          </cell>
          <cell r="G132">
            <v>866.53458893371487</v>
          </cell>
          <cell r="H132">
            <v>651.63401087815362</v>
          </cell>
          <cell r="I132">
            <v>673.78956724801071</v>
          </cell>
          <cell r="J132">
            <v>696.69841253444326</v>
          </cell>
          <cell r="K132">
            <v>720.38615856061426</v>
          </cell>
        </row>
        <row r="133">
          <cell r="B133">
            <v>2636.808214857143</v>
          </cell>
          <cell r="C133">
            <v>2141.6365787142859</v>
          </cell>
          <cell r="D133">
            <v>2697.6457875714282</v>
          </cell>
          <cell r="E133">
            <v>3103.4863042857141</v>
          </cell>
          <cell r="F133">
            <v>2621.4062977142862</v>
          </cell>
          <cell r="G133">
            <v>3308.9984975645089</v>
          </cell>
          <cell r="H133">
            <v>2488.3668701685106</v>
          </cell>
          <cell r="I133">
            <v>2572.9713437542396</v>
          </cell>
          <cell r="J133">
            <v>2660.452369441884</v>
          </cell>
          <cell r="K133">
            <v>2750.907750002908</v>
          </cell>
        </row>
        <row r="134">
          <cell r="B134">
            <v>659.20205371428574</v>
          </cell>
          <cell r="C134">
            <v>535.40914467857147</v>
          </cell>
          <cell r="D134">
            <v>674.41144689285704</v>
          </cell>
          <cell r="E134">
            <v>775.87157607142854</v>
          </cell>
          <cell r="F134">
            <v>655.35157442857144</v>
          </cell>
          <cell r="G134">
            <v>827.24962439112687</v>
          </cell>
          <cell r="H134">
            <v>622.09171754212753</v>
          </cell>
          <cell r="I134">
            <v>643.24283593855989</v>
          </cell>
          <cell r="J134">
            <v>665.11309236047089</v>
          </cell>
          <cell r="K134">
            <v>687.7269375007271</v>
          </cell>
        </row>
      </sheetData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4871.9267702806765</v>
          </cell>
          <cell r="C128">
            <v>6044.0205612855498</v>
          </cell>
          <cell r="D128">
            <v>6692.9259032697628</v>
          </cell>
          <cell r="E128">
            <v>7400.3273167267016</v>
          </cell>
          <cell r="F128">
            <v>8166.2248016563817</v>
          </cell>
          <cell r="G128">
            <v>8990.6183580587858</v>
          </cell>
          <cell r="H128">
            <v>9873.5079859339221</v>
          </cell>
          <cell r="I128">
            <v>10814.893685281795</v>
          </cell>
          <cell r="J128">
            <v>11814.775456102403</v>
          </cell>
          <cell r="K128">
            <v>12873.153298395739</v>
          </cell>
        </row>
        <row r="129">
          <cell r="B129">
            <v>48270.306041228148</v>
          </cell>
          <cell r="C129">
            <v>52804.219589487657</v>
          </cell>
          <cell r="D129">
            <v>57499.365568688845</v>
          </cell>
          <cell r="E129">
            <v>62162.518594864938</v>
          </cell>
          <cell r="F129">
            <v>66862.143126804673</v>
          </cell>
          <cell r="G129">
            <v>71601.660746374706</v>
          </cell>
          <cell r="H129">
            <v>76384.835266363341</v>
          </cell>
          <cell r="I129">
            <v>81215.809135293224</v>
          </cell>
          <cell r="J129">
            <v>86099.144025575457</v>
          </cell>
          <cell r="K129">
            <v>91039.866137199802</v>
          </cell>
        </row>
        <row r="130">
          <cell r="B130">
            <v>560.94106777005277</v>
          </cell>
          <cell r="C130">
            <v>616.54093179502377</v>
          </cell>
          <cell r="D130">
            <v>677.31804391432979</v>
          </cell>
          <cell r="E130">
            <v>743.78957729226227</v>
          </cell>
          <cell r="F130">
            <v>816.52443390968358</v>
          </cell>
          <cell r="G130">
            <v>896.14842556683038</v>
          </cell>
          <cell r="H130">
            <v>983.34997489627472</v>
          </cell>
          <cell r="I130">
            <v>1078.8863887832117</v>
          </cell>
          <cell r="J130">
            <v>917.39246329628418</v>
          </cell>
          <cell r="K130">
            <v>1298.3795740086473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1518</v>
          </cell>
          <cell r="C132">
            <v>1883.2022000000004</v>
          </cell>
          <cell r="D132">
            <v>2085.3888000000006</v>
          </cell>
          <cell r="E132">
            <v>2305.8016666666667</v>
          </cell>
          <cell r="F132">
            <v>2544.4408000000012</v>
          </cell>
          <cell r="G132">
            <v>2801.3062000000004</v>
          </cell>
          <cell r="H132">
            <v>3076.3978666666658</v>
          </cell>
          <cell r="I132">
            <v>3369.7157999999999</v>
          </cell>
          <cell r="J132">
            <v>3681.26</v>
          </cell>
          <cell r="K132">
            <v>4011.0304666666675</v>
          </cell>
        </row>
        <row r="133">
          <cell r="B133">
            <v>5796.7215428571444</v>
          </cell>
          <cell r="C133">
            <v>7191.3035324742868</v>
          </cell>
          <cell r="D133">
            <v>7963.3848367542887</v>
          </cell>
          <cell r="E133">
            <v>8805.0660044285705</v>
          </cell>
          <cell r="F133">
            <v>9716.3470354971487</v>
          </cell>
          <cell r="G133">
            <v>10697.227929960001</v>
          </cell>
          <cell r="H133">
            <v>11747.708687817141</v>
          </cell>
          <cell r="I133">
            <v>12867.789309068574</v>
          </cell>
          <cell r="J133">
            <v>14057.469793714285</v>
          </cell>
          <cell r="K133">
            <v>15316.750141754288</v>
          </cell>
        </row>
        <row r="134">
          <cell r="B134">
            <v>1449.1803857142859</v>
          </cell>
          <cell r="C134">
            <v>1797.8258831185715</v>
          </cell>
          <cell r="D134">
            <v>1990.8462091885719</v>
          </cell>
          <cell r="E134">
            <v>2201.2665011071426</v>
          </cell>
          <cell r="F134">
            <v>2429.0867588742867</v>
          </cell>
          <cell r="G134">
            <v>2674.3069824899999</v>
          </cell>
          <cell r="H134">
            <v>2936.9271719542849</v>
          </cell>
          <cell r="I134">
            <v>3216.947327267143</v>
          </cell>
          <cell r="J134">
            <v>3514.3674484285712</v>
          </cell>
          <cell r="K134">
            <v>3829.187535438572</v>
          </cell>
        </row>
      </sheetData>
      <sheetData sheetId="1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2390.6438363632242</v>
          </cell>
          <cell r="C128">
            <v>2471.9257267995745</v>
          </cell>
          <cell r="D128">
            <v>2555.9712015107598</v>
          </cell>
          <cell r="E128">
            <v>2642.8742223621261</v>
          </cell>
          <cell r="F128">
            <v>2732.7319459224377</v>
          </cell>
          <cell r="G128">
            <v>2825.6448320838008</v>
          </cell>
          <cell r="H128">
            <v>2921.7167563746507</v>
          </cell>
          <cell r="I128">
            <v>3021.055126091389</v>
          </cell>
          <cell r="J128">
            <v>3123.7710003784955</v>
          </cell>
          <cell r="K128">
            <v>3231.8593022488417</v>
          </cell>
        </row>
        <row r="129">
          <cell r="B129">
            <v>15953.294760418647</v>
          </cell>
          <cell r="C129">
            <v>16151.268442808077</v>
          </cell>
          <cell r="D129">
            <v>16809.92962519751</v>
          </cell>
          <cell r="E129">
            <v>17238.247057586945</v>
          </cell>
          <cell r="F129">
            <v>17666.564489976379</v>
          </cell>
          <cell r="G129">
            <v>18094.881922365799</v>
          </cell>
          <cell r="H129">
            <v>18523.199354755234</v>
          </cell>
          <cell r="I129">
            <v>18951.516787144672</v>
          </cell>
          <cell r="J129">
            <v>19379.834219534103</v>
          </cell>
          <cell r="K129">
            <v>19808.151651923534</v>
          </cell>
        </row>
        <row r="130">
          <cell r="B130">
            <v>1467.3395837718135</v>
          </cell>
          <cell r="C130">
            <v>1505.342377569752</v>
          </cell>
          <cell r="D130">
            <v>1543.3451713676909</v>
          </cell>
          <cell r="E130">
            <v>1581.3479651656296</v>
          </cell>
          <cell r="F130">
            <v>1619.3507589635683</v>
          </cell>
          <cell r="G130">
            <v>1657.3535527615072</v>
          </cell>
          <cell r="H130">
            <v>1695.3563465594461</v>
          </cell>
          <cell r="I130">
            <v>1733.3591403573841</v>
          </cell>
          <cell r="J130">
            <v>1350.966498810242</v>
          </cell>
          <cell r="K130">
            <v>1809.3647279532618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744.87928795167511</v>
          </cell>
          <cell r="C132">
            <v>770.20518374203209</v>
          </cell>
          <cell r="D132">
            <v>796.39215998926136</v>
          </cell>
          <cell r="E132">
            <v>823.46949342889627</v>
          </cell>
          <cell r="F132">
            <v>851.4674562054787</v>
          </cell>
          <cell r="G132">
            <v>880.41734971646474</v>
          </cell>
          <cell r="H132">
            <v>910.35153960682476</v>
          </cell>
          <cell r="I132">
            <v>941.30349195345673</v>
          </cell>
          <cell r="J132">
            <v>973.30781067987436</v>
          </cell>
          <cell r="K132">
            <v>1006.9860759690987</v>
          </cell>
        </row>
        <row r="133">
          <cell r="B133">
            <v>2844.4386135030072</v>
          </cell>
          <cell r="C133">
            <v>2941.1495263621091</v>
          </cell>
          <cell r="D133">
            <v>3041.1486102584204</v>
          </cell>
          <cell r="E133">
            <v>3144.5476630072076</v>
          </cell>
          <cell r="F133">
            <v>3251.4622835494529</v>
          </cell>
          <cell r="G133">
            <v>3362.0120011901331</v>
          </cell>
          <cell r="H133">
            <v>3476.3204092305987</v>
          </cell>
          <cell r="I133">
            <v>3594.5153031444393</v>
          </cell>
          <cell r="J133">
            <v>3716.7288234513499</v>
          </cell>
          <cell r="K133">
            <v>3845.3345717570837</v>
          </cell>
        </row>
        <row r="134">
          <cell r="B134">
            <v>711.1096533757518</v>
          </cell>
          <cell r="C134">
            <v>735.28738159052727</v>
          </cell>
          <cell r="D134">
            <v>760.28715256460521</v>
          </cell>
          <cell r="E134">
            <v>786.13691575180178</v>
          </cell>
          <cell r="F134">
            <v>812.86557088736299</v>
          </cell>
          <cell r="G134">
            <v>840.50300029753328</v>
          </cell>
          <cell r="H134">
            <v>869.08010230764967</v>
          </cell>
          <cell r="I134">
            <v>898.62882578610981</v>
          </cell>
          <cell r="J134">
            <v>929.18220586283724</v>
          </cell>
          <cell r="K134">
            <v>961.33364293927104</v>
          </cell>
        </row>
      </sheetData>
      <sheetData sheetId="1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11919.623184059967</v>
          </cell>
          <cell r="C128">
            <v>12383.588507310073</v>
          </cell>
          <cell r="D128">
            <v>12912.769839852363</v>
          </cell>
          <cell r="E128">
            <v>14347.522044280404</v>
          </cell>
          <cell r="F128">
            <v>10522.137270656031</v>
          </cell>
          <cell r="G128">
            <v>9301.6662396165957</v>
          </cell>
          <cell r="H128">
            <v>10555.676932577726</v>
          </cell>
          <cell r="I128">
            <v>11565.593419330969</v>
          </cell>
          <cell r="J128">
            <v>11996.019080659382</v>
          </cell>
          <cell r="K128">
            <v>10667.47580565004</v>
          </cell>
          <cell r="L128">
            <v>7788.6548240379334</v>
          </cell>
        </row>
        <row r="129">
          <cell r="B129">
            <v>4537.28478</v>
          </cell>
          <cell r="C129">
            <v>5445.6612000000005</v>
          </cell>
          <cell r="D129">
            <v>6632.3753999999981</v>
          </cell>
          <cell r="E129">
            <v>7116.19146</v>
          </cell>
          <cell r="F129">
            <v>7518.0403199999992</v>
          </cell>
          <cell r="G129">
            <v>8185.9621199999974</v>
          </cell>
          <cell r="H129">
            <v>8582.7533399999975</v>
          </cell>
          <cell r="I129">
            <v>9643.2016800000001</v>
          </cell>
          <cell r="J129">
            <v>10847.559660000003</v>
          </cell>
          <cell r="K129">
            <v>14108.69628</v>
          </cell>
          <cell r="L129">
            <v>12972.353519999999</v>
          </cell>
        </row>
        <row r="130">
          <cell r="B130">
            <v>644.13317475332587</v>
          </cell>
          <cell r="C130">
            <v>773.69447760773164</v>
          </cell>
          <cell r="D130">
            <v>944.56403434309709</v>
          </cell>
          <cell r="E130">
            <v>932.33400611032027</v>
          </cell>
          <cell r="F130">
            <v>963.56578520701737</v>
          </cell>
          <cell r="G130">
            <v>1016.1075345746289</v>
          </cell>
          <cell r="H130">
            <v>1002.7658950829772</v>
          </cell>
          <cell r="I130">
            <v>923.95363044977137</v>
          </cell>
          <cell r="J130">
            <v>751.69604251682279</v>
          </cell>
          <cell r="K130">
            <v>1462.2446267451317</v>
          </cell>
          <cell r="L130">
            <v>1096.8801983214494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90.721090909090904</v>
          </cell>
          <cell r="C132">
            <v>94.25236363636364</v>
          </cell>
          <cell r="D132">
            <v>98.279999999999987</v>
          </cell>
          <cell r="E132">
            <v>109.23889090909091</v>
          </cell>
          <cell r="F132">
            <v>80.123618181818188</v>
          </cell>
          <cell r="G132">
            <v>71.417890909090914</v>
          </cell>
          <cell r="H132">
            <v>88.312636363636372</v>
          </cell>
          <cell r="I132">
            <v>100.91888181818182</v>
          </cell>
          <cell r="J132">
            <v>123.46532727272728</v>
          </cell>
          <cell r="K132">
            <v>116.97054545454547</v>
          </cell>
          <cell r="L132">
            <v>102.64336363636366</v>
          </cell>
        </row>
        <row r="133">
          <cell r="B133">
            <v>6.949732872727274E-4</v>
          </cell>
          <cell r="C133">
            <v>5.727083345454546E-4</v>
          </cell>
          <cell r="D133">
            <v>5.884291636363637E-4</v>
          </cell>
          <cell r="E133">
            <v>6.4964734545454544E-4</v>
          </cell>
          <cell r="F133">
            <v>4.5867110545454555E-4</v>
          </cell>
          <cell r="G133">
            <v>3.9610612363636364E-4</v>
          </cell>
          <cell r="H133">
            <v>4.5754469090909089E-4</v>
          </cell>
          <cell r="I133">
            <v>4.8928019636363643E-4</v>
          </cell>
          <cell r="J133">
            <v>5.2576773963636356E-4</v>
          </cell>
          <cell r="K133">
            <v>3.4582150909090903E-4</v>
          </cell>
          <cell r="L133">
            <v>2.5316072727272728E-4</v>
          </cell>
        </row>
        <row r="134">
          <cell r="B134">
            <v>17191.762924695671</v>
          </cell>
          <cell r="C134">
            <v>18697.197121262503</v>
          </cell>
          <cell r="D134">
            <v>20587.989862624621</v>
          </cell>
          <cell r="E134">
            <v>22505.287050947161</v>
          </cell>
          <cell r="F134">
            <v>19083.867452715967</v>
          </cell>
          <cell r="G134">
            <v>18575.154181206435</v>
          </cell>
          <cell r="H134">
            <v>20229.509261569026</v>
          </cell>
          <cell r="I134">
            <v>22233.66810087912</v>
          </cell>
          <cell r="J134">
            <v>23718.740636216673</v>
          </cell>
          <cell r="K134">
            <v>26355.387603671224</v>
          </cell>
          <cell r="L134">
            <v>21960.532159156475</v>
          </cell>
        </row>
      </sheetData>
      <sheetData sheetId="10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Jumlah ternak"/>
      <sheetName val="Peternakan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11227.507858133335</v>
          </cell>
          <cell r="C2">
            <v>8711.0918176714295</v>
          </cell>
          <cell r="D2">
            <v>10842.678888652381</v>
          </cell>
          <cell r="E2">
            <v>12158.737884676193</v>
          </cell>
          <cell r="F2">
            <v>10436.907238380953</v>
          </cell>
        </row>
        <row r="3">
          <cell r="A3" t="str">
            <v>Terkait pemupukan N</v>
          </cell>
          <cell r="B3">
            <v>10069.853458133335</v>
          </cell>
          <cell r="C3">
            <v>8617.0662076714289</v>
          </cell>
          <cell r="D3">
            <v>10724.242458652381</v>
          </cell>
          <cell r="E3">
            <v>12022.483584676193</v>
          </cell>
          <cell r="F3">
            <v>10321.817998380953</v>
          </cell>
        </row>
        <row r="4">
          <cell r="A4" t="str">
            <v>Pengairan sawah</v>
          </cell>
          <cell r="B4">
            <v>1157.6544000000001</v>
          </cell>
          <cell r="C4">
            <v>94.02561</v>
          </cell>
          <cell r="D4">
            <v>118.43643</v>
          </cell>
          <cell r="E4">
            <v>136.2543</v>
          </cell>
          <cell r="F4">
            <v>115.08924000000002</v>
          </cell>
        </row>
        <row r="5">
          <cell r="A5" t="str">
            <v>Peternakan</v>
          </cell>
          <cell r="B5">
            <v>13015.936590444415</v>
          </cell>
          <cell r="C5">
            <v>11208.038785743985</v>
          </cell>
          <cell r="D5">
            <v>10671.202179704471</v>
          </cell>
          <cell r="E5">
            <v>12770.174200880521</v>
          </cell>
          <cell r="F5">
            <v>16781.935149575806</v>
          </cell>
        </row>
        <row r="6">
          <cell r="A6" t="str">
            <v>Total</v>
          </cell>
          <cell r="B6">
            <v>24243.444448577749</v>
          </cell>
          <cell r="C6">
            <v>19919.130603415415</v>
          </cell>
          <cell r="D6">
            <v>21513.881068356852</v>
          </cell>
          <cell r="E6">
            <v>24928.912085556716</v>
          </cell>
          <cell r="F6">
            <v>27218.842387956756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415.51914491877011</v>
          </cell>
          <cell r="C128">
            <v>272.04392447596609</v>
          </cell>
          <cell r="D128">
            <v>83.849154804236136</v>
          </cell>
          <cell r="E128">
            <v>44.719549228925928</v>
          </cell>
          <cell r="F128">
            <v>113.66218762352007</v>
          </cell>
          <cell r="G128">
            <v>177.055099847381</v>
          </cell>
          <cell r="H128">
            <v>179.17976104554958</v>
          </cell>
          <cell r="I128">
            <v>181.32991817809619</v>
          </cell>
          <cell r="J128">
            <v>183.50587719623334</v>
          </cell>
          <cell r="K128">
            <v>185.70794772258813</v>
          </cell>
        </row>
        <row r="129">
          <cell r="B129">
            <v>6143.7251400000005</v>
          </cell>
          <cell r="C129">
            <v>7501.5649799999983</v>
          </cell>
          <cell r="D129">
            <v>10273.168079999999</v>
          </cell>
          <cell r="E129">
            <v>10082.649779999998</v>
          </cell>
          <cell r="F129">
            <v>10017.293790000002</v>
          </cell>
          <cell r="G129">
            <v>8798.074902119999</v>
          </cell>
          <cell r="H129">
            <v>10294.026771835071</v>
          </cell>
          <cell r="I129">
            <v>11164.782286806174</v>
          </cell>
          <cell r="J129">
            <v>12140.260737843953</v>
          </cell>
          <cell r="K129">
            <v>13115.739188881727</v>
          </cell>
        </row>
        <row r="130">
          <cell r="B130">
            <v>962.43977712403716</v>
          </cell>
          <cell r="C130">
            <v>959.8802149342248</v>
          </cell>
          <cell r="D130">
            <v>1591.3317141077559</v>
          </cell>
          <cell r="E130">
            <v>1458.1505188098736</v>
          </cell>
          <cell r="F130">
            <v>1529.2902857059144</v>
          </cell>
          <cell r="G130">
            <v>1362.6534959575708</v>
          </cell>
          <cell r="H130">
            <v>1420.9682027130766</v>
          </cell>
          <cell r="I130">
            <v>1475.1377958789972</v>
          </cell>
          <cell r="J130">
            <v>1186.4734058071099</v>
          </cell>
          <cell r="K130">
            <v>1584.8656290323918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44.971666666666671</v>
          </cell>
          <cell r="C132">
            <v>29.443333333333332</v>
          </cell>
          <cell r="D132">
            <v>9.0750000000000011</v>
          </cell>
          <cell r="E132">
            <v>4.8400000000000007</v>
          </cell>
          <cell r="F132">
            <v>12.301666666666668</v>
          </cell>
          <cell r="G132">
            <v>19.16268607437183</v>
          </cell>
          <cell r="H132">
            <v>19.392638307264288</v>
          </cell>
          <cell r="I132">
            <v>19.625349966951461</v>
          </cell>
          <cell r="J132">
            <v>19.860854166554876</v>
          </cell>
          <cell r="K132">
            <v>20.099184416553534</v>
          </cell>
        </row>
        <row r="133">
          <cell r="B133">
            <v>171.73137614285719</v>
          </cell>
          <cell r="C133">
            <v>112.43399514285716</v>
          </cell>
          <cell r="D133">
            <v>34.654313571428567</v>
          </cell>
          <cell r="E133">
            <v>18.482300571428571</v>
          </cell>
          <cell r="F133">
            <v>46.975847285714295</v>
          </cell>
          <cell r="G133">
            <v>73.175728054229083</v>
          </cell>
          <cell r="H133">
            <v>74.053836790879814</v>
          </cell>
          <cell r="I133">
            <v>74.942482832370388</v>
          </cell>
          <cell r="J133">
            <v>75.841792626358838</v>
          </cell>
          <cell r="K133">
            <v>76.751894137875126</v>
          </cell>
        </row>
        <row r="134">
          <cell r="B134">
            <v>42.932844035714297</v>
          </cell>
          <cell r="C134">
            <v>28.108498785714286</v>
          </cell>
          <cell r="D134">
            <v>8.6635783928571435</v>
          </cell>
          <cell r="E134">
            <v>4.6205751428571427</v>
          </cell>
          <cell r="F134">
            <v>11.743961821428572</v>
          </cell>
          <cell r="G134">
            <v>18.293932013557271</v>
          </cell>
          <cell r="H134">
            <v>18.513459197719953</v>
          </cell>
          <cell r="I134">
            <v>18.735620708092597</v>
          </cell>
          <cell r="J134">
            <v>18.960448156589706</v>
          </cell>
          <cell r="K134">
            <v>19.187973534468778</v>
          </cell>
        </row>
      </sheetData>
      <sheetData sheetId="1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187.93644309525919</v>
          </cell>
          <cell r="C128">
            <v>190.19168041240232</v>
          </cell>
          <cell r="D128">
            <v>192.47398057735114</v>
          </cell>
          <cell r="E128">
            <v>194.78366834427939</v>
          </cell>
          <cell r="F128">
            <v>197.12107236441074</v>
          </cell>
          <cell r="G128">
            <v>199.48652523278366</v>
          </cell>
          <cell r="H128">
            <v>201.88036353557703</v>
          </cell>
          <cell r="I128">
            <v>204.30292789800399</v>
          </cell>
          <cell r="J128">
            <v>206.75456303278011</v>
          </cell>
          <cell r="K128">
            <v>209.2606581936418</v>
          </cell>
        </row>
        <row r="129">
          <cell r="B129">
            <v>14091.21763991951</v>
          </cell>
          <cell r="C129">
            <v>15066.696090957277</v>
          </cell>
          <cell r="D129">
            <v>16042.17454199506</v>
          </cell>
          <cell r="E129">
            <v>17017.652993032829</v>
          </cell>
          <cell r="F129">
            <v>17993.131444070608</v>
          </cell>
          <cell r="G129">
            <v>18968.609895108351</v>
          </cell>
          <cell r="H129">
            <v>19944.088346146171</v>
          </cell>
          <cell r="I129">
            <v>20919.566797183888</v>
          </cell>
          <cell r="J129">
            <v>21895.045248221712</v>
          </cell>
          <cell r="K129">
            <v>22870.523699259433</v>
          </cell>
        </row>
        <row r="130">
          <cell r="B130">
            <v>1639.7295456090892</v>
          </cell>
          <cell r="C130">
            <v>1694.5934621857871</v>
          </cell>
          <cell r="D130">
            <v>1749.4573787624843</v>
          </cell>
          <cell r="E130">
            <v>1804.3212953391819</v>
          </cell>
          <cell r="F130">
            <v>1859.1852119158793</v>
          </cell>
          <cell r="G130">
            <v>1914.0491284925765</v>
          </cell>
          <cell r="H130">
            <v>1968.9130450692746</v>
          </cell>
          <cell r="I130">
            <v>2023.7769616459716</v>
          </cell>
          <cell r="J130">
            <v>1620.2818060966099</v>
          </cell>
          <cell r="K130">
            <v>2133.5047947993662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20.34037462955218</v>
          </cell>
          <cell r="C132">
            <v>20.584459125106804</v>
          </cell>
          <cell r="D132">
            <v>20.831472634608087</v>
          </cell>
          <cell r="E132">
            <v>21.081450306223385</v>
          </cell>
          <cell r="F132">
            <v>21.334427709898065</v>
          </cell>
          <cell r="G132">
            <v>21.590440842416843</v>
          </cell>
          <cell r="H132">
            <v>21.849526132525842</v>
          </cell>
          <cell r="I132">
            <v>22.111720446116152</v>
          </cell>
          <cell r="J132">
            <v>22.377061091469553</v>
          </cell>
          <cell r="K132">
            <v>22.648295949327309</v>
          </cell>
        </row>
        <row r="133">
          <cell r="B133">
            <v>77.672916867529622</v>
          </cell>
          <cell r="C133">
            <v>78.604991869940008</v>
          </cell>
          <cell r="D133">
            <v>79.548251772379274</v>
          </cell>
          <cell r="E133">
            <v>80.502830793647846</v>
          </cell>
          <cell r="F133">
            <v>81.468864763171609</v>
          </cell>
          <cell r="G133">
            <v>82.446491140329655</v>
          </cell>
          <cell r="H133">
            <v>83.4358490340136</v>
          </cell>
          <cell r="I133">
            <v>84.437079222421787</v>
          </cell>
          <cell r="J133">
            <v>85.450324173090848</v>
          </cell>
          <cell r="K133">
            <v>86.486077100441207</v>
          </cell>
        </row>
        <row r="134">
          <cell r="B134">
            <v>19.418229216882409</v>
          </cell>
          <cell r="C134">
            <v>19.651247967484995</v>
          </cell>
          <cell r="D134">
            <v>19.887062943094818</v>
          </cell>
          <cell r="E134">
            <v>20.125707698411951</v>
          </cell>
          <cell r="F134">
            <v>20.367216190792895</v>
          </cell>
          <cell r="G134">
            <v>20.611622785082414</v>
          </cell>
          <cell r="H134">
            <v>20.8589622585034</v>
          </cell>
          <cell r="I134">
            <v>21.10926980560544</v>
          </cell>
          <cell r="J134">
            <v>21.362581043272709</v>
          </cell>
          <cell r="K134">
            <v>21.621519275110305</v>
          </cell>
        </row>
      </sheetData>
      <sheetData sheetId="1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269.91968802068055</v>
          </cell>
          <cell r="C128">
            <v>176.71871951129759</v>
          </cell>
          <cell r="D128">
            <v>54.468098479509543</v>
          </cell>
          <cell r="E128">
            <v>29.049652522405086</v>
          </cell>
          <cell r="F128">
            <v>73.834533494446276</v>
          </cell>
          <cell r="G128">
            <v>115.01433302818849</v>
          </cell>
          <cell r="H128">
            <v>45.265068255135432</v>
          </cell>
          <cell r="I128">
            <v>45.80824907419705</v>
          </cell>
          <cell r="J128">
            <v>46.357948063087406</v>
          </cell>
          <cell r="K128">
            <v>46.914243439844462</v>
          </cell>
        </row>
        <row r="129">
          <cell r="B129">
            <v>6143.7251400000005</v>
          </cell>
          <cell r="C129">
            <v>7501.5649799999983</v>
          </cell>
          <cell r="D129">
            <v>10273.168079999999</v>
          </cell>
          <cell r="E129">
            <v>10082.649779999998</v>
          </cell>
          <cell r="F129">
            <v>10017.293790000002</v>
          </cell>
          <cell r="G129">
            <v>8798.074902119999</v>
          </cell>
          <cell r="H129">
            <v>10291.279600135071</v>
          </cell>
          <cell r="I129">
            <v>11161.988754456173</v>
          </cell>
          <cell r="J129">
            <v>12137.420844843949</v>
          </cell>
          <cell r="K129">
            <v>13112.852935231725</v>
          </cell>
        </row>
        <row r="130">
          <cell r="B130">
            <v>962.43977712403716</v>
          </cell>
          <cell r="C130">
            <v>959.8802149342248</v>
          </cell>
          <cell r="D130">
            <v>1591.3317141077559</v>
          </cell>
          <cell r="E130">
            <v>1458.1505188098736</v>
          </cell>
          <cell r="F130">
            <v>1529.2902857059144</v>
          </cell>
          <cell r="G130">
            <v>1362.6534959575708</v>
          </cell>
          <cell r="H130">
            <v>1387.7184456088205</v>
          </cell>
          <cell r="I130">
            <v>1437.960106702111</v>
          </cell>
          <cell r="J130">
            <v>1144.7640250699612</v>
          </cell>
          <cell r="K130">
            <v>1538.6245567349808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44.971666666666671</v>
          </cell>
          <cell r="C132">
            <v>29.443333333333332</v>
          </cell>
          <cell r="D132">
            <v>9.0750000000000011</v>
          </cell>
          <cell r="E132">
            <v>4.8400000000000007</v>
          </cell>
          <cell r="F132">
            <v>12.301666666666668</v>
          </cell>
          <cell r="G132">
            <v>19.16268607437183</v>
          </cell>
          <cell r="H132">
            <v>14.103736950737664</v>
          </cell>
          <cell r="I132">
            <v>14.272981794146515</v>
          </cell>
          <cell r="J132">
            <v>14.444257575676273</v>
          </cell>
          <cell r="K132">
            <v>14.617588666584389</v>
          </cell>
        </row>
        <row r="133">
          <cell r="B133">
            <v>171.73137614285719</v>
          </cell>
          <cell r="C133">
            <v>112.43399514285716</v>
          </cell>
          <cell r="D133">
            <v>34.654313571428567</v>
          </cell>
          <cell r="E133">
            <v>18.482300571428571</v>
          </cell>
          <cell r="F133">
            <v>46.975847285714295</v>
          </cell>
          <cell r="G133">
            <v>73.175728054229083</v>
          </cell>
          <cell r="H133">
            <v>53.857335847912594</v>
          </cell>
          <cell r="I133">
            <v>54.503623878087559</v>
          </cell>
          <cell r="J133">
            <v>55.157667364624601</v>
          </cell>
          <cell r="K133">
            <v>55.819559373000089</v>
          </cell>
        </row>
        <row r="134">
          <cell r="B134">
            <v>42.932844035714297</v>
          </cell>
          <cell r="C134">
            <v>28.108498785714286</v>
          </cell>
          <cell r="D134">
            <v>8.6635783928571435</v>
          </cell>
          <cell r="E134">
            <v>4.6205751428571427</v>
          </cell>
          <cell r="F134">
            <v>11.743961821428572</v>
          </cell>
          <cell r="G134">
            <v>18.293932013557271</v>
          </cell>
          <cell r="H134">
            <v>13.46433396197815</v>
          </cell>
          <cell r="I134">
            <v>13.62590596952189</v>
          </cell>
          <cell r="J134">
            <v>13.78941684115615</v>
          </cell>
          <cell r="K134">
            <v>13.954889843250022</v>
          </cell>
        </row>
      </sheetData>
      <sheetData sheetId="1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47.477214361122584</v>
          </cell>
          <cell r="C128">
            <v>48.046940933456078</v>
          </cell>
          <cell r="D128">
            <v>48.623504224657538</v>
          </cell>
          <cell r="E128">
            <v>49.206986275353451</v>
          </cell>
          <cell r="F128">
            <v>49.797470110657677</v>
          </cell>
          <cell r="G128">
            <v>50.395039751985571</v>
          </cell>
          <cell r="H128">
            <v>50.99978022900941</v>
          </cell>
          <cell r="I128">
            <v>51.611777591757516</v>
          </cell>
          <cell r="J128">
            <v>52.231118922858606</v>
          </cell>
          <cell r="K128">
            <v>52.86421815152336</v>
          </cell>
        </row>
        <row r="129">
          <cell r="B129">
            <v>14088.285025619509</v>
          </cell>
          <cell r="C129">
            <v>15063.717116007278</v>
          </cell>
          <cell r="D129">
            <v>16039.149206395059</v>
          </cell>
          <cell r="E129">
            <v>17014.581296782828</v>
          </cell>
          <cell r="F129">
            <v>17990.013387170609</v>
          </cell>
          <cell r="G129">
            <v>18965.445477558351</v>
          </cell>
          <cell r="H129">
            <v>19940.877567946169</v>
          </cell>
          <cell r="I129">
            <v>20916.309658333892</v>
          </cell>
          <cell r="J129">
            <v>21891.74174872171</v>
          </cell>
          <cell r="K129">
            <v>22867.17383910943</v>
          </cell>
        </row>
        <row r="130">
          <cell r="B130">
            <v>1588.9567817514155</v>
          </cell>
          <cell r="C130">
            <v>1639.2890067678511</v>
          </cell>
          <cell r="D130">
            <v>1689.6212317842862</v>
          </cell>
          <cell r="E130">
            <v>1739.9534568007209</v>
          </cell>
          <cell r="F130">
            <v>1790.2856818171556</v>
          </cell>
          <cell r="G130">
            <v>1840.6179068335907</v>
          </cell>
          <cell r="H130">
            <v>1890.9501318500259</v>
          </cell>
          <cell r="I130">
            <v>1941.2823568664608</v>
          </cell>
          <cell r="J130">
            <v>1533.2555097568363</v>
          </cell>
          <cell r="K130">
            <v>2041.9468068993303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14.792999730583402</v>
          </cell>
          <cell r="C132">
            <v>14.970515727350401</v>
          </cell>
          <cell r="D132">
            <v>15.150161916078607</v>
          </cell>
          <cell r="E132">
            <v>15.331963859071552</v>
          </cell>
          <cell r="F132">
            <v>15.515947425380412</v>
          </cell>
          <cell r="G132">
            <v>15.702138794484975</v>
          </cell>
          <cell r="H132">
            <v>15.890564460018796</v>
          </cell>
          <cell r="I132">
            <v>16.081251233539021</v>
          </cell>
          <cell r="J132">
            <v>16.274226248341488</v>
          </cell>
          <cell r="K132">
            <v>16.471487963147137</v>
          </cell>
        </row>
        <row r="133">
          <cell r="B133">
            <v>56.489394085476086</v>
          </cell>
          <cell r="C133">
            <v>57.167266814501822</v>
          </cell>
          <cell r="D133">
            <v>57.853274016275833</v>
          </cell>
          <cell r="E133">
            <v>58.547513304471153</v>
          </cell>
          <cell r="F133">
            <v>59.250083464124806</v>
          </cell>
          <cell r="G133">
            <v>59.961084465694285</v>
          </cell>
          <cell r="H133">
            <v>60.680617479282638</v>
          </cell>
          <cell r="I133">
            <v>61.408784889034017</v>
          </cell>
          <cell r="J133">
            <v>62.145690307702431</v>
          </cell>
          <cell r="K133">
            <v>62.89896516395725</v>
          </cell>
        </row>
        <row r="134">
          <cell r="B134">
            <v>14.122348521369023</v>
          </cell>
          <cell r="C134">
            <v>14.291816703625452</v>
          </cell>
          <cell r="D134">
            <v>14.463318504068956</v>
          </cell>
          <cell r="E134">
            <v>14.636878326117786</v>
          </cell>
          <cell r="F134">
            <v>14.8125208660312</v>
          </cell>
          <cell r="G134">
            <v>14.990271116423571</v>
          </cell>
          <cell r="H134">
            <v>15.170154369820658</v>
          </cell>
          <cell r="I134">
            <v>15.352196222258506</v>
          </cell>
          <cell r="J134">
            <v>15.536422576925608</v>
          </cell>
          <cell r="K134">
            <v>15.724741290989314</v>
          </cell>
        </row>
      </sheetData>
      <sheetData sheetId="1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35.402976472899702</v>
          </cell>
          <cell r="C128">
            <v>1.8633145512052474</v>
          </cell>
          <cell r="D128">
            <v>9.3165727560262361</v>
          </cell>
          <cell r="E128">
            <v>52.172807433746932</v>
          </cell>
          <cell r="F128">
            <v>65.216009292183642</v>
          </cell>
          <cell r="G128">
            <v>22.359774614462964</v>
          </cell>
          <cell r="H128">
            <v>115.52550217472532</v>
          </cell>
          <cell r="I128">
            <v>268.31729537355557</v>
          </cell>
          <cell r="J128">
            <v>503.09492882541673</v>
          </cell>
          <cell r="K128">
            <v>242.23089165668216</v>
          </cell>
          <cell r="L128">
            <v>355.89307928020219</v>
          </cell>
        </row>
        <row r="129">
          <cell r="B129">
            <v>3642.9409800000003</v>
          </cell>
          <cell r="C129">
            <v>5105.1831600000005</v>
          </cell>
          <cell r="D129">
            <v>4785.19146</v>
          </cell>
          <cell r="E129">
            <v>4535.7261600000002</v>
          </cell>
          <cell r="F129">
            <v>4874.6199599999991</v>
          </cell>
          <cell r="G129">
            <v>5150.1899399999993</v>
          </cell>
          <cell r="H129">
            <v>5274.2054399999997</v>
          </cell>
          <cell r="I129">
            <v>4809.6257999999998</v>
          </cell>
          <cell r="J129">
            <v>4452.9926700000005</v>
          </cell>
          <cell r="K129">
            <v>6544.0512899999994</v>
          </cell>
          <cell r="L129">
            <v>5416.1545199999991</v>
          </cell>
        </row>
        <row r="130">
          <cell r="B130">
            <v>530.5355529804001</v>
          </cell>
          <cell r="C130">
            <v>760.73159377430284</v>
          </cell>
          <cell r="D130">
            <v>838.67757987382288</v>
          </cell>
          <cell r="E130">
            <v>862.43293539165711</v>
          </cell>
          <cell r="F130">
            <v>905.2650056824001</v>
          </cell>
          <cell r="G130">
            <v>880.85902866971446</v>
          </cell>
          <cell r="H130">
            <v>897.08739758000002</v>
          </cell>
          <cell r="I130">
            <v>776.17494628256009</v>
          </cell>
          <cell r="J130">
            <v>587.23292287289155</v>
          </cell>
          <cell r="K130">
            <v>1197.5533391715521</v>
          </cell>
          <cell r="L130">
            <v>876.80964116657378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0.2694545454545455</v>
          </cell>
          <cell r="C132">
            <v>1.4181818181818184E-2</v>
          </cell>
          <cell r="D132">
            <v>7.0909090909090908E-2</v>
          </cell>
          <cell r="E132">
            <v>0.39709090909090911</v>
          </cell>
          <cell r="F132">
            <v>0.49636363636363634</v>
          </cell>
          <cell r="G132">
            <v>0.17018181818181821</v>
          </cell>
          <cell r="H132">
            <v>0.87927272727272732</v>
          </cell>
          <cell r="I132">
            <v>2.0421818181818181</v>
          </cell>
          <cell r="J132">
            <v>3.8290909090909095</v>
          </cell>
          <cell r="K132">
            <v>1.8436363636363637</v>
          </cell>
          <cell r="L132">
            <v>3.0977263780293312</v>
          </cell>
        </row>
        <row r="133">
          <cell r="B133">
            <v>1.8536865454545458E-5</v>
          </cell>
          <cell r="C133">
            <v>7.1747709090909101E-6</v>
          </cell>
          <cell r="D133">
            <v>1.1631454545454543E-5</v>
          </cell>
          <cell r="E133">
            <v>9.4031127272727284E-6</v>
          </cell>
          <cell r="F133">
            <v>6.2442545454545461E-6</v>
          </cell>
          <cell r="G133">
            <v>1.6161600000000003E-6</v>
          </cell>
          <cell r="H133">
            <v>1.0676450909090911E-5</v>
          </cell>
          <cell r="I133">
            <v>2.2087520000000003E-5</v>
          </cell>
          <cell r="J133">
            <v>6.1159789090909112E-5</v>
          </cell>
          <cell r="K133">
            <v>3.4018472727272731E-5</v>
          </cell>
          <cell r="L133">
            <v>3.6253407272727275E-5</v>
          </cell>
        </row>
        <row r="134">
          <cell r="B134">
            <v>4209.1489825356193</v>
          </cell>
          <cell r="C134">
            <v>5867.7922573184605</v>
          </cell>
          <cell r="D134">
            <v>5633.2565333522134</v>
          </cell>
          <cell r="E134">
            <v>5450.7290031376087</v>
          </cell>
          <cell r="F134">
            <v>5845.5973448552013</v>
          </cell>
          <cell r="G134">
            <v>6053.5789267185191</v>
          </cell>
          <cell r="H134">
            <v>6287.6976231584495</v>
          </cell>
          <cell r="I134">
            <v>5856.1602455618176</v>
          </cell>
          <cell r="J134">
            <v>5547.1496737671887</v>
          </cell>
          <cell r="K134">
            <v>7985.6791912103427</v>
          </cell>
          <cell r="L134">
            <v>6651.955003078212</v>
          </cell>
        </row>
      </sheetData>
      <sheetData sheetId="10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Peternakan"/>
      <sheetName val="Jumlah ternak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648.59210240476182</v>
          </cell>
          <cell r="C2">
            <v>384.67191823809526</v>
          </cell>
          <cell r="D2">
            <v>127.49769835714287</v>
          </cell>
          <cell r="E2">
            <v>74.025830857142864</v>
          </cell>
          <cell r="F2">
            <v>182.44480649047617</v>
          </cell>
        </row>
        <row r="3">
          <cell r="A3" t="str">
            <v>Terkait pemupukan N</v>
          </cell>
          <cell r="B3">
            <v>573.19580240476182</v>
          </cell>
          <cell r="C3">
            <v>379.73565823809525</v>
          </cell>
          <cell r="D3">
            <v>125.97624835714286</v>
          </cell>
          <cell r="E3">
            <v>73.21439085714286</v>
          </cell>
          <cell r="F3">
            <v>180.38239649047617</v>
          </cell>
        </row>
        <row r="4">
          <cell r="A4" t="str">
            <v>Pengairan sawah</v>
          </cell>
          <cell r="B4">
            <v>75.396299999999997</v>
          </cell>
          <cell r="C4">
            <v>4.9362599999999999</v>
          </cell>
          <cell r="D4">
            <v>1.52145</v>
          </cell>
          <cell r="E4">
            <v>0.81144000000000005</v>
          </cell>
          <cell r="F4">
            <v>2.0624100000000003</v>
          </cell>
        </row>
        <row r="5">
          <cell r="A5" t="str">
            <v>Peternakan</v>
          </cell>
          <cell r="B5">
            <v>6728.8836684123107</v>
          </cell>
          <cell r="C5">
            <v>8111.07534705133</v>
          </cell>
          <cell r="D5">
            <v>11242.228105714357</v>
          </cell>
          <cell r="E5">
            <v>10973.743420373534</v>
          </cell>
          <cell r="F5">
            <v>10949.387407332701</v>
          </cell>
        </row>
        <row r="6">
          <cell r="A6" t="str">
            <v>Total</v>
          </cell>
          <cell r="B6">
            <v>7377.4757708170728</v>
          </cell>
          <cell r="C6">
            <v>8495.7472652894248</v>
          </cell>
          <cell r="D6">
            <v>11369.725804071501</v>
          </cell>
          <cell r="E6">
            <v>11047.769251230677</v>
          </cell>
          <cell r="F6">
            <v>11131.832213823176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139.74859134039355</v>
          </cell>
          <cell r="C128">
            <v>93.165727560262368</v>
          </cell>
          <cell r="D128">
            <v>44.719549228925928</v>
          </cell>
          <cell r="E128">
            <v>115.52550217472532</v>
          </cell>
          <cell r="F128">
            <v>61.489380189773158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B129">
            <v>1678.7723399999998</v>
          </cell>
          <cell r="C129">
            <v>1019.55</v>
          </cell>
          <cell r="D129">
            <v>2667.2465399999996</v>
          </cell>
          <cell r="E129">
            <v>3133.6573799999996</v>
          </cell>
          <cell r="F129">
            <v>3293.6727600000004</v>
          </cell>
          <cell r="G129">
            <v>1067.472</v>
          </cell>
          <cell r="H129">
            <v>1383.7103207507807</v>
          </cell>
          <cell r="I129">
            <v>1636.827830545094</v>
          </cell>
          <cell r="J129">
            <v>1936.2472814347893</v>
          </cell>
          <cell r="K129">
            <v>2235.6667323244901</v>
          </cell>
        </row>
        <row r="130">
          <cell r="B130">
            <v>191.77127891960973</v>
          </cell>
          <cell r="C130">
            <v>18.594379309106859</v>
          </cell>
          <cell r="D130">
            <v>322.9963472623329</v>
          </cell>
          <cell r="E130">
            <v>353.21225501185489</v>
          </cell>
          <cell r="F130">
            <v>356.33404026646485</v>
          </cell>
          <cell r="G130">
            <v>7.077444806142859</v>
          </cell>
          <cell r="H130">
            <v>9.1741361111147466</v>
          </cell>
          <cell r="I130">
            <v>10.852330204297123</v>
          </cell>
          <cell r="J130">
            <v>12.83751074070222</v>
          </cell>
          <cell r="K130">
            <v>14.822691277107351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15.125</v>
          </cell>
          <cell r="C132">
            <v>10.083333333333334</v>
          </cell>
          <cell r="D132">
            <v>4.8400000000000007</v>
          </cell>
          <cell r="E132">
            <v>12.503333333333336</v>
          </cell>
          <cell r="F132">
            <v>6.6550000000000011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B133">
            <v>57.75718928571429</v>
          </cell>
          <cell r="C133">
            <v>38.504792857142853</v>
          </cell>
          <cell r="D133">
            <v>18.482300571428571</v>
          </cell>
          <cell r="E133">
            <v>47.745943142857143</v>
          </cell>
          <cell r="F133">
            <v>25.413163285714287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B134">
            <v>14.439297321428572</v>
          </cell>
          <cell r="C134">
            <v>9.6261982142857132</v>
          </cell>
          <cell r="D134">
            <v>4.6205751428571427</v>
          </cell>
          <cell r="E134">
            <v>11.936485785714286</v>
          </cell>
          <cell r="F134">
            <v>6.3532908214285699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</sheetData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35145.839064833366</v>
          </cell>
          <cell r="C128">
            <v>24772.766958273762</v>
          </cell>
          <cell r="D128">
            <v>23986.448217665144</v>
          </cell>
          <cell r="E128">
            <v>7773.7483076282915</v>
          </cell>
          <cell r="F128">
            <v>10663.749176547632</v>
          </cell>
          <cell r="G128">
            <v>10136.431158556547</v>
          </cell>
          <cell r="H128">
            <v>11505.967353692402</v>
          </cell>
          <cell r="I128">
            <v>15452.467573145115</v>
          </cell>
          <cell r="J128">
            <v>16699.025007901426</v>
          </cell>
          <cell r="K128">
            <v>13566.793247325402</v>
          </cell>
          <cell r="L128">
            <v>12823.330741394511</v>
          </cell>
        </row>
        <row r="129">
          <cell r="B129">
            <v>10549.548659999997</v>
          </cell>
          <cell r="C129">
            <v>10859.722860000002</v>
          </cell>
          <cell r="D129">
            <v>11426.280600000002</v>
          </cell>
          <cell r="E129">
            <v>5200.5428999999995</v>
          </cell>
          <cell r="F129">
            <v>6327.7015199999987</v>
          </cell>
          <cell r="G129">
            <v>8058.4202999999998</v>
          </cell>
          <cell r="H129">
            <v>8737.3788599999989</v>
          </cell>
          <cell r="I129">
            <v>9765.501479999999</v>
          </cell>
          <cell r="J129">
            <v>11230.3611</v>
          </cell>
          <cell r="K129">
            <v>11892.915300000001</v>
          </cell>
          <cell r="L129">
            <v>13708.816800000001</v>
          </cell>
        </row>
        <row r="130">
          <cell r="B130">
            <v>153.37865707993714</v>
          </cell>
          <cell r="C130">
            <v>148.41844705556002</v>
          </cell>
          <cell r="D130">
            <v>168.61933846346287</v>
          </cell>
          <cell r="E130">
            <v>91.814866131434286</v>
          </cell>
          <cell r="F130">
            <v>106.93616345386856</v>
          </cell>
          <cell r="G130">
            <v>214.86814913652</v>
          </cell>
          <cell r="H130">
            <v>254.50144844846861</v>
          </cell>
          <cell r="I130">
            <v>277.06269171195999</v>
          </cell>
          <cell r="J130">
            <v>282.84774955385149</v>
          </cell>
          <cell r="K130">
            <v>204.3907045433314</v>
          </cell>
          <cell r="L130">
            <v>415.27235977972799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267.49745454545456</v>
          </cell>
          <cell r="C132">
            <v>188.54727272727277</v>
          </cell>
          <cell r="D132">
            <v>182.56254545454547</v>
          </cell>
          <cell r="E132">
            <v>2090.7610527871793</v>
          </cell>
          <cell r="F132">
            <v>2362.3116488116084</v>
          </cell>
          <cell r="G132">
            <v>2584.9874228809276</v>
          </cell>
          <cell r="H132">
            <v>2651.7964795580974</v>
          </cell>
          <cell r="I132">
            <v>2689.6135525732302</v>
          </cell>
          <cell r="J132">
            <v>2699.1011889368669</v>
          </cell>
          <cell r="K132">
            <v>3647.4675664993988</v>
          </cell>
          <cell r="L132">
            <v>4301.1236046213107</v>
          </cell>
        </row>
        <row r="133">
          <cell r="B133">
            <v>3.2084693963636362E-3</v>
          </cell>
          <cell r="C133">
            <v>3.1349830909090906E-3</v>
          </cell>
          <cell r="D133">
            <v>2.9903612581818179E-3</v>
          </cell>
          <cell r="E133">
            <v>1.8097563781818177E-3</v>
          </cell>
          <cell r="F133">
            <v>1.8401940581818182E-3</v>
          </cell>
          <cell r="G133">
            <v>1.9002123636363635E-3</v>
          </cell>
          <cell r="H133">
            <v>1.8983758181818184E-3</v>
          </cell>
          <cell r="I133">
            <v>2.5625686036363639E-3</v>
          </cell>
          <cell r="J133">
            <v>2.7151849658181813E-3</v>
          </cell>
          <cell r="K133">
            <v>1.5680735890909092E-3</v>
          </cell>
          <cell r="L133">
            <v>1.3468150690909089E-3</v>
          </cell>
        </row>
        <row r="134">
          <cell r="B134">
            <v>46116.267044928143</v>
          </cell>
          <cell r="C134">
            <v>35969.458673039691</v>
          </cell>
          <cell r="D134">
            <v>35763.913691944414</v>
          </cell>
          <cell r="E134">
            <v>15156.868936303284</v>
          </cell>
          <cell r="F134">
            <v>19460.700349007169</v>
          </cell>
          <cell r="G134">
            <v>20994.708930786357</v>
          </cell>
          <cell r="H134">
            <v>23149.646040074778</v>
          </cell>
          <cell r="I134">
            <v>28184.647859998906</v>
          </cell>
          <cell r="J134">
            <v>30911.337761577106</v>
          </cell>
          <cell r="K134">
            <v>29311.568386441722</v>
          </cell>
          <cell r="L134">
            <v>31248.544852610616</v>
          </cell>
        </row>
      </sheetData>
      <sheetData sheetId="10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101.13634090043172</v>
          </cell>
        </row>
        <row r="129">
          <cell r="B129">
            <v>2535.0861832141809</v>
          </cell>
          <cell r="C129">
            <v>2834.5056341038821</v>
          </cell>
          <cell r="D129">
            <v>3133.9250849935729</v>
          </cell>
          <cell r="E129">
            <v>3433.3445358832737</v>
          </cell>
          <cell r="F129">
            <v>3732.7639867729645</v>
          </cell>
          <cell r="G129">
            <v>4032.1834376626553</v>
          </cell>
          <cell r="H129">
            <v>4331.6028885523556</v>
          </cell>
          <cell r="I129">
            <v>4631.0223394420473</v>
          </cell>
          <cell r="J129">
            <v>4930.4417903317481</v>
          </cell>
          <cell r="K129">
            <v>5229.8612412214388</v>
          </cell>
        </row>
        <row r="130">
          <cell r="B130">
            <v>16.807871813512417</v>
          </cell>
          <cell r="C130">
            <v>18.793052349917552</v>
          </cell>
          <cell r="D130">
            <v>20.778232886322613</v>
          </cell>
          <cell r="E130">
            <v>22.763413422727751</v>
          </cell>
          <cell r="F130">
            <v>24.748593959132819</v>
          </cell>
          <cell r="G130">
            <v>26.733774495537883</v>
          </cell>
          <cell r="H130">
            <v>28.718955031943018</v>
          </cell>
          <cell r="I130">
            <v>30.704135568348079</v>
          </cell>
          <cell r="J130">
            <v>32.689316104753217</v>
          </cell>
          <cell r="K130">
            <v>34.674496641158285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10.945993383168236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41.798995818302409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10.449748954575602</v>
          </cell>
        </row>
      </sheetData>
      <sheetData sheetId="1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90.780164132515893</v>
          </cell>
          <cell r="C128">
            <v>60.520109421677262</v>
          </cell>
          <cell r="D128">
            <v>29.049652522405086</v>
          </cell>
          <cell r="E128">
            <v>75.04493568287981</v>
          </cell>
          <cell r="F128">
            <v>39.943272218307001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B129">
            <v>1678.7723399999998</v>
          </cell>
          <cell r="C129">
            <v>1019.55</v>
          </cell>
          <cell r="D129">
            <v>2667.2465399999996</v>
          </cell>
          <cell r="E129">
            <v>3133.6573799999996</v>
          </cell>
          <cell r="F129">
            <v>3293.6727600000004</v>
          </cell>
          <cell r="G129">
            <v>1067.472</v>
          </cell>
          <cell r="H129">
            <v>1383.7103207507807</v>
          </cell>
          <cell r="I129">
            <v>1636.827830545094</v>
          </cell>
          <cell r="J129">
            <v>1936.2472814347893</v>
          </cell>
          <cell r="K129">
            <v>2235.6667323244901</v>
          </cell>
        </row>
        <row r="130">
          <cell r="B130">
            <v>191.77127891960973</v>
          </cell>
          <cell r="C130">
            <v>18.594379309106859</v>
          </cell>
          <cell r="D130">
            <v>322.9963472623329</v>
          </cell>
          <cell r="E130">
            <v>353.21225501185489</v>
          </cell>
          <cell r="F130">
            <v>356.33404026646485</v>
          </cell>
          <cell r="G130">
            <v>7.077444806142859</v>
          </cell>
          <cell r="H130">
            <v>1.1966264492758365</v>
          </cell>
          <cell r="I130">
            <v>1.415521330995277</v>
          </cell>
          <cell r="J130">
            <v>1.6744579227002894</v>
          </cell>
          <cell r="K130">
            <v>1.9333945144053064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15.125</v>
          </cell>
          <cell r="C132">
            <v>10.083333333333334</v>
          </cell>
          <cell r="D132">
            <v>4.8400000000000007</v>
          </cell>
          <cell r="E132">
            <v>12.503333333333336</v>
          </cell>
          <cell r="F132">
            <v>6.6550000000000011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B133">
            <v>57.75718928571429</v>
          </cell>
          <cell r="C133">
            <v>38.504792857142853</v>
          </cell>
          <cell r="D133">
            <v>18.482300571428571</v>
          </cell>
          <cell r="E133">
            <v>47.745943142857143</v>
          </cell>
          <cell r="F133">
            <v>25.413163285714287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B134">
            <v>14.439297321428572</v>
          </cell>
          <cell r="C134">
            <v>9.6261982142857132</v>
          </cell>
          <cell r="D134">
            <v>4.6205751428571427</v>
          </cell>
          <cell r="E134">
            <v>11.936485785714286</v>
          </cell>
          <cell r="F134">
            <v>6.3532908214285699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</sheetData>
      <sheetData sheetId="1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25.549444575768351</v>
          </cell>
        </row>
        <row r="129">
          <cell r="B129">
            <v>2535.0861832141809</v>
          </cell>
          <cell r="C129">
            <v>2834.5056341038821</v>
          </cell>
          <cell r="D129">
            <v>3133.9250849935729</v>
          </cell>
          <cell r="E129">
            <v>3433.3445358832737</v>
          </cell>
          <cell r="F129">
            <v>3732.7639867729645</v>
          </cell>
          <cell r="G129">
            <v>4032.1834376626553</v>
          </cell>
          <cell r="H129">
            <v>4331.6028885523556</v>
          </cell>
          <cell r="I129">
            <v>4631.0223394420473</v>
          </cell>
          <cell r="J129">
            <v>4930.4417903317481</v>
          </cell>
          <cell r="K129">
            <v>5229.8612412214388</v>
          </cell>
        </row>
        <row r="130">
          <cell r="B130">
            <v>2.192331106110315</v>
          </cell>
          <cell r="C130">
            <v>2.4512676978153327</v>
          </cell>
          <cell r="D130">
            <v>2.7102042895203415</v>
          </cell>
          <cell r="E130">
            <v>2.9691408812253579</v>
          </cell>
          <cell r="F130">
            <v>3.2280774729303672</v>
          </cell>
          <cell r="G130">
            <v>3.4870140646353756</v>
          </cell>
          <cell r="H130">
            <v>3.7459506563403937</v>
          </cell>
          <cell r="I130">
            <v>4.0048872480454012</v>
          </cell>
          <cell r="J130">
            <v>4.2638238397504189</v>
          </cell>
          <cell r="K130">
            <v>4.5227604314554286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7.9607224604859903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30.399269686038114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7.5998174215095275</v>
          </cell>
        </row>
      </sheetData>
      <sheetData sheetId="1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551.54110715675324</v>
          </cell>
          <cell r="C128">
            <v>149.06516409641978</v>
          </cell>
          <cell r="D128">
            <v>419.24577402118058</v>
          </cell>
          <cell r="E128">
            <v>195.64802787655097</v>
          </cell>
          <cell r="F128">
            <v>344.71319197297078</v>
          </cell>
          <cell r="G128">
            <v>78.259211150620388</v>
          </cell>
          <cell r="H128">
            <v>229.1876897982454</v>
          </cell>
          <cell r="I128">
            <v>268.31729537355557</v>
          </cell>
          <cell r="J128">
            <v>253.41077896391363</v>
          </cell>
          <cell r="K128">
            <v>259.00072261752933</v>
          </cell>
          <cell r="L128">
            <v>152.79179319883028</v>
          </cell>
        </row>
        <row r="129">
          <cell r="B129">
            <v>0</v>
          </cell>
          <cell r="C129">
            <v>0</v>
          </cell>
          <cell r="D129">
            <v>725.37570000000005</v>
          </cell>
          <cell r="E129">
            <v>833.87765999999999</v>
          </cell>
          <cell r="F129">
            <v>882.50316000000021</v>
          </cell>
          <cell r="G129">
            <v>918.81551999999999</v>
          </cell>
          <cell r="H129">
            <v>771.11916000000008</v>
          </cell>
          <cell r="I129">
            <v>690.50646000000006</v>
          </cell>
          <cell r="J129">
            <v>703.13501999999994</v>
          </cell>
          <cell r="K129">
            <v>703.13501999999994</v>
          </cell>
          <cell r="L129">
            <v>961.34681999999987</v>
          </cell>
        </row>
        <row r="130">
          <cell r="B130">
            <v>0</v>
          </cell>
          <cell r="C130">
            <v>0</v>
          </cell>
          <cell r="D130">
            <v>44.362805730294866</v>
          </cell>
          <cell r="E130">
            <v>41.593746540405718</v>
          </cell>
          <cell r="F130">
            <v>19.067076864062859</v>
          </cell>
          <cell r="G130">
            <v>19.734818142713145</v>
          </cell>
          <cell r="H130">
            <v>17.186655959440003</v>
          </cell>
          <cell r="I130">
            <v>14.722835291685715</v>
          </cell>
          <cell r="J130">
            <v>14.475703098560002</v>
          </cell>
          <cell r="K130">
            <v>17.033510423185145</v>
          </cell>
          <cell r="L130">
            <v>18.595436640314286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4.1978181818181826</v>
          </cell>
          <cell r="C132">
            <v>1.1345454545454545</v>
          </cell>
          <cell r="D132">
            <v>3.1909090909090909</v>
          </cell>
          <cell r="E132">
            <v>1.4890909090909092</v>
          </cell>
          <cell r="F132">
            <v>2.623636363636364</v>
          </cell>
          <cell r="G132">
            <v>0.59563636363636363</v>
          </cell>
          <cell r="H132">
            <v>1.7443636363636366</v>
          </cell>
          <cell r="I132">
            <v>2.0421818181818181</v>
          </cell>
          <cell r="J132">
            <v>1.9287272727272728</v>
          </cell>
          <cell r="K132">
            <v>1.9712727272727273</v>
          </cell>
          <cell r="L132">
            <v>1.1629090909090911</v>
          </cell>
        </row>
        <row r="133">
          <cell r="B133">
            <v>2.174469818181818E-5</v>
          </cell>
          <cell r="C133">
            <v>5.876945454545454E-6</v>
          </cell>
          <cell r="D133">
            <v>1.652890909090909E-5</v>
          </cell>
          <cell r="E133">
            <v>7.7134909090909102E-6</v>
          </cell>
          <cell r="F133">
            <v>1.3590436363636365E-5</v>
          </cell>
          <cell r="G133">
            <v>3.0853963636363633E-6</v>
          </cell>
          <cell r="H133">
            <v>9.0358036363636363E-6</v>
          </cell>
          <cell r="I133">
            <v>1.0578501818181821E-5</v>
          </cell>
          <cell r="J133">
            <v>1.0528773818181819E-5</v>
          </cell>
          <cell r="K133">
            <v>8.2475018181818188E-6</v>
          </cell>
          <cell r="L133">
            <v>4.8654327272727275E-6</v>
          </cell>
        </row>
        <row r="134">
          <cell r="B134">
            <v>555.73894708326964</v>
          </cell>
          <cell r="C134">
            <v>150.19971542791069</v>
          </cell>
          <cell r="D134">
            <v>1192.1752053712937</v>
          </cell>
          <cell r="E134">
            <v>1072.6085330395385</v>
          </cell>
          <cell r="F134">
            <v>1248.9070787911064</v>
          </cell>
          <cell r="G134">
            <v>1017.4051887423662</v>
          </cell>
          <cell r="H134">
            <v>1019.2378784298528</v>
          </cell>
          <cell r="I134">
            <v>975.58878306192491</v>
          </cell>
          <cell r="J134">
            <v>972.95023986397462</v>
          </cell>
          <cell r="K134">
            <v>981.14053401548904</v>
          </cell>
          <cell r="L134">
            <v>1133.8969637954863</v>
          </cell>
        </row>
      </sheetData>
      <sheetData sheetId="10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Jumlah ternak"/>
      <sheetName val="Peternakan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239.62295564285711</v>
          </cell>
          <cell r="C2">
            <v>153.14422052380951</v>
          </cell>
          <cell r="D2">
            <v>110.18818125714286</v>
          </cell>
          <cell r="E2">
            <v>206.94679863809523</v>
          </cell>
          <cell r="F2">
            <v>151.18587110000001</v>
          </cell>
        </row>
        <row r="3">
          <cell r="A3" t="str">
            <v>Terkait pemupukan N</v>
          </cell>
          <cell r="B3">
            <v>214.26545564285709</v>
          </cell>
          <cell r="C3">
            <v>151.45372052380952</v>
          </cell>
          <cell r="D3">
            <v>109.37674125714285</v>
          </cell>
          <cell r="E3">
            <v>204.85057863809524</v>
          </cell>
          <cell r="F3">
            <v>150.0701411</v>
          </cell>
        </row>
        <row r="4">
          <cell r="A4" t="str">
            <v>Pengairan sawah</v>
          </cell>
          <cell r="B4">
            <v>25.357500000000002</v>
          </cell>
          <cell r="C4">
            <v>1.6905000000000001</v>
          </cell>
          <cell r="D4">
            <v>0.81144000000000005</v>
          </cell>
          <cell r="E4">
            <v>2.0962200000000002</v>
          </cell>
          <cell r="F4">
            <v>1.1157300000000001</v>
          </cell>
        </row>
        <row r="5">
          <cell r="A5" t="str">
            <v>Peternakan</v>
          </cell>
          <cell r="B5">
            <v>1801.5381741407452</v>
          </cell>
          <cell r="C5">
            <v>1072.7820644377252</v>
          </cell>
          <cell r="D5">
            <v>2868.0445838615769</v>
          </cell>
          <cell r="E5">
            <v>3361.7208924255883</v>
          </cell>
          <cell r="F5">
            <v>3517.7033591425757</v>
          </cell>
        </row>
        <row r="6">
          <cell r="A6" t="str">
            <v>Total</v>
          </cell>
          <cell r="B6">
            <v>2041.1611297836023</v>
          </cell>
          <cell r="C6">
            <v>1225.9262849615347</v>
          </cell>
          <cell r="D6">
            <v>2978.2327651187197</v>
          </cell>
          <cell r="E6">
            <v>3568.6676910636834</v>
          </cell>
          <cell r="F6">
            <v>3668.8892302425756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Jumlah ternak"/>
      <sheetName val="Peternakan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179447.61905080001</v>
          </cell>
          <cell r="C2">
            <v>220267.62805856194</v>
          </cell>
          <cell r="D2">
            <v>253420.59881470478</v>
          </cell>
          <cell r="E2">
            <v>251624.23756603815</v>
          </cell>
          <cell r="F2">
            <v>250749.38848957143</v>
          </cell>
        </row>
        <row r="3">
          <cell r="A3" t="str">
            <v>Terkait pemupukan N</v>
          </cell>
          <cell r="B3">
            <v>177228.33065080002</v>
          </cell>
          <cell r="C3">
            <v>220037.24671856195</v>
          </cell>
          <cell r="D3">
            <v>253175.81441470477</v>
          </cell>
          <cell r="E3">
            <v>251406.90688603814</v>
          </cell>
          <cell r="F3">
            <v>250543.48558957144</v>
          </cell>
        </row>
        <row r="4">
          <cell r="A4" t="str">
            <v>Pengairan sawah</v>
          </cell>
          <cell r="B4">
            <v>2219.2883999999999</v>
          </cell>
          <cell r="C4">
            <v>230.38134000000002</v>
          </cell>
          <cell r="D4">
            <v>244.78440000000003</v>
          </cell>
          <cell r="E4">
            <v>217.33068000000003</v>
          </cell>
          <cell r="F4">
            <v>205.90290000000005</v>
          </cell>
        </row>
        <row r="5">
          <cell r="A5" t="str">
            <v>Peternakan</v>
          </cell>
          <cell r="B5">
            <v>14987.626411136813</v>
          </cell>
          <cell r="C5">
            <v>18794.48209495212</v>
          </cell>
          <cell r="D5">
            <v>17400.935864760006</v>
          </cell>
          <cell r="E5">
            <v>20921.483266866311</v>
          </cell>
          <cell r="F5">
            <v>24571.099942707438</v>
          </cell>
        </row>
        <row r="6">
          <cell r="A6" t="str">
            <v>Total</v>
          </cell>
          <cell r="B6">
            <v>194435.24546193684</v>
          </cell>
          <cell r="C6">
            <v>239062.11015351405</v>
          </cell>
          <cell r="D6">
            <v>270821.53467946476</v>
          </cell>
          <cell r="E6">
            <v>272545.72083290445</v>
          </cell>
          <cell r="F6">
            <v>275320.48843227886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72339.460821441302</v>
          </cell>
          <cell r="C128">
            <v>68966.861483759814</v>
          </cell>
          <cell r="D128">
            <v>69153.19293888034</v>
          </cell>
          <cell r="E128">
            <v>66022.824492855521</v>
          </cell>
          <cell r="F128">
            <v>63356.421370080818</v>
          </cell>
          <cell r="G128">
            <v>63026.351465473417</v>
          </cell>
          <cell r="H128">
            <v>66316.327011971109</v>
          </cell>
          <cell r="I128">
            <v>69778.039281996025</v>
          </cell>
          <cell r="J128">
            <v>73420.4529325162</v>
          </cell>
          <cell r="K128">
            <v>77253.000575593542</v>
          </cell>
        </row>
        <row r="129">
          <cell r="B129">
            <v>34710.833639999997</v>
          </cell>
          <cell r="C129">
            <v>37940.399699999994</v>
          </cell>
          <cell r="D129">
            <v>32947.055399999997</v>
          </cell>
          <cell r="E129">
            <v>35818.351800000004</v>
          </cell>
          <cell r="F129">
            <v>37076.763360000004</v>
          </cell>
          <cell r="G129">
            <v>40670.281188599998</v>
          </cell>
          <cell r="H129">
            <v>42401.403864054177</v>
          </cell>
          <cell r="I129">
            <v>44628.899362697986</v>
          </cell>
          <cell r="J129">
            <v>47006.462463151052</v>
          </cell>
          <cell r="K129">
            <v>49484.719446404124</v>
          </cell>
        </row>
        <row r="130">
          <cell r="B130">
            <v>1404.1165613955231</v>
          </cell>
          <cell r="C130">
            <v>1557.3706919229862</v>
          </cell>
          <cell r="D130">
            <v>682.93552174264687</v>
          </cell>
          <cell r="E130">
            <v>1183.5076848181338</v>
          </cell>
          <cell r="F130">
            <v>1118.4598261161289</v>
          </cell>
          <cell r="G130">
            <v>1431.4074327955684</v>
          </cell>
          <cell r="H130">
            <v>1526.1378795297533</v>
          </cell>
          <cell r="I130">
            <v>1626.7701718889277</v>
          </cell>
          <cell r="J130">
            <v>1391.891017170557</v>
          </cell>
          <cell r="K130">
            <v>1838.5248273694469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7829.3050000000012</v>
          </cell>
          <cell r="C132">
            <v>7464.2883333333339</v>
          </cell>
          <cell r="D132">
            <v>7484.4550000000008</v>
          </cell>
          <cell r="E132">
            <v>7145.6550000000016</v>
          </cell>
          <cell r="F132">
            <v>6857.0700000000006</v>
          </cell>
          <cell r="G132">
            <v>6821.3465107018019</v>
          </cell>
          <cell r="H132">
            <v>7177.4207985604362</v>
          </cell>
          <cell r="I132">
            <v>7552.0821642452902</v>
          </cell>
          <cell r="J132">
            <v>7946.3008532188942</v>
          </cell>
          <cell r="K132">
            <v>8361.0977577569192</v>
          </cell>
        </row>
        <row r="133">
          <cell r="B133">
            <v>29897.431461857144</v>
          </cell>
          <cell r="C133">
            <v>28503.55796042857</v>
          </cell>
          <cell r="D133">
            <v>28580.567546142855</v>
          </cell>
          <cell r="E133">
            <v>27286.806506142861</v>
          </cell>
          <cell r="F133">
            <v>26184.799334571428</v>
          </cell>
          <cell r="G133">
            <v>26048.383576995086</v>
          </cell>
          <cell r="H133">
            <v>27408.109199714225</v>
          </cell>
          <cell r="I133">
            <v>28838.8124999393</v>
          </cell>
          <cell r="J133">
            <v>30344.198512436138</v>
          </cell>
          <cell r="K133">
            <v>31928.165674785301</v>
          </cell>
        </row>
        <row r="134">
          <cell r="B134">
            <v>7474.357865464287</v>
          </cell>
          <cell r="C134">
            <v>7125.8894901071426</v>
          </cell>
          <cell r="D134">
            <v>7145.1418865357145</v>
          </cell>
          <cell r="E134">
            <v>6821.7016265357142</v>
          </cell>
          <cell r="F134">
            <v>6546.199833642856</v>
          </cell>
          <cell r="G134">
            <v>6512.0958942487696</v>
          </cell>
          <cell r="H134">
            <v>6852.0272999285544</v>
          </cell>
          <cell r="I134">
            <v>7209.7031249848251</v>
          </cell>
          <cell r="J134">
            <v>7586.0496281090336</v>
          </cell>
          <cell r="K134">
            <v>7982.0414186963262</v>
          </cell>
        </row>
      </sheetData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81285.60720563955</v>
          </cell>
          <cell r="C128">
            <v>85528.715901773932</v>
          </cell>
          <cell r="D128">
            <v>89993.314871846538</v>
          </cell>
          <cell r="E128">
            <v>94690.965908156897</v>
          </cell>
          <cell r="F128">
            <v>99633.83432856272</v>
          </cell>
          <cell r="G128">
            <v>104834.72048051367</v>
          </cell>
          <cell r="H128">
            <v>110307.0928895965</v>
          </cell>
          <cell r="I128">
            <v>116065.12313843344</v>
          </cell>
          <cell r="J128">
            <v>122123.72256625963</v>
          </cell>
          <cell r="K128">
            <v>128553.5230641349</v>
          </cell>
        </row>
        <row r="129">
          <cell r="B129">
            <v>52063.670312457099</v>
          </cell>
          <cell r="C129">
            <v>54527.840571310211</v>
          </cell>
          <cell r="D129">
            <v>57523.653692963308</v>
          </cell>
          <cell r="E129">
            <v>60404.686207416307</v>
          </cell>
          <cell r="F129">
            <v>63386.412604669393</v>
          </cell>
          <cell r="G129">
            <v>66468.832884722506</v>
          </cell>
          <cell r="H129">
            <v>69651.947047575479</v>
          </cell>
          <cell r="I129">
            <v>72935.755093228567</v>
          </cell>
          <cell r="J129">
            <v>76320.257021681551</v>
          </cell>
          <cell r="K129">
            <v>79805.452832934665</v>
          </cell>
        </row>
        <row r="130">
          <cell r="B130">
            <v>1949.3198378565662</v>
          </cell>
          <cell r="C130">
            <v>2063.3933035082591</v>
          </cell>
          <cell r="D130">
            <v>2180.7452243245257</v>
          </cell>
          <cell r="E130">
            <v>2301.375600305365</v>
          </cell>
          <cell r="F130">
            <v>2425.2844314507779</v>
          </cell>
          <cell r="G130">
            <v>2552.4717177607654</v>
          </cell>
          <cell r="H130">
            <v>2682.9374592353247</v>
          </cell>
          <cell r="I130">
            <v>2816.6816558744576</v>
          </cell>
          <cell r="J130">
            <v>2371.7479723571687</v>
          </cell>
          <cell r="K130">
            <v>3094.005414646444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8797.5470607118332</v>
          </cell>
          <cell r="C132">
            <v>9256.7790172809928</v>
          </cell>
          <cell r="D132">
            <v>9739.9828819830582</v>
          </cell>
          <cell r="E132">
            <v>10248.409988422574</v>
          </cell>
          <cell r="F132">
            <v>10783.376989818233</v>
          </cell>
          <cell r="G132">
            <v>11346.269268686743</v>
          </cell>
          <cell r="H132">
            <v>11938.54452451219</v>
          </cell>
          <cell r="I132">
            <v>12561.736548691728</v>
          </cell>
          <cell r="J132">
            <v>13217.459196533435</v>
          </cell>
          <cell r="K132">
            <v>13913.356962640317</v>
          </cell>
        </row>
        <row r="133">
          <cell r="B133">
            <v>33594.815923009104</v>
          </cell>
          <cell r="C133">
            <v>35348.46531419018</v>
          </cell>
          <cell r="D133">
            <v>37193.655203590897</v>
          </cell>
          <cell r="E133">
            <v>39135.164005218357</v>
          </cell>
          <cell r="F133">
            <v>41178.01956629075</v>
          </cell>
          <cell r="G133">
            <v>43327.512187651111</v>
          </cell>
          <cell r="H133">
            <v>45589.208323846513</v>
          </cell>
          <cell r="I133">
            <v>47968.964998351301</v>
          </cell>
          <cell r="J133">
            <v>50472.944971265235</v>
          </cell>
          <cell r="K133">
            <v>53130.339946507615</v>
          </cell>
        </row>
        <row r="134">
          <cell r="B134">
            <v>8398.7039807522742</v>
          </cell>
          <cell r="C134">
            <v>8837.1163285475432</v>
          </cell>
          <cell r="D134">
            <v>9298.4138008977243</v>
          </cell>
          <cell r="E134">
            <v>9783.7910013045876</v>
          </cell>
          <cell r="F134">
            <v>10294.504891572687</v>
          </cell>
          <cell r="G134">
            <v>10831.878046912781</v>
          </cell>
          <cell r="H134">
            <v>11397.302080961628</v>
          </cell>
          <cell r="I134">
            <v>11992.241249587825</v>
          </cell>
          <cell r="J134">
            <v>12618.236242816311</v>
          </cell>
          <cell r="K134">
            <v>13282.584986626902</v>
          </cell>
        </row>
      </sheetData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46991.444161555526</v>
          </cell>
          <cell r="C128">
            <v>44800.616200490818</v>
          </cell>
          <cell r="D128">
            <v>44921.656419334162</v>
          </cell>
          <cell r="E128">
            <v>42888.180742765806</v>
          </cell>
          <cell r="F128">
            <v>41156.095211117412</v>
          </cell>
          <cell r="G128">
            <v>40941.683031158609</v>
          </cell>
          <cell r="H128">
            <v>16753.081101964737</v>
          </cell>
          <cell r="I128">
            <v>17627.591935487293</v>
          </cell>
          <cell r="J128">
            <v>18547.752234519732</v>
          </cell>
          <cell r="K128">
            <v>19515.94490116166</v>
          </cell>
        </row>
        <row r="129">
          <cell r="B129">
            <v>34710.833639999997</v>
          </cell>
          <cell r="C129">
            <v>37940.399699999994</v>
          </cell>
          <cell r="D129">
            <v>32947.055399999997</v>
          </cell>
          <cell r="E129">
            <v>35818.351800000004</v>
          </cell>
          <cell r="F129">
            <v>37076.763360000004</v>
          </cell>
          <cell r="G129">
            <v>40670.281188599998</v>
          </cell>
          <cell r="H129">
            <v>42393.300972054174</v>
          </cell>
          <cell r="I129">
            <v>44619.904527197985</v>
          </cell>
          <cell r="J129">
            <v>46996.34676315105</v>
          </cell>
          <cell r="K129">
            <v>49473.25396090412</v>
          </cell>
        </row>
        <row r="130">
          <cell r="B130">
            <v>1404.1165613955231</v>
          </cell>
          <cell r="C130">
            <v>1557.3706919229862</v>
          </cell>
          <cell r="D130">
            <v>682.93552174264687</v>
          </cell>
          <cell r="E130">
            <v>1183.5076848181338</v>
          </cell>
          <cell r="F130">
            <v>1118.4598261161289</v>
          </cell>
          <cell r="G130">
            <v>1431.4074327955684</v>
          </cell>
          <cell r="H130">
            <v>1278.1649924376218</v>
          </cell>
          <cell r="I130">
            <v>1363.972848672692</v>
          </cell>
          <cell r="J130">
            <v>1112.5269982502268</v>
          </cell>
          <cell r="K130">
            <v>1541.1365076295749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7829.3050000000012</v>
          </cell>
          <cell r="C132">
            <v>7464.2883333333339</v>
          </cell>
          <cell r="D132">
            <v>7484.4550000000008</v>
          </cell>
          <cell r="E132">
            <v>7145.6550000000016</v>
          </cell>
          <cell r="F132">
            <v>6857.0700000000006</v>
          </cell>
          <cell r="G132">
            <v>6821.3465107018019</v>
          </cell>
          <cell r="H132">
            <v>5219.9423989530442</v>
          </cell>
          <cell r="I132">
            <v>5492.4233921783925</v>
          </cell>
          <cell r="J132">
            <v>5779.1278932501045</v>
          </cell>
          <cell r="K132">
            <v>6080.7983692777589</v>
          </cell>
        </row>
        <row r="133">
          <cell r="B133">
            <v>29897.431461857144</v>
          </cell>
          <cell r="C133">
            <v>28503.55796042857</v>
          </cell>
          <cell r="D133">
            <v>28580.567546142855</v>
          </cell>
          <cell r="E133">
            <v>27286.806506142861</v>
          </cell>
          <cell r="F133">
            <v>26184.799334571428</v>
          </cell>
          <cell r="G133">
            <v>26048.383576995086</v>
          </cell>
          <cell r="H133">
            <v>19933.17032706489</v>
          </cell>
          <cell r="I133">
            <v>20973.68181813768</v>
          </cell>
          <cell r="J133">
            <v>22068.508009044468</v>
          </cell>
          <cell r="K133">
            <v>23220.484127116582</v>
          </cell>
        </row>
        <row r="134">
          <cell r="B134">
            <v>7474.357865464287</v>
          </cell>
          <cell r="C134">
            <v>7125.8894901071426</v>
          </cell>
          <cell r="D134">
            <v>7145.1418865357145</v>
          </cell>
          <cell r="E134">
            <v>6821.7016265357142</v>
          </cell>
          <cell r="F134">
            <v>6546.199833642856</v>
          </cell>
          <cell r="G134">
            <v>6512.0958942487696</v>
          </cell>
          <cell r="H134">
            <v>4983.2925817662226</v>
          </cell>
          <cell r="I134">
            <v>5243.4204545344192</v>
          </cell>
          <cell r="J134">
            <v>5517.127002261117</v>
          </cell>
          <cell r="K134">
            <v>5805.1210317791456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"/>
  <sheetViews>
    <sheetView topLeftCell="A55" zoomScale="85" zoomScaleNormal="85" workbookViewId="0">
      <selection activeCell="B74" sqref="B74"/>
    </sheetView>
  </sheetViews>
  <sheetFormatPr defaultRowHeight="15" x14ac:dyDescent="0.25"/>
  <cols>
    <col min="1" max="1" width="37.140625" bestFit="1" customWidth="1"/>
    <col min="2" max="5" width="12.5703125" bestFit="1" customWidth="1"/>
    <col min="6" max="18" width="13.28515625" bestFit="1" customWidth="1"/>
    <col min="19" max="21" width="13.42578125" bestFit="1" customWidth="1"/>
    <col min="22" max="22" width="14.28515625" bestFit="1" customWidth="1"/>
    <col min="23" max="23" width="13.28515625" bestFit="1" customWidth="1"/>
    <col min="24" max="24" width="11.5703125" bestFit="1" customWidth="1"/>
    <col min="25" max="25" width="13.28515625" bestFit="1" customWidth="1"/>
  </cols>
  <sheetData>
    <row r="1" spans="1:25" x14ac:dyDescent="0.25">
      <c r="A1" t="s">
        <v>2</v>
      </c>
    </row>
    <row r="3" spans="1:25" x14ac:dyDescent="0.25">
      <c r="A3" t="s">
        <v>10</v>
      </c>
    </row>
    <row r="4" spans="1:25" x14ac:dyDescent="0.25">
      <c r="A4" s="56" t="s">
        <v>0</v>
      </c>
      <c r="B4" s="57" t="s">
        <v>1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</row>
    <row r="5" spans="1:25" x14ac:dyDescent="0.25">
      <c r="A5" s="56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40">
        <f>'[1]Perhitungan ke CO2-eq'!B128</f>
        <v>12230.79671411124</v>
      </c>
      <c r="C6" s="40">
        <f>'[1]Perhitungan ke CO2-eq'!C128</f>
        <v>12696.625351912551</v>
      </c>
      <c r="D6" s="40">
        <f>'[1]Perhitungan ke CO2-eq'!D128</f>
        <v>13490.397350725989</v>
      </c>
      <c r="E6" s="40">
        <f>'[1]Perhitungan ke CO2-eq'!E128</f>
        <v>11977.385935147329</v>
      </c>
      <c r="F6" s="40">
        <f>'[1]Perhitungan ke CO2-eq'!F128</f>
        <v>11347.585616839955</v>
      </c>
      <c r="G6" s="40">
        <f>'[1]Perhitungan ke CO2-eq'!G128</f>
        <v>12642.589229927604</v>
      </c>
      <c r="H6" s="40">
        <f>'[1]Perhitungan ke CO2-eq'!H128</f>
        <v>15838.173685244601</v>
      </c>
      <c r="I6" s="40">
        <f>'[1]Perhitungan ke CO2-eq'!I128</f>
        <v>16769.830960847223</v>
      </c>
      <c r="J6" s="40">
        <f>'[1]Perhitungan ke CO2-eq'!J128</f>
        <v>17701.488236449848</v>
      </c>
      <c r="K6" s="40">
        <f>'[1]Perhitungan ke CO2-eq'!K128</f>
        <v>18633.145512052473</v>
      </c>
      <c r="L6" s="40">
        <f>'[2]Perhitungan ke CO2-eq'!B128</f>
        <v>19285.305604974306</v>
      </c>
      <c r="M6" s="40">
        <f>'[2]Perhitungan ke CO2-eq'!C128</f>
        <v>23924.98678719364</v>
      </c>
      <c r="N6" s="40">
        <f>'[2]Perhitungan ke CO2-eq'!D128</f>
        <v>26493.649745184881</v>
      </c>
      <c r="O6" s="40">
        <f>'[2]Perhitungan ke CO2-eq'!E128</f>
        <v>29293.866802454388</v>
      </c>
      <c r="P6" s="40">
        <f>'[2]Perhitungan ke CO2-eq'!F128</f>
        <v>32325.637959002193</v>
      </c>
      <c r="Q6" s="40">
        <f>'[2]Perhitungan ke CO2-eq'!G128</f>
        <v>35588.963214828254</v>
      </c>
      <c r="R6" s="40">
        <f>'[2]Perhitungan ke CO2-eq'!H128</f>
        <v>39083.842569932582</v>
      </c>
      <c r="S6" s="40">
        <f>'[2]Perhitungan ke CO2-eq'!I128</f>
        <v>42810.276024315201</v>
      </c>
      <c r="T6" s="40">
        <f>'[2]Perhitungan ke CO2-eq'!J128</f>
        <v>46768.263577976104</v>
      </c>
      <c r="U6" s="40">
        <f>'[2]Perhitungan ke CO2-eq'!K128</f>
        <v>50957.805230915284</v>
      </c>
      <c r="V6" s="9">
        <f>SUM(B6:U6)</f>
        <v>489860.61611003557</v>
      </c>
    </row>
    <row r="7" spans="1:25" x14ac:dyDescent="0.25">
      <c r="A7" s="1" t="s">
        <v>4</v>
      </c>
      <c r="B7" s="40">
        <f>'[1]Perhitungan ke CO2-eq'!B129</f>
        <v>14705.989619999998</v>
      </c>
      <c r="C7" s="40">
        <f>'[1]Perhitungan ke CO2-eq'!C129</f>
        <v>18427.329899999997</v>
      </c>
      <c r="D7" s="40">
        <f>'[1]Perhitungan ke CO2-eq'!D129</f>
        <v>17105.622240000004</v>
      </c>
      <c r="E7" s="40">
        <f>'[1]Perhitungan ke CO2-eq'!E129</f>
        <v>20584.13322</v>
      </c>
      <c r="F7" s="40">
        <f>'[1]Perhitungan ke CO2-eq'!F129</f>
        <v>24189.913020000004</v>
      </c>
      <c r="G7" s="40">
        <f>'[1]Perhitungan ke CO2-eq'!G129</f>
        <v>25667.996760000002</v>
      </c>
      <c r="H7" s="40">
        <f>'[1]Perhitungan ke CO2-eq'!H129</f>
        <v>30658.055048339691</v>
      </c>
      <c r="I7" s="40">
        <f>'[1]Perhitungan ke CO2-eq'!I129</f>
        <v>34641.600122329932</v>
      </c>
      <c r="J7" s="40">
        <f>'[1]Perhitungan ke CO2-eq'!J129</f>
        <v>39163.441148852377</v>
      </c>
      <c r="K7" s="40">
        <f>'[1]Perhitungan ke CO2-eq'!K129</f>
        <v>43709.278310642891</v>
      </c>
      <c r="L7" s="40">
        <f>'[2]Perhitungan ke CO2-eq'!B129</f>
        <v>48280.071041228141</v>
      </c>
      <c r="M7" s="40">
        <f>'[2]Perhitungan ke CO2-eq'!C129</f>
        <v>52814.491109487652</v>
      </c>
      <c r="N7" s="40">
        <f>'[2]Perhitungan ke CO2-eq'!D129</f>
        <v>57510.172588688838</v>
      </c>
      <c r="O7" s="40">
        <f>'[2]Perhitungan ke CO2-eq'!E129</f>
        <v>62173.89227466494</v>
      </c>
      <c r="P7" s="40">
        <f>'[2]Perhitungan ke CO2-eq'!F129</f>
        <v>66874.117061154669</v>
      </c>
      <c r="Q7" s="40">
        <f>'[2]Perhitungan ke CO2-eq'!G129</f>
        <v>71614.271262114198</v>
      </c>
      <c r="R7" s="40">
        <f>'[2]Perhitungan ke CO2-eq'!H129</f>
        <v>76398.121769496211</v>
      </c>
      <c r="S7" s="40">
        <f>'[2]Perhitungan ke CO2-eq'!I129</f>
        <v>81229.814517510415</v>
      </c>
      <c r="T7" s="40">
        <f>'[2]Perhitungan ke CO2-eq'!J129</f>
        <v>86113.91514161673</v>
      </c>
      <c r="U7" s="40">
        <f>'[2]Perhitungan ke CO2-eq'!K129</f>
        <v>91055.454366699021</v>
      </c>
      <c r="V7" s="9">
        <f t="shared" ref="V7:V11" si="0">SUM(B7:U7)</f>
        <v>962917.68052282569</v>
      </c>
    </row>
    <row r="8" spans="1:25" x14ac:dyDescent="0.25">
      <c r="A8" s="1" t="s">
        <v>5</v>
      </c>
      <c r="B8" s="40">
        <f>'[1]Perhitungan ke CO2-eq'!B130</f>
        <v>369.27126311367607</v>
      </c>
      <c r="C8" s="40">
        <f>'[1]Perhitungan ke CO2-eq'!C130</f>
        <v>402.49911326646691</v>
      </c>
      <c r="D8" s="40">
        <f>'[1]Perhitungan ke CO2-eq'!D130</f>
        <v>382.76257046582026</v>
      </c>
      <c r="E8" s="40">
        <f>'[1]Perhitungan ke CO2-eq'!E130</f>
        <v>428.79872296870093</v>
      </c>
      <c r="F8" s="40">
        <f>'[1]Perhitungan ke CO2-eq'!F130</f>
        <v>476.68758502951778</v>
      </c>
      <c r="G8" s="40">
        <f>'[1]Perhitungan ke CO2-eq'!G130</f>
        <v>517.03156752456391</v>
      </c>
      <c r="H8" s="40">
        <f>'[1]Perhitungan ke CO2-eq'!H130</f>
        <v>579.37594303280707</v>
      </c>
      <c r="I8" s="40">
        <f>'[1]Perhitungan ke CO2-eq'!I130</f>
        <v>641.43676526015497</v>
      </c>
      <c r="J8" s="40">
        <f>'[1]Perhitungan ke CO2-eq'!J130</f>
        <v>605.15516531730646</v>
      </c>
      <c r="K8" s="40">
        <f>'[1]Perhitungan ke CO2-eq'!K130</f>
        <v>783.6752270608165</v>
      </c>
      <c r="L8" s="40">
        <f>'[2]Perhitungan ke CO2-eq'!B130</f>
        <v>861.16514435742681</v>
      </c>
      <c r="M8" s="40">
        <f>'[2]Perhitungan ke CO2-eq'!C130</f>
        <v>943.49246436090687</v>
      </c>
      <c r="N8" s="40">
        <f>'[2]Perhitungan ke CO2-eq'!D130</f>
        <v>1031.1181893354915</v>
      </c>
      <c r="O8" s="40">
        <f>'[2]Perhitungan ke CO2-eq'!E130</f>
        <v>1124.5679304988712</v>
      </c>
      <c r="P8" s="40">
        <f>'[2]Perhitungan ke CO2-eq'!F130</f>
        <v>1224.4199483582552</v>
      </c>
      <c r="Q8" s="40">
        <f>'[2]Perhitungan ke CO2-eq'!G130</f>
        <v>1331.3104799014473</v>
      </c>
      <c r="R8" s="40">
        <f>'[2]Perhitungan ke CO2-eq'!H130</f>
        <v>1445.9396131494279</v>
      </c>
      <c r="S8" s="40">
        <f>'[2]Perhitungan ke CO2-eq'!I130</f>
        <v>1569.0777668437461</v>
      </c>
      <c r="T8" s="40">
        <f>'[2]Perhitungan ke CO2-eq'!J130</f>
        <v>1435.3745408185907</v>
      </c>
      <c r="U8" s="40">
        <f>'[2]Perhitungan ke CO2-eq'!K130</f>
        <v>1844.358098668301</v>
      </c>
      <c r="V8" s="9">
        <f t="shared" si="0"/>
        <v>17997.518099332297</v>
      </c>
    </row>
    <row r="9" spans="1:25" x14ac:dyDescent="0.25">
      <c r="A9" s="1" t="s">
        <v>6</v>
      </c>
      <c r="B9" s="40">
        <f>'[1]Perhitungan ke CO2-eq'!B131</f>
        <v>0</v>
      </c>
      <c r="C9" s="40">
        <f>'[1]Perhitungan ke CO2-eq'!C131</f>
        <v>0</v>
      </c>
      <c r="D9" s="40">
        <f>'[1]Perhitungan ke CO2-eq'!D131</f>
        <v>0</v>
      </c>
      <c r="E9" s="40">
        <f>'[1]Perhitungan ke CO2-eq'!E131</f>
        <v>0</v>
      </c>
      <c r="F9" s="40">
        <f>'[1]Perhitungan ke CO2-eq'!F131</f>
        <v>0</v>
      </c>
      <c r="G9" s="40">
        <f>'[1]Perhitungan ke CO2-eq'!G131</f>
        <v>0</v>
      </c>
      <c r="H9" s="40">
        <f>'[1]Perhitungan ke CO2-eq'!H131</f>
        <v>0</v>
      </c>
      <c r="I9" s="40">
        <f>'[1]Perhitungan ke CO2-eq'!I131</f>
        <v>0</v>
      </c>
      <c r="J9" s="40">
        <f>'[1]Perhitungan ke CO2-eq'!J131</f>
        <v>0</v>
      </c>
      <c r="K9" s="40">
        <f>'[1]Perhitungan ke CO2-eq'!K131</f>
        <v>0</v>
      </c>
      <c r="L9" s="40">
        <f>'[2]Perhitungan ke CO2-eq'!B131</f>
        <v>0</v>
      </c>
      <c r="M9" s="40">
        <f>'[2]Perhitungan ke CO2-eq'!C131</f>
        <v>0</v>
      </c>
      <c r="N9" s="40">
        <f>'[2]Perhitungan ke CO2-eq'!D131</f>
        <v>0</v>
      </c>
      <c r="O9" s="40">
        <f>'[2]Perhitungan ke CO2-eq'!E131</f>
        <v>0</v>
      </c>
      <c r="P9" s="40">
        <f>'[2]Perhitungan ke CO2-eq'!F131</f>
        <v>0</v>
      </c>
      <c r="Q9" s="40">
        <f>'[2]Perhitungan ke CO2-eq'!G131</f>
        <v>0</v>
      </c>
      <c r="R9" s="40">
        <f>'[2]Perhitungan ke CO2-eq'!H131</f>
        <v>0</v>
      </c>
      <c r="S9" s="40">
        <f>'[2]Perhitungan ke CO2-eq'!I131</f>
        <v>0</v>
      </c>
      <c r="T9" s="40">
        <f>'[2]Perhitungan ke CO2-eq'!J131</f>
        <v>0</v>
      </c>
      <c r="U9" s="40">
        <f>'[2]Perhitungan ke CO2-eq'!K131</f>
        <v>0</v>
      </c>
      <c r="V9" s="9">
        <f t="shared" si="0"/>
        <v>0</v>
      </c>
    </row>
    <row r="10" spans="1:25" x14ac:dyDescent="0.25">
      <c r="A10" s="1" t="s">
        <v>7</v>
      </c>
      <c r="B10" s="40">
        <f>'[1]Perhitungan ke CO2-eq'!B132</f>
        <v>1323.74</v>
      </c>
      <c r="C10" s="40">
        <f>'[1]Perhitungan ke CO2-eq'!C132</f>
        <v>1374.1566666666668</v>
      </c>
      <c r="D10" s="40">
        <f>'[1]Perhitungan ke CO2-eq'!D132</f>
        <v>1460.0666666666668</v>
      </c>
      <c r="E10" s="40">
        <f>'[1]Perhitungan ke CO2-eq'!E132</f>
        <v>1296.3133333333333</v>
      </c>
      <c r="F10" s="40">
        <f>'[1]Perhitungan ke CO2-eq'!F132</f>
        <v>1228.1500000000003</v>
      </c>
      <c r="G10" s="40">
        <f>'[1]Perhitungan ke CO2-eq'!G132</f>
        <v>1368.3083333333334</v>
      </c>
      <c r="H10" s="40">
        <f>'[1]Perhitungan ke CO2-eq'!H132</f>
        <v>1714.1666666666667</v>
      </c>
      <c r="I10" s="40">
        <f>'[1]Perhitungan ke CO2-eq'!I132</f>
        <v>1815</v>
      </c>
      <c r="J10" s="40">
        <f>'[1]Perhitungan ke CO2-eq'!J132</f>
        <v>1915.8333333333333</v>
      </c>
      <c r="K10" s="40">
        <f>'[1]Perhitungan ke CO2-eq'!K132</f>
        <v>2016.6666666666667</v>
      </c>
      <c r="L10" s="40">
        <f>'[2]Perhitungan ke CO2-eq'!B132</f>
        <v>2087.25</v>
      </c>
      <c r="M10" s="40">
        <f>'[2]Perhitungan ke CO2-eq'!C132</f>
        <v>2589.4030250000001</v>
      </c>
      <c r="N10" s="40">
        <f>'[2]Perhitungan ke CO2-eq'!D132</f>
        <v>2867.4096000000013</v>
      </c>
      <c r="O10" s="40">
        <f>'[2]Perhitungan ke CO2-eq'!E132</f>
        <v>3170.4772916666666</v>
      </c>
      <c r="P10" s="40">
        <f>'[2]Perhitungan ke CO2-eq'!F132</f>
        <v>3498.6061000000013</v>
      </c>
      <c r="Q10" s="40">
        <f>'[2]Perhitungan ke CO2-eq'!G132</f>
        <v>3851.7960250000015</v>
      </c>
      <c r="R10" s="40">
        <f>'[2]Perhitungan ke CO2-eq'!H132</f>
        <v>4230.0470666666661</v>
      </c>
      <c r="S10" s="40">
        <f>'[2]Perhitungan ke CO2-eq'!I132</f>
        <v>4633.3592250000011</v>
      </c>
      <c r="T10" s="40">
        <f>'[2]Perhitungan ke CO2-eq'!J132</f>
        <v>5061.7325000000001</v>
      </c>
      <c r="U10" s="40">
        <f>'[2]Perhitungan ke CO2-eq'!K132</f>
        <v>5515.1668916666677</v>
      </c>
      <c r="V10" s="9">
        <f t="shared" si="0"/>
        <v>53017.649391666666</v>
      </c>
    </row>
    <row r="11" spans="1:25" x14ac:dyDescent="0.25">
      <c r="A11" s="1" t="s">
        <v>8</v>
      </c>
      <c r="B11" s="40">
        <f>'[1]Perhitungan ke CO2-eq'!B133</f>
        <v>5054.9092062857153</v>
      </c>
      <c r="C11" s="40">
        <f>'[1]Perhitungan ke CO2-eq'!C133</f>
        <v>5247.4331705714285</v>
      </c>
      <c r="D11" s="40">
        <f>'[1]Perhitungan ke CO2-eq'!D133</f>
        <v>5575.4940057142867</v>
      </c>
      <c r="E11" s="40">
        <f>'[1]Perhitungan ke CO2-eq'!E133</f>
        <v>4950.1761697142865</v>
      </c>
      <c r="F11" s="40">
        <f>'[1]Perhitungan ke CO2-eq'!F133</f>
        <v>4689.8837700000004</v>
      </c>
      <c r="G11" s="40">
        <f>'[1]Perhitungan ke CO2-eq'!G133</f>
        <v>5225.1003907142849</v>
      </c>
      <c r="H11" s="40">
        <f>'[1]Perhitungan ke CO2-eq'!H133</f>
        <v>6545.8147857142858</v>
      </c>
      <c r="I11" s="40">
        <f>'[1]Perhitungan ke CO2-eq'!I133</f>
        <v>6930.8627142857149</v>
      </c>
      <c r="J11" s="40">
        <f>'[1]Perhitungan ke CO2-eq'!J133</f>
        <v>7315.9106428571431</v>
      </c>
      <c r="K11" s="40">
        <f>'[1]Perhitungan ke CO2-eq'!K133</f>
        <v>7700.9585714285722</v>
      </c>
      <c r="L11" s="40">
        <f>'[2]Perhitungan ke CO2-eq'!B133</f>
        <v>7970.4921214285714</v>
      </c>
      <c r="M11" s="40">
        <f>'[2]Perhitungan ke CO2-eq'!C133</f>
        <v>9888.0423571521442</v>
      </c>
      <c r="N11" s="40">
        <f>'[2]Perhitungan ke CO2-eq'!D133</f>
        <v>10949.654150537148</v>
      </c>
      <c r="O11" s="40">
        <f>'[2]Perhitungan ke CO2-eq'!E133</f>
        <v>12106.965756089287</v>
      </c>
      <c r="P11" s="40">
        <f>'[2]Perhitungan ke CO2-eq'!F133</f>
        <v>13359.977173808576</v>
      </c>
      <c r="Q11" s="40">
        <f>'[2]Perhitungan ke CO2-eq'!G133</f>
        <v>14708.688403695003</v>
      </c>
      <c r="R11" s="40">
        <f>'[2]Perhitungan ke CO2-eq'!H133</f>
        <v>16153.099445748572</v>
      </c>
      <c r="S11" s="40">
        <f>'[2]Perhitungan ke CO2-eq'!I133</f>
        <v>17693.210299969287</v>
      </c>
      <c r="T11" s="40">
        <f>'[2]Perhitungan ke CO2-eq'!J133</f>
        <v>19329.02096635714</v>
      </c>
      <c r="U11" s="40">
        <f>'[2]Perhitungan ke CO2-eq'!K133</f>
        <v>21060.531444912151</v>
      </c>
      <c r="V11" s="9">
        <f t="shared" si="0"/>
        <v>202456.22554698359</v>
      </c>
    </row>
    <row r="12" spans="1:25" x14ac:dyDescent="0.25">
      <c r="A12" s="45" t="s">
        <v>69</v>
      </c>
      <c r="B12" s="40">
        <f>'[1]Perhitungan ke CO2-eq'!B134</f>
        <v>1263.7273015714284</v>
      </c>
      <c r="C12" s="40">
        <f>'[1]Perhitungan ke CO2-eq'!C134</f>
        <v>1311.8582926428569</v>
      </c>
      <c r="D12" s="40">
        <f>'[1]Perhitungan ke CO2-eq'!D134</f>
        <v>1393.8735014285714</v>
      </c>
      <c r="E12" s="40">
        <f>'[1]Perhitungan ke CO2-eq'!E134</f>
        <v>1237.5440424285714</v>
      </c>
      <c r="F12" s="40">
        <f>'[1]Perhitungan ke CO2-eq'!F134</f>
        <v>1172.4709424999999</v>
      </c>
      <c r="G12" s="40">
        <f>'[1]Perhitungan ke CO2-eq'!G134</f>
        <v>1306.2750976785712</v>
      </c>
      <c r="H12" s="40">
        <f>'[1]Perhitungan ke CO2-eq'!H134</f>
        <v>1636.4536964285712</v>
      </c>
      <c r="I12" s="40">
        <f>'[1]Perhitungan ke CO2-eq'!I134</f>
        <v>1732.7156785714285</v>
      </c>
      <c r="J12" s="40">
        <f>'[1]Perhitungan ke CO2-eq'!J134</f>
        <v>1828.9776607142855</v>
      </c>
      <c r="K12" s="40">
        <f>'[1]Perhitungan ke CO2-eq'!K134</f>
        <v>1925.2396428571428</v>
      </c>
      <c r="L12" s="40">
        <f>'[2]Perhitungan ke CO2-eq'!B134</f>
        <v>1992.6230303571429</v>
      </c>
      <c r="M12" s="40">
        <f>'[2]Perhitungan ke CO2-eq'!C134</f>
        <v>2472.0105892880356</v>
      </c>
      <c r="N12" s="40">
        <f>'[2]Perhitungan ke CO2-eq'!D134</f>
        <v>2737.4135376342865</v>
      </c>
      <c r="O12" s="40">
        <f>'[2]Perhitungan ke CO2-eq'!E134</f>
        <v>3026.7414390223212</v>
      </c>
      <c r="P12" s="40">
        <f>'[2]Perhitungan ke CO2-eq'!F134</f>
        <v>3339.9942934521446</v>
      </c>
      <c r="Q12" s="40">
        <f>'[2]Perhitungan ke CO2-eq'!G134</f>
        <v>3677.1721009237508</v>
      </c>
      <c r="R12" s="40">
        <f>'[2]Perhitungan ke CO2-eq'!H134</f>
        <v>4038.2748614371421</v>
      </c>
      <c r="S12" s="40">
        <f>'[2]Perhitungan ke CO2-eq'!I134</f>
        <v>4423.3025749923208</v>
      </c>
      <c r="T12" s="40">
        <f>'[2]Perhitungan ke CO2-eq'!J134</f>
        <v>4832.2552415892851</v>
      </c>
      <c r="U12" s="40">
        <f>'[2]Perhitungan ke CO2-eq'!K134</f>
        <v>5265.1328612280358</v>
      </c>
      <c r="V12" s="9">
        <f>SUM(B12:U12)</f>
        <v>50614.056386745891</v>
      </c>
    </row>
    <row r="13" spans="1:25" x14ac:dyDescent="0.25">
      <c r="A13" s="35" t="s">
        <v>9</v>
      </c>
      <c r="B13" s="39">
        <f>SUM(B6:B12)</f>
        <v>34948.434105082059</v>
      </c>
      <c r="C13" s="39">
        <f t="shared" ref="C13:U13" si="1">SUM(C6:C12)</f>
        <v>39459.902495059971</v>
      </c>
      <c r="D13" s="39">
        <f t="shared" si="1"/>
        <v>39408.216335001336</v>
      </c>
      <c r="E13" s="39">
        <f t="shared" si="1"/>
        <v>40474.351423592219</v>
      </c>
      <c r="F13" s="39">
        <f t="shared" si="1"/>
        <v>43104.690934369472</v>
      </c>
      <c r="G13" s="39">
        <f t="shared" si="1"/>
        <v>46727.30137917836</v>
      </c>
      <c r="H13" s="39">
        <f t="shared" si="1"/>
        <v>56972.039825426618</v>
      </c>
      <c r="I13" s="39">
        <f t="shared" si="1"/>
        <v>62531.446241294456</v>
      </c>
      <c r="J13" s="39">
        <f t="shared" si="1"/>
        <v>68530.8061875243</v>
      </c>
      <c r="K13" s="39">
        <f t="shared" si="1"/>
        <v>74768.96393070856</v>
      </c>
      <c r="L13" s="39">
        <f t="shared" si="1"/>
        <v>80476.90694234558</v>
      </c>
      <c r="M13" s="39">
        <f t="shared" si="1"/>
        <v>92632.426332482384</v>
      </c>
      <c r="N13" s="39">
        <f t="shared" si="1"/>
        <v>101589.41781138064</v>
      </c>
      <c r="O13" s="39">
        <f t="shared" si="1"/>
        <v>110896.51149439647</v>
      </c>
      <c r="P13" s="39">
        <f t="shared" si="1"/>
        <v>120622.75253577584</v>
      </c>
      <c r="Q13" s="39">
        <f t="shared" si="1"/>
        <v>130772.20148646265</v>
      </c>
      <c r="R13" s="39">
        <f t="shared" si="1"/>
        <v>141349.32532643061</v>
      </c>
      <c r="S13" s="39">
        <f t="shared" si="1"/>
        <v>152359.040408631</v>
      </c>
      <c r="T13" s="39">
        <f t="shared" si="1"/>
        <v>163540.56196835786</v>
      </c>
      <c r="U13" s="39">
        <f t="shared" si="1"/>
        <v>175698.44889408947</v>
      </c>
      <c r="V13" s="9">
        <f>SUM(B13:U13)</f>
        <v>1776863.74605759</v>
      </c>
      <c r="W13" s="30">
        <f>V13-V25</f>
        <v>412702.91228920105</v>
      </c>
      <c r="X13" s="30">
        <f>(V7+V8)-(V19+V20)</f>
        <v>5319.381223554723</v>
      </c>
      <c r="Y13" s="30">
        <f>(V6+V10+V11+V12)-(V18+V22+V23+V24)</f>
        <v>407383.53106564569</v>
      </c>
    </row>
    <row r="14" spans="1:25" x14ac:dyDescent="0.25">
      <c r="W14" s="11">
        <f>W13/(V13+V25)</f>
        <v>0.13139117565010139</v>
      </c>
      <c r="X14" s="11">
        <f>X13/(V7+V8+V19+V20)</f>
        <v>2.7188097485765839E-3</v>
      </c>
      <c r="Y14" s="11">
        <f>Y13/(V6+V10+V11+V12+V18+V22+V23+V24)</f>
        <v>0.34392474979934989</v>
      </c>
    </row>
    <row r="15" spans="1:25" x14ac:dyDescent="0.25">
      <c r="A15" t="s">
        <v>11</v>
      </c>
      <c r="W15" s="46"/>
      <c r="X15" s="46"/>
      <c r="Y15" s="46"/>
    </row>
    <row r="16" spans="1:25" x14ac:dyDescent="0.25">
      <c r="A16" s="56" t="s">
        <v>0</v>
      </c>
      <c r="B16" s="57" t="s">
        <v>1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</row>
    <row r="17" spans="1:22" x14ac:dyDescent="0.25">
      <c r="A17" s="56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8">
        <f>'[3]Perhitungan ke CO2-eq'!B128</f>
        <v>7945.0799648777929</v>
      </c>
      <c r="C18" s="8">
        <f>'[3]Perhitungan ke CO2-eq'!C128</f>
        <v>8247.6805119861765</v>
      </c>
      <c r="D18" s="8">
        <f>'[3]Perhitungan ke CO2-eq'!D128</f>
        <v>8763.3118442588693</v>
      </c>
      <c r="E18" s="8">
        <f>'[3]Perhitungan ke CO2-eq'!E128</f>
        <v>7780.46526725083</v>
      </c>
      <c r="F18" s="8">
        <f>'[3]Perhitungan ke CO2-eq'!F128</f>
        <v>7371.3493275602896</v>
      </c>
      <c r="G18" s="8">
        <f>'[3]Perhitungan ke CO2-eq'!G128</f>
        <v>8212.5788485216053</v>
      </c>
      <c r="H18" s="8">
        <f>'[3]Perhitungan ke CO2-eq'!H128</f>
        <v>4001.0992799406517</v>
      </c>
      <c r="I18" s="8">
        <f>'[3]Perhitungan ke CO2-eq'!I128</f>
        <v>4236.4580611136316</v>
      </c>
      <c r="J18" s="8">
        <f>'[3]Perhitungan ke CO2-eq'!J128</f>
        <v>4471.8168422866111</v>
      </c>
      <c r="K18" s="8">
        <f>'[3]Perhitungan ke CO2-eq'!K128</f>
        <v>4707.1756234595905</v>
      </c>
      <c r="L18" s="8">
        <f>'[4]Perhitungan ke CO2-eq'!B128</f>
        <v>4871.9267702806765</v>
      </c>
      <c r="M18" s="8">
        <f>'[4]Perhitungan ke CO2-eq'!C128</f>
        <v>6044.0205612855498</v>
      </c>
      <c r="N18" s="8">
        <f>'[4]Perhitungan ke CO2-eq'!D128</f>
        <v>6692.9259032697628</v>
      </c>
      <c r="O18" s="8">
        <f>'[4]Perhitungan ke CO2-eq'!E128</f>
        <v>7400.3273167267016</v>
      </c>
      <c r="P18" s="8">
        <f>'[4]Perhitungan ke CO2-eq'!F128</f>
        <v>8166.2248016563817</v>
      </c>
      <c r="Q18" s="8">
        <f>'[4]Perhitungan ke CO2-eq'!G128</f>
        <v>8990.6183580587858</v>
      </c>
      <c r="R18" s="8">
        <f>'[4]Perhitungan ke CO2-eq'!H128</f>
        <v>9873.5079859339221</v>
      </c>
      <c r="S18" s="8">
        <f>'[4]Perhitungan ke CO2-eq'!I128</f>
        <v>10814.893685281795</v>
      </c>
      <c r="T18" s="8">
        <f>'[4]Perhitungan ke CO2-eq'!J128</f>
        <v>11814.775456102403</v>
      </c>
      <c r="U18" s="8">
        <f>'[4]Perhitungan ke CO2-eq'!K128</f>
        <v>12873.153298395739</v>
      </c>
      <c r="V18" s="9">
        <f t="shared" ref="V18:V25" si="2">SUM(B18:U18)</f>
        <v>153279.38970824776</v>
      </c>
    </row>
    <row r="19" spans="1:22" x14ac:dyDescent="0.25">
      <c r="A19" s="1" t="s">
        <v>4</v>
      </c>
      <c r="B19" s="8">
        <f>'[3]Perhitungan ke CO2-eq'!B129</f>
        <v>14705.989619999998</v>
      </c>
      <c r="C19" s="8">
        <f>'[3]Perhitungan ke CO2-eq'!C129</f>
        <v>18427.329899999997</v>
      </c>
      <c r="D19" s="8">
        <f>'[3]Perhitungan ke CO2-eq'!D129</f>
        <v>17105.622240000004</v>
      </c>
      <c r="E19" s="8">
        <f>'[3]Perhitungan ke CO2-eq'!E129</f>
        <v>20584.13322</v>
      </c>
      <c r="F19" s="8">
        <f>'[3]Perhitungan ke CO2-eq'!F129</f>
        <v>24189.913020000004</v>
      </c>
      <c r="G19" s="8">
        <f>'[3]Perhitungan ke CO2-eq'!G129</f>
        <v>25667.996760000002</v>
      </c>
      <c r="H19" s="8">
        <f>'[3]Perhitungan ke CO2-eq'!H129</f>
        <v>30650.059298339689</v>
      </c>
      <c r="I19" s="8">
        <f>'[3]Perhitungan ke CO2-eq'!I129</f>
        <v>34633.196972329933</v>
      </c>
      <c r="J19" s="8">
        <f>'[3]Perhitungan ke CO2-eq'!J129</f>
        <v>39154.608548852382</v>
      </c>
      <c r="K19" s="8">
        <f>'[3]Perhitungan ke CO2-eq'!K129</f>
        <v>43699.992110642888</v>
      </c>
      <c r="L19" s="8">
        <f>'[4]Perhitungan ke CO2-eq'!B129</f>
        <v>48270.306041228148</v>
      </c>
      <c r="M19" s="8">
        <f>'[4]Perhitungan ke CO2-eq'!C129</f>
        <v>52804.219589487657</v>
      </c>
      <c r="N19" s="8">
        <f>'[4]Perhitungan ke CO2-eq'!D129</f>
        <v>57499.365568688845</v>
      </c>
      <c r="O19" s="8">
        <f>'[4]Perhitungan ke CO2-eq'!E129</f>
        <v>62162.518594864938</v>
      </c>
      <c r="P19" s="8">
        <f>'[4]Perhitungan ke CO2-eq'!F129</f>
        <v>66862.143126804673</v>
      </c>
      <c r="Q19" s="8">
        <f>'[4]Perhitungan ke CO2-eq'!G129</f>
        <v>71601.660746374706</v>
      </c>
      <c r="R19" s="8">
        <f>'[4]Perhitungan ke CO2-eq'!H129</f>
        <v>76384.835266363341</v>
      </c>
      <c r="S19" s="8">
        <f>'[4]Perhitungan ke CO2-eq'!I129</f>
        <v>81215.809135293224</v>
      </c>
      <c r="T19" s="8">
        <f>'[4]Perhitungan ke CO2-eq'!J129</f>
        <v>86099.144025575457</v>
      </c>
      <c r="U19" s="8">
        <f>'[4]Perhitungan ke CO2-eq'!K129</f>
        <v>91039.866137199802</v>
      </c>
      <c r="V19" s="9">
        <f t="shared" si="2"/>
        <v>962758.7099220457</v>
      </c>
    </row>
    <row r="20" spans="1:22" x14ac:dyDescent="0.25">
      <c r="A20" s="1" t="s">
        <v>5</v>
      </c>
      <c r="B20" s="8">
        <f>'[3]Perhitungan ke CO2-eq'!B130</f>
        <v>369.27126311367607</v>
      </c>
      <c r="C20" s="8">
        <f>'[3]Perhitungan ke CO2-eq'!C130</f>
        <v>402.49911326646691</v>
      </c>
      <c r="D20" s="8">
        <f>'[3]Perhitungan ke CO2-eq'!D130</f>
        <v>382.76257046582026</v>
      </c>
      <c r="E20" s="8">
        <f>'[3]Perhitungan ke CO2-eq'!E130</f>
        <v>428.79872296870093</v>
      </c>
      <c r="F20" s="8">
        <f>'[3]Perhitungan ke CO2-eq'!F130</f>
        <v>476.68758502951778</v>
      </c>
      <c r="G20" s="8">
        <f>'[3]Perhitungan ke CO2-eq'!G130</f>
        <v>517.03156752456391</v>
      </c>
      <c r="H20" s="8">
        <f>'[3]Perhitungan ke CO2-eq'!H130</f>
        <v>381.98097897274562</v>
      </c>
      <c r="I20" s="8">
        <f>'[3]Perhitungan ke CO2-eq'!I130</f>
        <v>420.71688920794202</v>
      </c>
      <c r="J20" s="8">
        <f>'[3]Perhitungan ke CO2-eq'!J130</f>
        <v>358.03741564757325</v>
      </c>
      <c r="K20" s="8">
        <f>'[3]Perhitungan ke CO2-eq'!K130</f>
        <v>510.05048912804835</v>
      </c>
      <c r="L20" s="8">
        <f>'[4]Perhitungan ke CO2-eq'!B130</f>
        <v>560.94106777005277</v>
      </c>
      <c r="M20" s="8">
        <f>'[4]Perhitungan ke CO2-eq'!C130</f>
        <v>616.54093179502377</v>
      </c>
      <c r="N20" s="8">
        <f>'[4]Perhitungan ke CO2-eq'!D130</f>
        <v>677.31804391432979</v>
      </c>
      <c r="O20" s="8">
        <f>'[4]Perhitungan ke CO2-eq'!E130</f>
        <v>743.78957729226227</v>
      </c>
      <c r="P20" s="8">
        <f>'[4]Perhitungan ke CO2-eq'!F130</f>
        <v>816.52443390968358</v>
      </c>
      <c r="Q20" s="8">
        <f>'[4]Perhitungan ke CO2-eq'!G130</f>
        <v>896.14842556683038</v>
      </c>
      <c r="R20" s="8">
        <f>'[4]Perhitungan ke CO2-eq'!H130</f>
        <v>983.34997489627472</v>
      </c>
      <c r="S20" s="8">
        <f>'[4]Perhitungan ke CO2-eq'!I130</f>
        <v>1078.8863887832117</v>
      </c>
      <c r="T20" s="8">
        <f>'[4]Perhitungan ke CO2-eq'!J130</f>
        <v>917.39246329628418</v>
      </c>
      <c r="U20" s="8">
        <f>'[4]Perhitungan ke CO2-eq'!K130</f>
        <v>1298.3795740086473</v>
      </c>
      <c r="V20" s="9">
        <f t="shared" si="2"/>
        <v>12837.107476557656</v>
      </c>
    </row>
    <row r="21" spans="1:22" x14ac:dyDescent="0.25">
      <c r="A21" s="1" t="s">
        <v>6</v>
      </c>
      <c r="B21" s="8">
        <f>'[3]Perhitungan ke CO2-eq'!B131</f>
        <v>0</v>
      </c>
      <c r="C21" s="8">
        <f>'[3]Perhitungan ke CO2-eq'!C131</f>
        <v>0</v>
      </c>
      <c r="D21" s="8">
        <f>'[3]Perhitungan ke CO2-eq'!D131</f>
        <v>0</v>
      </c>
      <c r="E21" s="8">
        <f>'[3]Perhitungan ke CO2-eq'!E131</f>
        <v>0</v>
      </c>
      <c r="F21" s="8">
        <f>'[3]Perhitungan ke CO2-eq'!F131</f>
        <v>0</v>
      </c>
      <c r="G21" s="8">
        <f>'[3]Perhitungan ke CO2-eq'!G131</f>
        <v>0</v>
      </c>
      <c r="H21" s="8">
        <f>'[3]Perhitungan ke CO2-eq'!H131</f>
        <v>0</v>
      </c>
      <c r="I21" s="8">
        <f>'[3]Perhitungan ke CO2-eq'!I131</f>
        <v>0</v>
      </c>
      <c r="J21" s="8">
        <f>'[3]Perhitungan ke CO2-eq'!J131</f>
        <v>0</v>
      </c>
      <c r="K21" s="8">
        <f>'[3]Perhitungan ke CO2-eq'!K131</f>
        <v>0</v>
      </c>
      <c r="L21" s="8">
        <f>'[4]Perhitungan ke CO2-eq'!B131</f>
        <v>0</v>
      </c>
      <c r="M21" s="8">
        <f>'[4]Perhitungan ke CO2-eq'!C131</f>
        <v>0</v>
      </c>
      <c r="N21" s="8">
        <f>'[4]Perhitungan ke CO2-eq'!D131</f>
        <v>0</v>
      </c>
      <c r="O21" s="8">
        <f>'[4]Perhitungan ke CO2-eq'!E131</f>
        <v>0</v>
      </c>
      <c r="P21" s="8">
        <f>'[4]Perhitungan ke CO2-eq'!F131</f>
        <v>0</v>
      </c>
      <c r="Q21" s="8">
        <f>'[4]Perhitungan ke CO2-eq'!G131</f>
        <v>0</v>
      </c>
      <c r="R21" s="8">
        <f>'[4]Perhitungan ke CO2-eq'!H131</f>
        <v>0</v>
      </c>
      <c r="S21" s="8">
        <f>'[4]Perhitungan ke CO2-eq'!I131</f>
        <v>0</v>
      </c>
      <c r="T21" s="8">
        <f>'[4]Perhitungan ke CO2-eq'!J131</f>
        <v>0</v>
      </c>
      <c r="U21" s="8">
        <f>'[4]Perhitungan ke CO2-eq'!K131</f>
        <v>0</v>
      </c>
      <c r="V21" s="9">
        <f t="shared" si="2"/>
        <v>0</v>
      </c>
    </row>
    <row r="22" spans="1:22" x14ac:dyDescent="0.25">
      <c r="A22" s="1" t="s">
        <v>7</v>
      </c>
      <c r="B22" s="8">
        <f>'[3]Perhitungan ke CO2-eq'!B132</f>
        <v>1323.74</v>
      </c>
      <c r="C22" s="8">
        <f>'[3]Perhitungan ke CO2-eq'!C132</f>
        <v>1374.1566666666668</v>
      </c>
      <c r="D22" s="8">
        <f>'[3]Perhitungan ke CO2-eq'!D132</f>
        <v>1460.0666666666668</v>
      </c>
      <c r="E22" s="8">
        <f>'[3]Perhitungan ke CO2-eq'!E132</f>
        <v>1296.3133333333333</v>
      </c>
      <c r="F22" s="8">
        <f>'[3]Perhitungan ke CO2-eq'!F132</f>
        <v>1228.1500000000003</v>
      </c>
      <c r="G22" s="8">
        <f>'[3]Perhitungan ke CO2-eq'!G132</f>
        <v>1368.3083333333334</v>
      </c>
      <c r="H22" s="8">
        <f>'[3]Perhitungan ke CO2-eq'!H132</f>
        <v>1246.6666666666667</v>
      </c>
      <c r="I22" s="8">
        <f>'[3]Perhitungan ke CO2-eq'!I132</f>
        <v>1320</v>
      </c>
      <c r="J22" s="8">
        <f>'[3]Perhitungan ke CO2-eq'!J132</f>
        <v>1393.3333333333333</v>
      </c>
      <c r="K22" s="8">
        <f>'[3]Perhitungan ke CO2-eq'!K132</f>
        <v>1466.6666666666667</v>
      </c>
      <c r="L22" s="8">
        <f>'[4]Perhitungan ke CO2-eq'!B132</f>
        <v>1518</v>
      </c>
      <c r="M22" s="8">
        <f>'[4]Perhitungan ke CO2-eq'!C132</f>
        <v>1883.2022000000004</v>
      </c>
      <c r="N22" s="8">
        <f>'[4]Perhitungan ke CO2-eq'!D132</f>
        <v>2085.3888000000006</v>
      </c>
      <c r="O22" s="8">
        <f>'[4]Perhitungan ke CO2-eq'!E132</f>
        <v>2305.8016666666667</v>
      </c>
      <c r="P22" s="8">
        <f>'[4]Perhitungan ke CO2-eq'!F132</f>
        <v>2544.4408000000012</v>
      </c>
      <c r="Q22" s="8">
        <f>'[4]Perhitungan ke CO2-eq'!G132</f>
        <v>2801.3062000000004</v>
      </c>
      <c r="R22" s="8">
        <f>'[4]Perhitungan ke CO2-eq'!H132</f>
        <v>3076.3978666666658</v>
      </c>
      <c r="S22" s="8">
        <f>'[4]Perhitungan ke CO2-eq'!I132</f>
        <v>3369.7157999999999</v>
      </c>
      <c r="T22" s="8">
        <f>'[4]Perhitungan ke CO2-eq'!J132</f>
        <v>3681.26</v>
      </c>
      <c r="U22" s="8">
        <f>'[4]Perhitungan ke CO2-eq'!K132</f>
        <v>4011.0304666666675</v>
      </c>
      <c r="V22" s="9">
        <f t="shared" si="2"/>
        <v>40753.945466666672</v>
      </c>
    </row>
    <row r="23" spans="1:22" x14ac:dyDescent="0.25">
      <c r="A23" s="1" t="s">
        <v>8</v>
      </c>
      <c r="B23" s="8">
        <f>'[3]Perhitungan ke CO2-eq'!B133</f>
        <v>5054.9092062857153</v>
      </c>
      <c r="C23" s="8">
        <f>'[3]Perhitungan ke CO2-eq'!C133</f>
        <v>5247.4331705714285</v>
      </c>
      <c r="D23" s="8">
        <f>'[3]Perhitungan ke CO2-eq'!D133</f>
        <v>5575.4940057142867</v>
      </c>
      <c r="E23" s="8">
        <f>'[3]Perhitungan ke CO2-eq'!E133</f>
        <v>4950.1761697142865</v>
      </c>
      <c r="F23" s="8">
        <f>'[3]Perhitungan ke CO2-eq'!F133</f>
        <v>4689.8837700000004</v>
      </c>
      <c r="G23" s="8">
        <f>'[3]Perhitungan ke CO2-eq'!G133</f>
        <v>5225.1003907142849</v>
      </c>
      <c r="H23" s="8">
        <f>'[3]Perhitungan ke CO2-eq'!H133</f>
        <v>4760.5925714285713</v>
      </c>
      <c r="I23" s="8">
        <f>'[3]Perhitungan ke CO2-eq'!I133</f>
        <v>5040.627428571428</v>
      </c>
      <c r="J23" s="8">
        <f>'[3]Perhitungan ke CO2-eq'!J133</f>
        <v>5320.6622857142856</v>
      </c>
      <c r="K23" s="8">
        <f>'[3]Perhitungan ke CO2-eq'!K133</f>
        <v>5600.6971428571433</v>
      </c>
      <c r="L23" s="8">
        <f>'[4]Perhitungan ke CO2-eq'!B133</f>
        <v>5796.7215428571444</v>
      </c>
      <c r="M23" s="8">
        <f>'[4]Perhitungan ke CO2-eq'!C133</f>
        <v>7191.3035324742868</v>
      </c>
      <c r="N23" s="8">
        <f>'[4]Perhitungan ke CO2-eq'!D133</f>
        <v>7963.3848367542887</v>
      </c>
      <c r="O23" s="8">
        <f>'[4]Perhitungan ke CO2-eq'!E133</f>
        <v>8805.0660044285705</v>
      </c>
      <c r="P23" s="8">
        <f>'[4]Perhitungan ke CO2-eq'!F133</f>
        <v>9716.3470354971487</v>
      </c>
      <c r="Q23" s="8">
        <f>'[4]Perhitungan ke CO2-eq'!G133</f>
        <v>10697.227929960001</v>
      </c>
      <c r="R23" s="8">
        <f>'[4]Perhitungan ke CO2-eq'!H133</f>
        <v>11747.708687817141</v>
      </c>
      <c r="S23" s="8">
        <f>'[4]Perhitungan ke CO2-eq'!I133</f>
        <v>12867.789309068574</v>
      </c>
      <c r="T23" s="8">
        <f>'[4]Perhitungan ke CO2-eq'!J133</f>
        <v>14057.469793714285</v>
      </c>
      <c r="U23" s="8">
        <f>'[4]Perhitungan ke CO2-eq'!K133</f>
        <v>15316.750141754288</v>
      </c>
      <c r="V23" s="9">
        <f t="shared" si="2"/>
        <v>155625.34495589716</v>
      </c>
    </row>
    <row r="24" spans="1:22" x14ac:dyDescent="0.25">
      <c r="A24" s="45" t="s">
        <v>69</v>
      </c>
      <c r="B24" s="8">
        <f>'[3]Perhitungan ke CO2-eq'!B134</f>
        <v>1263.7273015714284</v>
      </c>
      <c r="C24" s="8">
        <f>'[3]Perhitungan ke CO2-eq'!C134</f>
        <v>1311.8582926428569</v>
      </c>
      <c r="D24" s="8">
        <f>'[3]Perhitungan ke CO2-eq'!D134</f>
        <v>1393.8735014285714</v>
      </c>
      <c r="E24" s="8">
        <f>'[3]Perhitungan ke CO2-eq'!E134</f>
        <v>1237.5440424285714</v>
      </c>
      <c r="F24" s="8">
        <f>'[3]Perhitungan ke CO2-eq'!F134</f>
        <v>1172.4709424999999</v>
      </c>
      <c r="G24" s="8">
        <f>'[3]Perhitungan ke CO2-eq'!G134</f>
        <v>1306.2750976785712</v>
      </c>
      <c r="H24" s="8">
        <f>'[3]Perhitungan ke CO2-eq'!H134</f>
        <v>1190.1481428571428</v>
      </c>
      <c r="I24" s="8">
        <f>'[3]Perhitungan ke CO2-eq'!I134</f>
        <v>1260.156857142857</v>
      </c>
      <c r="J24" s="8">
        <f>'[3]Perhitungan ke CO2-eq'!J134</f>
        <v>1330.1655714285714</v>
      </c>
      <c r="K24" s="8">
        <f>'[3]Perhitungan ke CO2-eq'!K134</f>
        <v>1400.1742857142856</v>
      </c>
      <c r="L24" s="8">
        <f>'[4]Perhitungan ke CO2-eq'!B134</f>
        <v>1449.1803857142859</v>
      </c>
      <c r="M24" s="8">
        <f>'[4]Perhitungan ke CO2-eq'!C134</f>
        <v>1797.8258831185715</v>
      </c>
      <c r="N24" s="8">
        <f>'[4]Perhitungan ke CO2-eq'!D134</f>
        <v>1990.8462091885719</v>
      </c>
      <c r="O24" s="8">
        <f>'[4]Perhitungan ke CO2-eq'!E134</f>
        <v>2201.2665011071426</v>
      </c>
      <c r="P24" s="8">
        <f>'[4]Perhitungan ke CO2-eq'!F134</f>
        <v>2429.0867588742867</v>
      </c>
      <c r="Q24" s="8">
        <f>'[4]Perhitungan ke CO2-eq'!G134</f>
        <v>2674.3069824899999</v>
      </c>
      <c r="R24" s="8">
        <f>'[4]Perhitungan ke CO2-eq'!H134</f>
        <v>2936.9271719542849</v>
      </c>
      <c r="S24" s="8">
        <f>'[4]Perhitungan ke CO2-eq'!I134</f>
        <v>3216.947327267143</v>
      </c>
      <c r="T24" s="8">
        <f>'[4]Perhitungan ke CO2-eq'!J134</f>
        <v>3514.3674484285712</v>
      </c>
      <c r="U24" s="8">
        <f>'[4]Perhitungan ke CO2-eq'!K134</f>
        <v>3829.187535438572</v>
      </c>
      <c r="V24" s="9">
        <f t="shared" si="2"/>
        <v>38906.336238974291</v>
      </c>
    </row>
    <row r="25" spans="1:22" x14ac:dyDescent="0.25">
      <c r="A25" s="35" t="s">
        <v>9</v>
      </c>
      <c r="B25" s="36">
        <f>SUM(B18:B24)</f>
        <v>30662.71735584861</v>
      </c>
      <c r="C25" s="36">
        <f t="shared" ref="C25:U25" si="3">SUM(C18:C24)</f>
        <v>35010.957655133585</v>
      </c>
      <c r="D25" s="36">
        <f t="shared" si="3"/>
        <v>34681.130828534217</v>
      </c>
      <c r="E25" s="36">
        <f t="shared" si="3"/>
        <v>36277.430755695721</v>
      </c>
      <c r="F25" s="36">
        <f t="shared" si="3"/>
        <v>39128.454645089805</v>
      </c>
      <c r="G25" s="36">
        <f t="shared" si="3"/>
        <v>42297.290997772361</v>
      </c>
      <c r="H25" s="36">
        <f t="shared" si="3"/>
        <v>42230.546938205458</v>
      </c>
      <c r="I25" s="36">
        <f t="shared" si="3"/>
        <v>46911.156208365799</v>
      </c>
      <c r="J25" s="36">
        <f t="shared" si="3"/>
        <v>52028.623997262766</v>
      </c>
      <c r="K25" s="36">
        <f t="shared" si="3"/>
        <v>57384.756318468622</v>
      </c>
      <c r="L25" s="36">
        <f t="shared" si="3"/>
        <v>62467.075807850306</v>
      </c>
      <c r="M25" s="36">
        <f t="shared" si="3"/>
        <v>70337.112698161087</v>
      </c>
      <c r="N25" s="36">
        <f t="shared" si="3"/>
        <v>76909.229361815815</v>
      </c>
      <c r="O25" s="36">
        <f t="shared" si="3"/>
        <v>83618.769661086277</v>
      </c>
      <c r="P25" s="36">
        <f t="shared" si="3"/>
        <v>90534.766956742169</v>
      </c>
      <c r="Q25" s="36">
        <f t="shared" si="3"/>
        <v>97661.268642450334</v>
      </c>
      <c r="R25" s="36">
        <f t="shared" si="3"/>
        <v>105002.72695363163</v>
      </c>
      <c r="S25" s="36">
        <f t="shared" si="3"/>
        <v>112564.04164569396</v>
      </c>
      <c r="T25" s="36">
        <f t="shared" si="3"/>
        <v>120084.40918711699</v>
      </c>
      <c r="U25" s="36">
        <f t="shared" si="3"/>
        <v>128368.36715346371</v>
      </c>
      <c r="V25" s="9">
        <f t="shared" si="2"/>
        <v>1364160.833768389</v>
      </c>
    </row>
    <row r="27" spans="1:22" x14ac:dyDescent="0.25">
      <c r="A27" t="s">
        <v>45</v>
      </c>
    </row>
    <row r="28" spans="1:22" x14ac:dyDescent="0.25">
      <c r="A28" s="56" t="s">
        <v>0</v>
      </c>
      <c r="B28" s="56" t="s">
        <v>46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</row>
    <row r="29" spans="1:22" x14ac:dyDescent="0.25">
      <c r="A29" s="56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8">
        <f>'[5]Perhitungan ke CO2-eq'!B128</f>
        <v>35145.839064833366</v>
      </c>
      <c r="C30" s="8">
        <f>'[5]Perhitungan ke CO2-eq'!C128</f>
        <v>24772.766958273762</v>
      </c>
      <c r="D30" s="8">
        <f>'[5]Perhitungan ke CO2-eq'!D128</f>
        <v>23986.448217665144</v>
      </c>
      <c r="E30" s="8">
        <f>'[5]Perhitungan ke CO2-eq'!E128</f>
        <v>7773.7483076282915</v>
      </c>
      <c r="F30" s="8">
        <f>'[5]Perhitungan ke CO2-eq'!F128</f>
        <v>10663.749176547632</v>
      </c>
      <c r="G30" s="8">
        <f>'[5]Perhitungan ke CO2-eq'!G128</f>
        <v>10136.431158556547</v>
      </c>
      <c r="H30" s="8">
        <f>'[5]Perhitungan ke CO2-eq'!H128</f>
        <v>11505.967353692402</v>
      </c>
      <c r="I30" s="8">
        <f>'[5]Perhitungan ke CO2-eq'!I128</f>
        <v>15452.467573145115</v>
      </c>
      <c r="J30" s="8">
        <f>'[5]Perhitungan ke CO2-eq'!J128</f>
        <v>16699.025007901426</v>
      </c>
      <c r="K30" s="8">
        <f>'[5]Perhitungan ke CO2-eq'!K128</f>
        <v>13566.793247325402</v>
      </c>
      <c r="L30" s="8">
        <f>'[5]Perhitungan ke CO2-eq'!L128</f>
        <v>12823.330741394511</v>
      </c>
    </row>
    <row r="31" spans="1:22" x14ac:dyDescent="0.25">
      <c r="A31" s="1" t="s">
        <v>4</v>
      </c>
      <c r="B31" s="8">
        <f>'[5]Perhitungan ke CO2-eq'!B129</f>
        <v>10549.548659999997</v>
      </c>
      <c r="C31" s="8">
        <f>'[5]Perhitungan ke CO2-eq'!C129</f>
        <v>10859.722860000002</v>
      </c>
      <c r="D31" s="8">
        <f>'[5]Perhitungan ke CO2-eq'!D129</f>
        <v>11426.280600000002</v>
      </c>
      <c r="E31" s="8">
        <f>'[5]Perhitungan ke CO2-eq'!E129</f>
        <v>5200.5428999999995</v>
      </c>
      <c r="F31" s="8">
        <f>'[5]Perhitungan ke CO2-eq'!F129</f>
        <v>6327.7015199999987</v>
      </c>
      <c r="G31" s="8">
        <f>'[5]Perhitungan ke CO2-eq'!G129</f>
        <v>8058.4202999999998</v>
      </c>
      <c r="H31" s="8">
        <f>'[5]Perhitungan ke CO2-eq'!H129</f>
        <v>8737.3788599999989</v>
      </c>
      <c r="I31" s="8">
        <f>'[5]Perhitungan ke CO2-eq'!I129</f>
        <v>9765.501479999999</v>
      </c>
      <c r="J31" s="8">
        <f>'[5]Perhitungan ke CO2-eq'!J129</f>
        <v>11230.3611</v>
      </c>
      <c r="K31" s="8">
        <f>'[5]Perhitungan ke CO2-eq'!K129</f>
        <v>11892.915300000001</v>
      </c>
      <c r="L31" s="8">
        <f>'[5]Perhitungan ke CO2-eq'!L129</f>
        <v>13708.816800000001</v>
      </c>
    </row>
    <row r="32" spans="1:22" x14ac:dyDescent="0.25">
      <c r="A32" s="1" t="s">
        <v>5</v>
      </c>
      <c r="B32" s="8">
        <f>'[5]Perhitungan ke CO2-eq'!B130</f>
        <v>153.37865707993714</v>
      </c>
      <c r="C32" s="8">
        <f>'[5]Perhitungan ke CO2-eq'!C130</f>
        <v>148.41844705556002</v>
      </c>
      <c r="D32" s="8">
        <f>'[5]Perhitungan ke CO2-eq'!D130</f>
        <v>168.61933846346287</v>
      </c>
      <c r="E32" s="8">
        <f>'[5]Perhitungan ke CO2-eq'!E130</f>
        <v>91.814866131434286</v>
      </c>
      <c r="F32" s="8">
        <f>'[5]Perhitungan ke CO2-eq'!F130</f>
        <v>106.93616345386856</v>
      </c>
      <c r="G32" s="8">
        <f>'[5]Perhitungan ke CO2-eq'!G130</f>
        <v>214.86814913652</v>
      </c>
      <c r="H32" s="8">
        <f>'[5]Perhitungan ke CO2-eq'!H130</f>
        <v>254.50144844846861</v>
      </c>
      <c r="I32" s="8">
        <f>'[5]Perhitungan ke CO2-eq'!I130</f>
        <v>277.06269171195999</v>
      </c>
      <c r="J32" s="8">
        <f>'[5]Perhitungan ke CO2-eq'!J130</f>
        <v>282.84774955385149</v>
      </c>
      <c r="K32" s="8">
        <f>'[5]Perhitungan ke CO2-eq'!K130</f>
        <v>204.3907045433314</v>
      </c>
      <c r="L32" s="8">
        <f>'[5]Perhitungan ke CO2-eq'!L130</f>
        <v>415.27235977972799</v>
      </c>
    </row>
    <row r="33" spans="1:22" x14ac:dyDescent="0.25">
      <c r="A33" s="1" t="s">
        <v>6</v>
      </c>
      <c r="B33" s="8">
        <f>'[5]Perhitungan ke CO2-eq'!B131</f>
        <v>0</v>
      </c>
      <c r="C33" s="8">
        <f>'[5]Perhitungan ke CO2-eq'!C131</f>
        <v>0</v>
      </c>
      <c r="D33" s="8">
        <f>'[5]Perhitungan ke CO2-eq'!D131</f>
        <v>0</v>
      </c>
      <c r="E33" s="8">
        <f>'[5]Perhitungan ke CO2-eq'!E131</f>
        <v>0</v>
      </c>
      <c r="F33" s="8">
        <f>'[5]Perhitungan ke CO2-eq'!F131</f>
        <v>0</v>
      </c>
      <c r="G33" s="8">
        <f>'[5]Perhitungan ke CO2-eq'!G131</f>
        <v>0</v>
      </c>
      <c r="H33" s="8">
        <f>'[5]Perhitungan ke CO2-eq'!H131</f>
        <v>0</v>
      </c>
      <c r="I33" s="8">
        <f>'[5]Perhitungan ke CO2-eq'!I131</f>
        <v>0</v>
      </c>
      <c r="J33" s="8">
        <f>'[5]Perhitungan ke CO2-eq'!J131</f>
        <v>0</v>
      </c>
      <c r="K33" s="8">
        <f>'[5]Perhitungan ke CO2-eq'!K131</f>
        <v>0</v>
      </c>
      <c r="L33" s="8">
        <f>'[5]Perhitungan ke CO2-eq'!L131</f>
        <v>0</v>
      </c>
    </row>
    <row r="34" spans="1:22" x14ac:dyDescent="0.25">
      <c r="A34" s="1" t="s">
        <v>7</v>
      </c>
      <c r="B34" s="8">
        <f>'[5]Perhitungan ke CO2-eq'!B132</f>
        <v>267.49745454545456</v>
      </c>
      <c r="C34" s="8">
        <f>'[5]Perhitungan ke CO2-eq'!C132</f>
        <v>188.54727272727277</v>
      </c>
      <c r="D34" s="8">
        <f>'[5]Perhitungan ke CO2-eq'!D132</f>
        <v>182.56254545454547</v>
      </c>
      <c r="E34" s="8">
        <f>'[5]Perhitungan ke CO2-eq'!E132</f>
        <v>2090.7610527871793</v>
      </c>
      <c r="F34" s="8">
        <f>'[5]Perhitungan ke CO2-eq'!F132</f>
        <v>2362.3116488116084</v>
      </c>
      <c r="G34" s="8">
        <f>'[5]Perhitungan ke CO2-eq'!G132</f>
        <v>2584.9874228809276</v>
      </c>
      <c r="H34" s="8">
        <f>'[5]Perhitungan ke CO2-eq'!H132</f>
        <v>2651.7964795580974</v>
      </c>
      <c r="I34" s="8">
        <f>'[5]Perhitungan ke CO2-eq'!I132</f>
        <v>2689.6135525732302</v>
      </c>
      <c r="J34" s="8">
        <f>'[5]Perhitungan ke CO2-eq'!J132</f>
        <v>2699.1011889368669</v>
      </c>
      <c r="K34" s="8">
        <f>'[5]Perhitungan ke CO2-eq'!K132</f>
        <v>3647.4675664993988</v>
      </c>
      <c r="L34" s="8">
        <f>'[5]Perhitungan ke CO2-eq'!L132</f>
        <v>4301.1236046213107</v>
      </c>
    </row>
    <row r="35" spans="1:22" x14ac:dyDescent="0.25">
      <c r="A35" s="1" t="s">
        <v>8</v>
      </c>
      <c r="B35" s="8">
        <f>'[5]Perhitungan ke CO2-eq'!B133</f>
        <v>3.2084693963636362E-3</v>
      </c>
      <c r="C35" s="8">
        <f>'[5]Perhitungan ke CO2-eq'!C133</f>
        <v>3.1349830909090906E-3</v>
      </c>
      <c r="D35" s="8">
        <f>'[5]Perhitungan ke CO2-eq'!D133</f>
        <v>2.9903612581818179E-3</v>
      </c>
      <c r="E35" s="8">
        <f>'[5]Perhitungan ke CO2-eq'!E133</f>
        <v>1.8097563781818177E-3</v>
      </c>
      <c r="F35" s="8">
        <f>'[5]Perhitungan ke CO2-eq'!F133</f>
        <v>1.8401940581818182E-3</v>
      </c>
      <c r="G35" s="8">
        <f>'[5]Perhitungan ke CO2-eq'!G133</f>
        <v>1.9002123636363635E-3</v>
      </c>
      <c r="H35" s="8">
        <f>'[5]Perhitungan ke CO2-eq'!H133</f>
        <v>1.8983758181818184E-3</v>
      </c>
      <c r="I35" s="8">
        <f>'[5]Perhitungan ke CO2-eq'!I133</f>
        <v>2.5625686036363639E-3</v>
      </c>
      <c r="J35" s="8">
        <f>'[5]Perhitungan ke CO2-eq'!J133</f>
        <v>2.7151849658181813E-3</v>
      </c>
      <c r="K35" s="8">
        <f>'[5]Perhitungan ke CO2-eq'!K133</f>
        <v>1.5680735890909092E-3</v>
      </c>
      <c r="L35" s="8">
        <f>'[5]Perhitungan ke CO2-eq'!L133</f>
        <v>1.3468150690909089E-3</v>
      </c>
    </row>
    <row r="36" spans="1:22" x14ac:dyDescent="0.25">
      <c r="A36" s="4" t="s">
        <v>9</v>
      </c>
      <c r="B36" s="8">
        <f>'[5]Perhitungan ke CO2-eq'!B134</f>
        <v>46116.267044928143</v>
      </c>
      <c r="C36" s="8">
        <f>'[5]Perhitungan ke CO2-eq'!C134</f>
        <v>35969.458673039691</v>
      </c>
      <c r="D36" s="8">
        <f>'[5]Perhitungan ke CO2-eq'!D134</f>
        <v>35763.913691944414</v>
      </c>
      <c r="E36" s="8">
        <f>'[5]Perhitungan ke CO2-eq'!E134</f>
        <v>15156.868936303284</v>
      </c>
      <c r="F36" s="8">
        <f>'[5]Perhitungan ke CO2-eq'!F134</f>
        <v>19460.700349007169</v>
      </c>
      <c r="G36" s="8">
        <f>'[5]Perhitungan ke CO2-eq'!G134</f>
        <v>20994.708930786357</v>
      </c>
      <c r="H36" s="8">
        <f>'[5]Perhitungan ke CO2-eq'!H134</f>
        <v>23149.646040074778</v>
      </c>
      <c r="I36" s="8">
        <f>'[5]Perhitungan ke CO2-eq'!I134</f>
        <v>28184.647859998906</v>
      </c>
      <c r="J36" s="8">
        <f>'[5]Perhitungan ke CO2-eq'!J134</f>
        <v>30911.337761577106</v>
      </c>
      <c r="K36" s="8">
        <f>'[5]Perhitungan ke CO2-eq'!K134</f>
        <v>29311.568386441722</v>
      </c>
      <c r="L36" s="8">
        <f>'[5]Perhitungan ke CO2-eq'!L134</f>
        <v>31248.544852610616</v>
      </c>
      <c r="M36" s="9">
        <f>SUM(B36:L36)</f>
        <v>316267.66252671223</v>
      </c>
    </row>
    <row r="45" spans="1:22" x14ac:dyDescent="0.25">
      <c r="A45" t="s">
        <v>53</v>
      </c>
    </row>
    <row r="46" spans="1:22" x14ac:dyDescent="0.25">
      <c r="A46" s="56" t="s">
        <v>0</v>
      </c>
      <c r="B46" s="57" t="s">
        <v>1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</row>
    <row r="47" spans="1:22" x14ac:dyDescent="0.25">
      <c r="A47" s="56"/>
      <c r="B47" s="23">
        <v>2011</v>
      </c>
      <c r="C47" s="23">
        <v>2012</v>
      </c>
      <c r="D47" s="23">
        <v>2013</v>
      </c>
      <c r="E47" s="23">
        <v>2014</v>
      </c>
      <c r="F47" s="23">
        <v>2015</v>
      </c>
      <c r="G47" s="23">
        <v>2016</v>
      </c>
      <c r="H47" s="23">
        <v>2017</v>
      </c>
      <c r="I47" s="23">
        <v>2018</v>
      </c>
      <c r="J47" s="23">
        <v>2019</v>
      </c>
      <c r="K47" s="23">
        <v>2020</v>
      </c>
      <c r="L47" s="3">
        <v>2021</v>
      </c>
      <c r="M47" s="23">
        <v>2022</v>
      </c>
      <c r="N47" s="23">
        <v>2023</v>
      </c>
      <c r="O47" s="23">
        <v>2024</v>
      </c>
      <c r="P47" s="23">
        <v>2025</v>
      </c>
      <c r="Q47" s="3">
        <v>2026</v>
      </c>
      <c r="R47" s="23">
        <v>2027</v>
      </c>
      <c r="S47" s="23">
        <v>2028</v>
      </c>
      <c r="T47" s="23">
        <v>2029</v>
      </c>
      <c r="U47" s="23">
        <v>2030</v>
      </c>
    </row>
    <row r="48" spans="1:22" x14ac:dyDescent="0.25">
      <c r="A48" s="1" t="s">
        <v>3</v>
      </c>
      <c r="B48" s="24">
        <f>B6</f>
        <v>12230.79671411124</v>
      </c>
      <c r="C48" s="24">
        <f>B48+C6</f>
        <v>24927.422066023792</v>
      </c>
      <c r="D48" s="24">
        <f t="shared" ref="D48:U53" si="4">C48+D6</f>
        <v>38417.819416749779</v>
      </c>
      <c r="E48" s="24">
        <f t="shared" si="4"/>
        <v>50395.205351897108</v>
      </c>
      <c r="F48" s="24">
        <f t="shared" si="4"/>
        <v>61742.790968737063</v>
      </c>
      <c r="G48" s="24">
        <f t="shared" si="4"/>
        <v>74385.380198664672</v>
      </c>
      <c r="H48" s="24">
        <f t="shared" si="4"/>
        <v>90223.553883909277</v>
      </c>
      <c r="I48" s="24">
        <f t="shared" si="4"/>
        <v>106993.3848447565</v>
      </c>
      <c r="J48" s="24">
        <f t="shared" si="4"/>
        <v>124694.87308120634</v>
      </c>
      <c r="K48" s="24">
        <f t="shared" si="4"/>
        <v>143328.01859325881</v>
      </c>
      <c r="L48" s="24">
        <f t="shared" si="4"/>
        <v>162613.32419823311</v>
      </c>
      <c r="M48" s="24">
        <f t="shared" si="4"/>
        <v>186538.31098542674</v>
      </c>
      <c r="N48" s="24">
        <f t="shared" si="4"/>
        <v>213031.96073061161</v>
      </c>
      <c r="O48" s="24">
        <f t="shared" si="4"/>
        <v>242325.82753306598</v>
      </c>
      <c r="P48" s="24">
        <f t="shared" si="4"/>
        <v>274651.46549206815</v>
      </c>
      <c r="Q48" s="24">
        <f t="shared" si="4"/>
        <v>310240.42870689637</v>
      </c>
      <c r="R48" s="24">
        <f t="shared" si="4"/>
        <v>349324.27127682895</v>
      </c>
      <c r="S48" s="24">
        <f t="shared" si="4"/>
        <v>392134.54730114416</v>
      </c>
      <c r="T48" s="24">
        <f t="shared" si="4"/>
        <v>438902.81087912025</v>
      </c>
      <c r="U48" s="24">
        <f t="shared" si="4"/>
        <v>489860.61611003557</v>
      </c>
      <c r="V48" s="9">
        <f t="shared" ref="V48:V55" si="5">SUM(B48:U48)</f>
        <v>3786962.8083327455</v>
      </c>
    </row>
    <row r="49" spans="1:25" x14ac:dyDescent="0.25">
      <c r="A49" s="1" t="s">
        <v>4</v>
      </c>
      <c r="B49" s="24">
        <f t="shared" ref="B49:B53" si="6">B7</f>
        <v>14705.989619999998</v>
      </c>
      <c r="C49" s="24">
        <f t="shared" ref="C49:R53" si="7">B49+C7</f>
        <v>33133.319519999997</v>
      </c>
      <c r="D49" s="24">
        <f t="shared" si="7"/>
        <v>50238.941760000002</v>
      </c>
      <c r="E49" s="24">
        <f t="shared" si="7"/>
        <v>70823.074980000005</v>
      </c>
      <c r="F49" s="24">
        <f t="shared" si="7"/>
        <v>95012.988000000012</v>
      </c>
      <c r="G49" s="24">
        <f t="shared" si="7"/>
        <v>120680.98476000002</v>
      </c>
      <c r="H49" s="24">
        <f t="shared" si="7"/>
        <v>151339.0398083397</v>
      </c>
      <c r="I49" s="24">
        <f t="shared" si="7"/>
        <v>185980.63993066963</v>
      </c>
      <c r="J49" s="24">
        <f t="shared" si="7"/>
        <v>225144.081079522</v>
      </c>
      <c r="K49" s="24">
        <f t="shared" si="7"/>
        <v>268853.3593901649</v>
      </c>
      <c r="L49" s="24">
        <f t="shared" si="7"/>
        <v>317133.43043139303</v>
      </c>
      <c r="M49" s="24">
        <f t="shared" si="7"/>
        <v>369947.92154088069</v>
      </c>
      <c r="N49" s="24">
        <f t="shared" si="7"/>
        <v>427458.09412956954</v>
      </c>
      <c r="O49" s="24">
        <f t="shared" si="7"/>
        <v>489631.98640423449</v>
      </c>
      <c r="P49" s="24">
        <f t="shared" si="7"/>
        <v>556506.10346538911</v>
      </c>
      <c r="Q49" s="24">
        <f t="shared" si="7"/>
        <v>628120.37472750328</v>
      </c>
      <c r="R49" s="24">
        <f t="shared" si="7"/>
        <v>704518.49649699952</v>
      </c>
      <c r="S49" s="24">
        <f t="shared" si="4"/>
        <v>785748.31101450999</v>
      </c>
      <c r="T49" s="24">
        <f t="shared" si="4"/>
        <v>871862.22615612671</v>
      </c>
      <c r="U49" s="24">
        <f t="shared" si="4"/>
        <v>962917.68052282569</v>
      </c>
      <c r="V49" s="9">
        <f t="shared" si="5"/>
        <v>7329757.0437381277</v>
      </c>
    </row>
    <row r="50" spans="1:25" x14ac:dyDescent="0.25">
      <c r="A50" s="1" t="s">
        <v>5</v>
      </c>
      <c r="B50" s="24">
        <f t="shared" si="6"/>
        <v>369.27126311367607</v>
      </c>
      <c r="C50" s="24">
        <f t="shared" si="7"/>
        <v>771.77037638014303</v>
      </c>
      <c r="D50" s="24">
        <f t="shared" si="4"/>
        <v>1154.5329468459634</v>
      </c>
      <c r="E50" s="24">
        <f t="shared" si="4"/>
        <v>1583.3316698146643</v>
      </c>
      <c r="F50" s="24">
        <f t="shared" si="4"/>
        <v>2060.0192548441819</v>
      </c>
      <c r="G50" s="24">
        <f t="shared" si="4"/>
        <v>2577.0508223687457</v>
      </c>
      <c r="H50" s="24">
        <f t="shared" si="4"/>
        <v>3156.426765401553</v>
      </c>
      <c r="I50" s="24">
        <f t="shared" si="4"/>
        <v>3797.863530661708</v>
      </c>
      <c r="J50" s="24">
        <f t="shared" si="4"/>
        <v>4403.0186959790144</v>
      </c>
      <c r="K50" s="24">
        <f t="shared" si="4"/>
        <v>5186.6939230398311</v>
      </c>
      <c r="L50" s="24">
        <f t="shared" si="4"/>
        <v>6047.8590673972576</v>
      </c>
      <c r="M50" s="24">
        <f t="shared" si="4"/>
        <v>6991.3515317581641</v>
      </c>
      <c r="N50" s="24">
        <f t="shared" si="4"/>
        <v>8022.4697210936556</v>
      </c>
      <c r="O50" s="24">
        <f t="shared" si="4"/>
        <v>9147.0376515925273</v>
      </c>
      <c r="P50" s="24">
        <f t="shared" si="4"/>
        <v>10371.457599950783</v>
      </c>
      <c r="Q50" s="24">
        <f t="shared" si="4"/>
        <v>11702.768079852231</v>
      </c>
      <c r="R50" s="24">
        <f t="shared" si="4"/>
        <v>13148.707693001659</v>
      </c>
      <c r="S50" s="24">
        <f t="shared" si="4"/>
        <v>14717.785459845405</v>
      </c>
      <c r="T50" s="24">
        <f t="shared" si="4"/>
        <v>16153.160000663996</v>
      </c>
      <c r="U50" s="24">
        <f t="shared" si="4"/>
        <v>17997.518099332297</v>
      </c>
      <c r="V50" s="9">
        <f t="shared" si="5"/>
        <v>139360.09415293744</v>
      </c>
    </row>
    <row r="51" spans="1:25" x14ac:dyDescent="0.25">
      <c r="A51" s="1" t="s">
        <v>6</v>
      </c>
      <c r="B51" s="24">
        <f t="shared" si="6"/>
        <v>0</v>
      </c>
      <c r="C51" s="24">
        <f t="shared" si="7"/>
        <v>0</v>
      </c>
      <c r="D51" s="24">
        <f t="shared" si="4"/>
        <v>0</v>
      </c>
      <c r="E51" s="24">
        <f t="shared" si="4"/>
        <v>0</v>
      </c>
      <c r="F51" s="24">
        <f t="shared" si="4"/>
        <v>0</v>
      </c>
      <c r="G51" s="24">
        <f t="shared" si="4"/>
        <v>0</v>
      </c>
      <c r="H51" s="24">
        <f t="shared" si="4"/>
        <v>0</v>
      </c>
      <c r="I51" s="24">
        <f t="shared" si="4"/>
        <v>0</v>
      </c>
      <c r="J51" s="24">
        <f t="shared" si="4"/>
        <v>0</v>
      </c>
      <c r="K51" s="24">
        <f t="shared" si="4"/>
        <v>0</v>
      </c>
      <c r="L51" s="24">
        <f t="shared" si="4"/>
        <v>0</v>
      </c>
      <c r="M51" s="24">
        <f t="shared" si="4"/>
        <v>0</v>
      </c>
      <c r="N51" s="24">
        <f t="shared" si="4"/>
        <v>0</v>
      </c>
      <c r="O51" s="24">
        <f t="shared" si="4"/>
        <v>0</v>
      </c>
      <c r="P51" s="24">
        <f t="shared" si="4"/>
        <v>0</v>
      </c>
      <c r="Q51" s="24">
        <f t="shared" si="4"/>
        <v>0</v>
      </c>
      <c r="R51" s="24">
        <f t="shared" si="4"/>
        <v>0</v>
      </c>
      <c r="S51" s="24">
        <f t="shared" si="4"/>
        <v>0</v>
      </c>
      <c r="T51" s="24">
        <f t="shared" si="4"/>
        <v>0</v>
      </c>
      <c r="U51" s="24">
        <f t="shared" si="4"/>
        <v>0</v>
      </c>
      <c r="V51" s="9">
        <f t="shared" si="5"/>
        <v>0</v>
      </c>
    </row>
    <row r="52" spans="1:25" x14ac:dyDescent="0.25">
      <c r="A52" s="1" t="s">
        <v>7</v>
      </c>
      <c r="B52" s="24">
        <f t="shared" si="6"/>
        <v>1323.74</v>
      </c>
      <c r="C52" s="24">
        <f t="shared" si="7"/>
        <v>2697.8966666666665</v>
      </c>
      <c r="D52" s="24">
        <f t="shared" si="4"/>
        <v>4157.9633333333331</v>
      </c>
      <c r="E52" s="24">
        <f t="shared" si="4"/>
        <v>5454.2766666666666</v>
      </c>
      <c r="F52" s="24">
        <f t="shared" si="4"/>
        <v>6682.4266666666672</v>
      </c>
      <c r="G52" s="24">
        <f t="shared" si="4"/>
        <v>8050.7350000000006</v>
      </c>
      <c r="H52" s="24">
        <f t="shared" si="4"/>
        <v>9764.9016666666666</v>
      </c>
      <c r="I52" s="24">
        <f t="shared" si="4"/>
        <v>11579.901666666667</v>
      </c>
      <c r="J52" s="24">
        <f t="shared" si="4"/>
        <v>13495.735000000001</v>
      </c>
      <c r="K52" s="24">
        <f t="shared" si="4"/>
        <v>15512.401666666667</v>
      </c>
      <c r="L52" s="24">
        <f t="shared" si="4"/>
        <v>17599.651666666665</v>
      </c>
      <c r="M52" s="24">
        <f t="shared" si="4"/>
        <v>20189.054691666664</v>
      </c>
      <c r="N52" s="24">
        <f t="shared" si="4"/>
        <v>23056.464291666667</v>
      </c>
      <c r="O52" s="24">
        <f t="shared" si="4"/>
        <v>26226.941583333333</v>
      </c>
      <c r="P52" s="24">
        <f t="shared" si="4"/>
        <v>29725.547683333334</v>
      </c>
      <c r="Q52" s="24">
        <f t="shared" si="4"/>
        <v>33577.343708333334</v>
      </c>
      <c r="R52" s="24">
        <f t="shared" si="4"/>
        <v>37807.390775</v>
      </c>
      <c r="S52" s="24">
        <f t="shared" si="4"/>
        <v>42440.75</v>
      </c>
      <c r="T52" s="24">
        <f t="shared" si="4"/>
        <v>47502.482499999998</v>
      </c>
      <c r="U52" s="24">
        <f t="shared" si="4"/>
        <v>53017.649391666666</v>
      </c>
      <c r="V52" s="9">
        <f t="shared" si="5"/>
        <v>409863.25462499994</v>
      </c>
    </row>
    <row r="53" spans="1:25" x14ac:dyDescent="0.25">
      <c r="A53" s="1" t="s">
        <v>8</v>
      </c>
      <c r="B53" s="24">
        <f t="shared" si="6"/>
        <v>5054.9092062857153</v>
      </c>
      <c r="C53" s="24">
        <f t="shared" si="7"/>
        <v>10302.342376857145</v>
      </c>
      <c r="D53" s="24">
        <f t="shared" si="4"/>
        <v>15877.836382571431</v>
      </c>
      <c r="E53" s="24">
        <f t="shared" si="4"/>
        <v>20828.01255228572</v>
      </c>
      <c r="F53" s="24">
        <f t="shared" si="4"/>
        <v>25517.89632228572</v>
      </c>
      <c r="G53" s="24">
        <f t="shared" si="4"/>
        <v>30742.996713000004</v>
      </c>
      <c r="H53" s="24">
        <f t="shared" si="4"/>
        <v>37288.811498714291</v>
      </c>
      <c r="I53" s="24">
        <f t="shared" si="4"/>
        <v>44219.674213000006</v>
      </c>
      <c r="J53" s="24">
        <f t="shared" si="4"/>
        <v>51535.584855857145</v>
      </c>
      <c r="K53" s="24">
        <f t="shared" si="4"/>
        <v>59236.543427285716</v>
      </c>
      <c r="L53" s="24">
        <f t="shared" si="4"/>
        <v>67207.035548714281</v>
      </c>
      <c r="M53" s="24">
        <f t="shared" si="4"/>
        <v>77095.077905866419</v>
      </c>
      <c r="N53" s="24">
        <f t="shared" si="4"/>
        <v>88044.732056403562</v>
      </c>
      <c r="O53" s="24">
        <f t="shared" si="4"/>
        <v>100151.69781249284</v>
      </c>
      <c r="P53" s="24">
        <f t="shared" si="4"/>
        <v>113511.67498630143</v>
      </c>
      <c r="Q53" s="24">
        <f t="shared" si="4"/>
        <v>128220.36338999643</v>
      </c>
      <c r="R53" s="24">
        <f t="shared" si="4"/>
        <v>144373.46283574501</v>
      </c>
      <c r="S53" s="24">
        <f t="shared" si="4"/>
        <v>162066.67313571431</v>
      </c>
      <c r="T53" s="24">
        <f t="shared" si="4"/>
        <v>181395.69410207146</v>
      </c>
      <c r="U53" s="24">
        <f t="shared" si="4"/>
        <v>202456.22554698359</v>
      </c>
      <c r="V53" s="9">
        <f t="shared" si="5"/>
        <v>1565127.2448684324</v>
      </c>
    </row>
    <row r="54" spans="1:25" x14ac:dyDescent="0.25">
      <c r="A54" s="1" t="s">
        <v>65</v>
      </c>
      <c r="B54" s="24">
        <f>B12</f>
        <v>1263.7273015714284</v>
      </c>
      <c r="C54" s="24">
        <f>B54+C12</f>
        <v>2575.5855942142853</v>
      </c>
      <c r="D54" s="24">
        <f t="shared" ref="D54:U54" si="8">C54+D12</f>
        <v>3969.4590956428565</v>
      </c>
      <c r="E54" s="24">
        <f t="shared" si="8"/>
        <v>5207.0031380714281</v>
      </c>
      <c r="F54" s="24">
        <f t="shared" si="8"/>
        <v>6379.4740805714282</v>
      </c>
      <c r="G54" s="24">
        <f t="shared" si="8"/>
        <v>7685.7491782499992</v>
      </c>
      <c r="H54" s="24">
        <f t="shared" si="8"/>
        <v>9322.2028746785709</v>
      </c>
      <c r="I54" s="24">
        <f t="shared" si="8"/>
        <v>11054.91855325</v>
      </c>
      <c r="J54" s="24">
        <f t="shared" si="8"/>
        <v>12883.896213964284</v>
      </c>
      <c r="K54" s="24">
        <f t="shared" si="8"/>
        <v>14809.135856821427</v>
      </c>
      <c r="L54" s="24">
        <f t="shared" si="8"/>
        <v>16801.75888717857</v>
      </c>
      <c r="M54" s="24">
        <f t="shared" si="8"/>
        <v>19273.769476466605</v>
      </c>
      <c r="N54" s="24">
        <f t="shared" si="8"/>
        <v>22011.18301410089</v>
      </c>
      <c r="O54" s="24">
        <f t="shared" si="8"/>
        <v>25037.924453123211</v>
      </c>
      <c r="P54" s="24">
        <f t="shared" si="8"/>
        <v>28377.918746575357</v>
      </c>
      <c r="Q54" s="24">
        <f t="shared" si="8"/>
        <v>32055.090847499108</v>
      </c>
      <c r="R54" s="24">
        <f t="shared" si="8"/>
        <v>36093.365708936253</v>
      </c>
      <c r="S54" s="24">
        <f t="shared" si="8"/>
        <v>40516.668283928571</v>
      </c>
      <c r="T54" s="24">
        <f t="shared" si="8"/>
        <v>45348.923525517857</v>
      </c>
      <c r="U54" s="24">
        <f t="shared" si="8"/>
        <v>50614.056386745891</v>
      </c>
      <c r="V54" s="9">
        <f t="shared" si="5"/>
        <v>391281.81121710804</v>
      </c>
    </row>
    <row r="55" spans="1:25" x14ac:dyDescent="0.25">
      <c r="A55" s="4" t="s">
        <v>9</v>
      </c>
      <c r="B55" s="24">
        <f>SUM(B48:B54)</f>
        <v>34948.434105082059</v>
      </c>
      <c r="C55" s="24">
        <f t="shared" ref="C55:U55" si="9">SUM(C48:C54)</f>
        <v>74408.336600142022</v>
      </c>
      <c r="D55" s="24">
        <f t="shared" si="9"/>
        <v>113816.55293514337</v>
      </c>
      <c r="E55" s="24">
        <f t="shared" si="9"/>
        <v>154290.9043587356</v>
      </c>
      <c r="F55" s="24">
        <f t="shared" si="9"/>
        <v>197395.59529310509</v>
      </c>
      <c r="G55" s="24">
        <f t="shared" si="9"/>
        <v>244122.89667228344</v>
      </c>
      <c r="H55" s="24">
        <f t="shared" si="9"/>
        <v>301094.93649771012</v>
      </c>
      <c r="I55" s="24">
        <f t="shared" si="9"/>
        <v>363626.38273900456</v>
      </c>
      <c r="J55" s="24">
        <f t="shared" si="9"/>
        <v>432157.18892652879</v>
      </c>
      <c r="K55" s="24">
        <f t="shared" si="9"/>
        <v>506926.15285723738</v>
      </c>
      <c r="L55" s="24">
        <f t="shared" si="9"/>
        <v>587403.05979958305</v>
      </c>
      <c r="M55" s="24">
        <f t="shared" si="9"/>
        <v>680035.4861320653</v>
      </c>
      <c r="N55" s="24">
        <f t="shared" si="9"/>
        <v>781624.90394344588</v>
      </c>
      <c r="O55" s="24">
        <f t="shared" si="9"/>
        <v>892521.41543784237</v>
      </c>
      <c r="P55" s="24">
        <f t="shared" si="9"/>
        <v>1013144.1679736183</v>
      </c>
      <c r="Q55" s="24">
        <f t="shared" si="9"/>
        <v>1143916.3694600808</v>
      </c>
      <c r="R55" s="24">
        <f t="shared" si="9"/>
        <v>1285265.6947865114</v>
      </c>
      <c r="S55" s="24">
        <f t="shared" si="9"/>
        <v>1437624.7351951424</v>
      </c>
      <c r="T55" s="24">
        <f t="shared" si="9"/>
        <v>1601165.2971635</v>
      </c>
      <c r="U55" s="24">
        <f t="shared" si="9"/>
        <v>1776863.7460575898</v>
      </c>
      <c r="V55" s="9">
        <f t="shared" si="5"/>
        <v>13622352.256934352</v>
      </c>
    </row>
    <row r="56" spans="1:25" x14ac:dyDescent="0.25">
      <c r="W56" s="31">
        <f>V55-V68</f>
        <v>3090984.6484720986</v>
      </c>
      <c r="X56" s="31">
        <f>(V49+V50)-(V62+V63)</f>
        <v>33635.561173023656</v>
      </c>
      <c r="Y56" s="31">
        <f>(V48+V52+V53+V54)-(V61+V65+V66+V67)</f>
        <v>2736049.182718317</v>
      </c>
    </row>
    <row r="57" spans="1:25" x14ac:dyDescent="0.25">
      <c r="W57" s="11">
        <f>W56/(V55+V68)</f>
        <v>0.1279713711054645</v>
      </c>
      <c r="X57" s="11">
        <f>X56/(V49+V50+V62+V63)</f>
        <v>2.2567237009913548E-3</v>
      </c>
      <c r="Y57" s="11">
        <f>Y56/(V48+V52+V53+V54+V61+V65+V66+V68)</f>
        <v>0.13832060552289871</v>
      </c>
    </row>
    <row r="58" spans="1:25" x14ac:dyDescent="0.25">
      <c r="A58" t="s">
        <v>54</v>
      </c>
    </row>
    <row r="59" spans="1:25" x14ac:dyDescent="0.25">
      <c r="A59" s="56" t="s">
        <v>0</v>
      </c>
      <c r="B59" s="57" t="s">
        <v>1</v>
      </c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</row>
    <row r="60" spans="1:25" x14ac:dyDescent="0.25">
      <c r="A60" s="56"/>
      <c r="B60" s="23">
        <v>2011</v>
      </c>
      <c r="C60" s="23">
        <v>2012</v>
      </c>
      <c r="D60" s="23">
        <v>2013</v>
      </c>
      <c r="E60" s="23">
        <v>2014</v>
      </c>
      <c r="F60" s="23">
        <v>2015</v>
      </c>
      <c r="G60" s="23">
        <v>2016</v>
      </c>
      <c r="H60" s="23">
        <v>2017</v>
      </c>
      <c r="I60" s="23">
        <v>2018</v>
      </c>
      <c r="J60" s="23">
        <v>2019</v>
      </c>
      <c r="K60" s="23">
        <v>2020</v>
      </c>
      <c r="L60" s="3">
        <v>2021</v>
      </c>
      <c r="M60" s="23">
        <v>2022</v>
      </c>
      <c r="N60" s="23">
        <v>2023</v>
      </c>
      <c r="O60" s="23">
        <v>2024</v>
      </c>
      <c r="P60" s="23">
        <v>2025</v>
      </c>
      <c r="Q60" s="3">
        <v>2026</v>
      </c>
      <c r="R60" s="23">
        <v>2027</v>
      </c>
      <c r="S60" s="23">
        <v>2028</v>
      </c>
      <c r="T60" s="23">
        <v>2029</v>
      </c>
      <c r="U60" s="23">
        <v>2030</v>
      </c>
    </row>
    <row r="61" spans="1:25" x14ac:dyDescent="0.25">
      <c r="A61" s="1" t="s">
        <v>3</v>
      </c>
      <c r="B61" s="24">
        <f t="shared" ref="B61:B67" si="10">B18</f>
        <v>7945.0799648777929</v>
      </c>
      <c r="C61" s="24">
        <f>B61+C18</f>
        <v>16192.760476863969</v>
      </c>
      <c r="D61" s="24">
        <f t="shared" ref="D61:U67" si="11">C61+D18</f>
        <v>24956.07232112284</v>
      </c>
      <c r="E61" s="24">
        <f t="shared" si="11"/>
        <v>32736.537588373671</v>
      </c>
      <c r="F61" s="24">
        <f t="shared" si="11"/>
        <v>40107.886915933959</v>
      </c>
      <c r="G61" s="24">
        <f t="shared" si="11"/>
        <v>48320.465764455563</v>
      </c>
      <c r="H61" s="24">
        <f t="shared" si="11"/>
        <v>52321.565044396215</v>
      </c>
      <c r="I61" s="24">
        <f t="shared" si="11"/>
        <v>56558.023105509848</v>
      </c>
      <c r="J61" s="24">
        <f t="shared" si="11"/>
        <v>61029.839947796456</v>
      </c>
      <c r="K61" s="24">
        <f t="shared" si="11"/>
        <v>65737.015571256052</v>
      </c>
      <c r="L61" s="24">
        <f t="shared" si="11"/>
        <v>70608.942341536735</v>
      </c>
      <c r="M61" s="24">
        <f t="shared" si="11"/>
        <v>76652.962902822284</v>
      </c>
      <c r="N61" s="24">
        <f t="shared" si="11"/>
        <v>83345.888806092044</v>
      </c>
      <c r="O61" s="24">
        <f t="shared" si="11"/>
        <v>90746.216122818747</v>
      </c>
      <c r="P61" s="24">
        <f t="shared" si="11"/>
        <v>98912.44092447513</v>
      </c>
      <c r="Q61" s="24">
        <f t="shared" si="11"/>
        <v>107903.05928253391</v>
      </c>
      <c r="R61" s="24">
        <f t="shared" si="11"/>
        <v>117776.56726846783</v>
      </c>
      <c r="S61" s="24">
        <f t="shared" si="11"/>
        <v>128591.46095374963</v>
      </c>
      <c r="T61" s="24">
        <f t="shared" si="11"/>
        <v>140406.23640985202</v>
      </c>
      <c r="U61" s="24">
        <f t="shared" si="11"/>
        <v>153279.38970824776</v>
      </c>
      <c r="V61" s="9">
        <f t="shared" ref="V61:V67" si="12">SUM(B61:U61)</f>
        <v>1474128.4114211826</v>
      </c>
    </row>
    <row r="62" spans="1:25" x14ac:dyDescent="0.25">
      <c r="A62" s="1" t="s">
        <v>4</v>
      </c>
      <c r="B62" s="24">
        <f t="shared" si="10"/>
        <v>14705.989619999998</v>
      </c>
      <c r="C62" s="24">
        <f t="shared" ref="C62:R67" si="13">B62+C19</f>
        <v>33133.319519999997</v>
      </c>
      <c r="D62" s="24">
        <f t="shared" si="13"/>
        <v>50238.941760000002</v>
      </c>
      <c r="E62" s="24">
        <f t="shared" si="13"/>
        <v>70823.074980000005</v>
      </c>
      <c r="F62" s="24">
        <f t="shared" si="13"/>
        <v>95012.988000000012</v>
      </c>
      <c r="G62" s="24">
        <f t="shared" si="13"/>
        <v>120680.98476000002</v>
      </c>
      <c r="H62" s="24">
        <f t="shared" si="13"/>
        <v>151331.0440583397</v>
      </c>
      <c r="I62" s="24">
        <f t="shared" si="13"/>
        <v>185964.24103066963</v>
      </c>
      <c r="J62" s="24">
        <f t="shared" si="13"/>
        <v>225118.84957952201</v>
      </c>
      <c r="K62" s="24">
        <f t="shared" si="13"/>
        <v>268818.84169016487</v>
      </c>
      <c r="L62" s="24">
        <f t="shared" si="13"/>
        <v>317089.14773139299</v>
      </c>
      <c r="M62" s="24">
        <f t="shared" si="13"/>
        <v>369893.36732088064</v>
      </c>
      <c r="N62" s="24">
        <f t="shared" si="13"/>
        <v>427392.73288956948</v>
      </c>
      <c r="O62" s="24">
        <f t="shared" si="13"/>
        <v>489555.25148443441</v>
      </c>
      <c r="P62" s="24">
        <f t="shared" si="13"/>
        <v>556417.39461123908</v>
      </c>
      <c r="Q62" s="24">
        <f t="shared" si="13"/>
        <v>628019.05535761383</v>
      </c>
      <c r="R62" s="24">
        <f t="shared" si="13"/>
        <v>704403.89062397717</v>
      </c>
      <c r="S62" s="24">
        <f t="shared" si="11"/>
        <v>785619.69975927041</v>
      </c>
      <c r="T62" s="24">
        <f t="shared" si="11"/>
        <v>871718.8437848459</v>
      </c>
      <c r="U62" s="24">
        <f t="shared" si="11"/>
        <v>962758.7099220457</v>
      </c>
      <c r="V62" s="9">
        <f t="shared" si="12"/>
        <v>7328696.3684839662</v>
      </c>
    </row>
    <row r="63" spans="1:25" x14ac:dyDescent="0.25">
      <c r="A63" s="1" t="s">
        <v>5</v>
      </c>
      <c r="B63" s="24">
        <f t="shared" si="10"/>
        <v>369.27126311367607</v>
      </c>
      <c r="C63" s="24">
        <f t="shared" si="13"/>
        <v>771.77037638014303</v>
      </c>
      <c r="D63" s="24">
        <f t="shared" si="11"/>
        <v>1154.5329468459634</v>
      </c>
      <c r="E63" s="24">
        <f t="shared" si="11"/>
        <v>1583.3316698146643</v>
      </c>
      <c r="F63" s="24">
        <f t="shared" si="11"/>
        <v>2060.0192548441819</v>
      </c>
      <c r="G63" s="24">
        <f t="shared" si="11"/>
        <v>2577.0508223687457</v>
      </c>
      <c r="H63" s="24">
        <f t="shared" si="11"/>
        <v>2959.0318013414912</v>
      </c>
      <c r="I63" s="24">
        <f t="shared" si="11"/>
        <v>3379.7486905494334</v>
      </c>
      <c r="J63" s="24">
        <f t="shared" si="11"/>
        <v>3737.7861061970066</v>
      </c>
      <c r="K63" s="24">
        <f t="shared" si="11"/>
        <v>4247.836595325055</v>
      </c>
      <c r="L63" s="24">
        <f t="shared" si="11"/>
        <v>4808.7776630951075</v>
      </c>
      <c r="M63" s="24">
        <f t="shared" si="11"/>
        <v>5425.318594890131</v>
      </c>
      <c r="N63" s="24">
        <f t="shared" si="11"/>
        <v>6102.6366388044607</v>
      </c>
      <c r="O63" s="24">
        <f t="shared" si="11"/>
        <v>6846.4262160967228</v>
      </c>
      <c r="P63" s="24">
        <f t="shared" si="11"/>
        <v>7662.9506500064062</v>
      </c>
      <c r="Q63" s="24">
        <f t="shared" si="11"/>
        <v>8559.0990755732364</v>
      </c>
      <c r="R63" s="24">
        <f t="shared" si="11"/>
        <v>9542.4490504695113</v>
      </c>
      <c r="S63" s="24">
        <f t="shared" si="11"/>
        <v>10621.335439252724</v>
      </c>
      <c r="T63" s="24">
        <f t="shared" si="11"/>
        <v>11538.727902549008</v>
      </c>
      <c r="U63" s="24">
        <f t="shared" si="11"/>
        <v>12837.107476557656</v>
      </c>
      <c r="V63" s="9">
        <f t="shared" si="12"/>
        <v>106785.20823407534</v>
      </c>
    </row>
    <row r="64" spans="1:25" x14ac:dyDescent="0.25">
      <c r="A64" s="1" t="s">
        <v>6</v>
      </c>
      <c r="B64" s="24">
        <f t="shared" si="10"/>
        <v>0</v>
      </c>
      <c r="C64" s="24">
        <f t="shared" si="13"/>
        <v>0</v>
      </c>
      <c r="D64" s="24">
        <f t="shared" si="11"/>
        <v>0</v>
      </c>
      <c r="E64" s="24">
        <f t="shared" si="11"/>
        <v>0</v>
      </c>
      <c r="F64" s="24">
        <f t="shared" si="11"/>
        <v>0</v>
      </c>
      <c r="G64" s="24">
        <f t="shared" si="11"/>
        <v>0</v>
      </c>
      <c r="H64" s="24">
        <f t="shared" si="11"/>
        <v>0</v>
      </c>
      <c r="I64" s="24">
        <f t="shared" si="11"/>
        <v>0</v>
      </c>
      <c r="J64" s="24">
        <f t="shared" si="11"/>
        <v>0</v>
      </c>
      <c r="K64" s="24">
        <f t="shared" si="11"/>
        <v>0</v>
      </c>
      <c r="L64" s="24">
        <f t="shared" si="11"/>
        <v>0</v>
      </c>
      <c r="M64" s="24">
        <f t="shared" si="11"/>
        <v>0</v>
      </c>
      <c r="N64" s="24">
        <f t="shared" si="11"/>
        <v>0</v>
      </c>
      <c r="O64" s="24">
        <f t="shared" si="11"/>
        <v>0</v>
      </c>
      <c r="P64" s="24">
        <f t="shared" si="11"/>
        <v>0</v>
      </c>
      <c r="Q64" s="24">
        <f t="shared" si="11"/>
        <v>0</v>
      </c>
      <c r="R64" s="24">
        <f t="shared" si="11"/>
        <v>0</v>
      </c>
      <c r="S64" s="24">
        <f t="shared" si="11"/>
        <v>0</v>
      </c>
      <c r="T64" s="24">
        <f t="shared" si="11"/>
        <v>0</v>
      </c>
      <c r="U64" s="24">
        <f t="shared" si="11"/>
        <v>0</v>
      </c>
      <c r="V64" s="9">
        <f t="shared" si="12"/>
        <v>0</v>
      </c>
    </row>
    <row r="65" spans="1:22" x14ac:dyDescent="0.25">
      <c r="A65" s="1" t="s">
        <v>7</v>
      </c>
      <c r="B65" s="24">
        <f t="shared" si="10"/>
        <v>1323.74</v>
      </c>
      <c r="C65" s="24">
        <f t="shared" si="13"/>
        <v>2697.8966666666665</v>
      </c>
      <c r="D65" s="24">
        <f t="shared" si="11"/>
        <v>4157.9633333333331</v>
      </c>
      <c r="E65" s="24">
        <f t="shared" si="11"/>
        <v>5454.2766666666666</v>
      </c>
      <c r="F65" s="24">
        <f t="shared" si="11"/>
        <v>6682.4266666666672</v>
      </c>
      <c r="G65" s="24">
        <f t="shared" si="11"/>
        <v>8050.7350000000006</v>
      </c>
      <c r="H65" s="24">
        <f t="shared" si="11"/>
        <v>9297.4016666666666</v>
      </c>
      <c r="I65" s="24">
        <f t="shared" si="11"/>
        <v>10617.401666666667</v>
      </c>
      <c r="J65" s="24">
        <f t="shared" si="11"/>
        <v>12010.735000000001</v>
      </c>
      <c r="K65" s="24">
        <f t="shared" si="11"/>
        <v>13477.401666666667</v>
      </c>
      <c r="L65" s="24">
        <f t="shared" si="11"/>
        <v>14995.401666666667</v>
      </c>
      <c r="M65" s="24">
        <f t="shared" si="11"/>
        <v>16878.603866666668</v>
      </c>
      <c r="N65" s="24">
        <f t="shared" si="11"/>
        <v>18963.992666666669</v>
      </c>
      <c r="O65" s="24">
        <f t="shared" si="11"/>
        <v>21269.794333333335</v>
      </c>
      <c r="P65" s="24">
        <f t="shared" si="11"/>
        <v>23814.235133333335</v>
      </c>
      <c r="Q65" s="24">
        <f t="shared" si="11"/>
        <v>26615.541333333334</v>
      </c>
      <c r="R65" s="24">
        <f t="shared" si="11"/>
        <v>29691.939200000001</v>
      </c>
      <c r="S65" s="24">
        <f t="shared" si="11"/>
        <v>33061.654999999999</v>
      </c>
      <c r="T65" s="24">
        <f t="shared" si="11"/>
        <v>36742.915000000001</v>
      </c>
      <c r="U65" s="24">
        <f t="shared" si="11"/>
        <v>40753.945466666672</v>
      </c>
      <c r="V65" s="9">
        <f t="shared" si="12"/>
        <v>336558.00199999998</v>
      </c>
    </row>
    <row r="66" spans="1:22" x14ac:dyDescent="0.25">
      <c r="A66" s="1" t="s">
        <v>8</v>
      </c>
      <c r="B66" s="24">
        <f t="shared" si="10"/>
        <v>5054.9092062857153</v>
      </c>
      <c r="C66" s="24">
        <f t="shared" si="13"/>
        <v>10302.342376857145</v>
      </c>
      <c r="D66" s="24">
        <f t="shared" si="11"/>
        <v>15877.836382571431</v>
      </c>
      <c r="E66" s="24">
        <f t="shared" si="11"/>
        <v>20828.01255228572</v>
      </c>
      <c r="F66" s="24">
        <f t="shared" si="11"/>
        <v>25517.89632228572</v>
      </c>
      <c r="G66" s="24">
        <f t="shared" si="11"/>
        <v>30742.996713000004</v>
      </c>
      <c r="H66" s="24">
        <f t="shared" si="11"/>
        <v>35503.589284428577</v>
      </c>
      <c r="I66" s="24">
        <f t="shared" si="11"/>
        <v>40544.216713000002</v>
      </c>
      <c r="J66" s="24">
        <f t="shared" si="11"/>
        <v>45864.878998714288</v>
      </c>
      <c r="K66" s="24">
        <f t="shared" si="11"/>
        <v>51465.57614157143</v>
      </c>
      <c r="L66" s="24">
        <f t="shared" si="11"/>
        <v>57262.297684428573</v>
      </c>
      <c r="M66" s="24">
        <f t="shared" si="11"/>
        <v>64453.601216902862</v>
      </c>
      <c r="N66" s="24">
        <f t="shared" si="11"/>
        <v>72416.98605365715</v>
      </c>
      <c r="O66" s="24">
        <f t="shared" si="11"/>
        <v>81222.052058085726</v>
      </c>
      <c r="P66" s="24">
        <f t="shared" si="11"/>
        <v>90938.399093582877</v>
      </c>
      <c r="Q66" s="24">
        <f t="shared" si="11"/>
        <v>101635.62702354288</v>
      </c>
      <c r="R66" s="24">
        <f t="shared" si="11"/>
        <v>113383.33571136002</v>
      </c>
      <c r="S66" s="24">
        <f t="shared" si="11"/>
        <v>126251.12502042859</v>
      </c>
      <c r="T66" s="24">
        <f t="shared" si="11"/>
        <v>140308.59481414288</v>
      </c>
      <c r="U66" s="24">
        <f t="shared" si="11"/>
        <v>155625.34495589716</v>
      </c>
      <c r="V66" s="9">
        <f t="shared" si="12"/>
        <v>1285199.6183230286</v>
      </c>
    </row>
    <row r="67" spans="1:22" x14ac:dyDescent="0.25">
      <c r="A67" s="1" t="s">
        <v>65</v>
      </c>
      <c r="B67" s="24">
        <f t="shared" si="10"/>
        <v>1263.7273015714284</v>
      </c>
      <c r="C67" s="24">
        <f t="shared" si="13"/>
        <v>2575.5855942142853</v>
      </c>
      <c r="D67" s="24">
        <f t="shared" si="11"/>
        <v>3969.4590956428565</v>
      </c>
      <c r="E67" s="24">
        <f t="shared" si="11"/>
        <v>5207.0031380714281</v>
      </c>
      <c r="F67" s="24">
        <f t="shared" si="11"/>
        <v>6379.4740805714282</v>
      </c>
      <c r="G67" s="24">
        <f t="shared" si="11"/>
        <v>7685.7491782499992</v>
      </c>
      <c r="H67" s="24">
        <f t="shared" si="11"/>
        <v>8875.8973211071425</v>
      </c>
      <c r="I67" s="24">
        <f t="shared" si="11"/>
        <v>10136.05417825</v>
      </c>
      <c r="J67" s="24">
        <f t="shared" si="11"/>
        <v>11466.219749678572</v>
      </c>
      <c r="K67" s="24">
        <f t="shared" si="11"/>
        <v>12866.394035392857</v>
      </c>
      <c r="L67" s="24">
        <f t="shared" si="11"/>
        <v>14315.574421107143</v>
      </c>
      <c r="M67" s="24">
        <f t="shared" si="11"/>
        <v>16113.400304225715</v>
      </c>
      <c r="N67" s="24">
        <f t="shared" si="11"/>
        <v>18104.246513414288</v>
      </c>
      <c r="O67" s="24">
        <f t="shared" si="11"/>
        <v>20305.513014521432</v>
      </c>
      <c r="P67" s="24">
        <f t="shared" si="11"/>
        <v>22734.599773395719</v>
      </c>
      <c r="Q67" s="24">
        <f t="shared" si="11"/>
        <v>25408.90675588572</v>
      </c>
      <c r="R67" s="24">
        <f t="shared" si="11"/>
        <v>28345.833927840005</v>
      </c>
      <c r="S67" s="24">
        <f t="shared" si="11"/>
        <v>31562.781255107147</v>
      </c>
      <c r="T67" s="24">
        <f t="shared" si="11"/>
        <v>35077.14870353572</v>
      </c>
      <c r="U67" s="24">
        <f t="shared" si="11"/>
        <v>38906.336238974291</v>
      </c>
      <c r="V67" s="9">
        <f t="shared" si="12"/>
        <v>321299.90458075714</v>
      </c>
    </row>
    <row r="68" spans="1:22" x14ac:dyDescent="0.25">
      <c r="A68" s="4" t="s">
        <v>9</v>
      </c>
      <c r="B68" s="24">
        <f>SUM(B61:B66)</f>
        <v>29398.990054277183</v>
      </c>
      <c r="C68" s="24">
        <f t="shared" ref="C68:U68" si="14">SUM(C61:C66)</f>
        <v>63098.089416767914</v>
      </c>
      <c r="D68" s="24">
        <f t="shared" si="14"/>
        <v>96385.346743873582</v>
      </c>
      <c r="E68" s="24">
        <f t="shared" si="14"/>
        <v>131425.23345714074</v>
      </c>
      <c r="F68" s="24">
        <f t="shared" si="14"/>
        <v>169381.21715973053</v>
      </c>
      <c r="G68" s="24">
        <f t="shared" si="14"/>
        <v>210372.23305982433</v>
      </c>
      <c r="H68" s="24">
        <f t="shared" si="14"/>
        <v>251412.63185517263</v>
      </c>
      <c r="I68" s="24">
        <f t="shared" si="14"/>
        <v>297063.63120639557</v>
      </c>
      <c r="J68" s="24">
        <f t="shared" si="14"/>
        <v>347762.0896322297</v>
      </c>
      <c r="K68" s="24">
        <f t="shared" si="14"/>
        <v>403746.67166498408</v>
      </c>
      <c r="L68" s="24">
        <f t="shared" si="14"/>
        <v>464764.56708712009</v>
      </c>
      <c r="M68" s="24">
        <f t="shared" si="14"/>
        <v>533303.85390216263</v>
      </c>
      <c r="N68" s="24">
        <f t="shared" si="14"/>
        <v>608222.23705478979</v>
      </c>
      <c r="O68" s="24">
        <f t="shared" si="14"/>
        <v>689639.74021476891</v>
      </c>
      <c r="P68" s="24">
        <f t="shared" si="14"/>
        <v>777745.42041263683</v>
      </c>
      <c r="Q68" s="24">
        <f t="shared" si="14"/>
        <v>872732.38207259728</v>
      </c>
      <c r="R68" s="24">
        <f t="shared" si="14"/>
        <v>974798.18185427459</v>
      </c>
      <c r="S68" s="24">
        <f t="shared" si="14"/>
        <v>1084145.2761727013</v>
      </c>
      <c r="T68" s="24">
        <f t="shared" si="14"/>
        <v>1200715.3179113897</v>
      </c>
      <c r="U68" s="24">
        <f t="shared" si="14"/>
        <v>1325254.4975294149</v>
      </c>
      <c r="V68" s="9">
        <f>SUM(B68:U68)</f>
        <v>10531367.608462254</v>
      </c>
    </row>
    <row r="71" spans="1:22" x14ac:dyDescent="0.25">
      <c r="A71" s="35"/>
      <c r="B71" s="55" t="s">
        <v>1</v>
      </c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</row>
    <row r="72" spans="1:22" x14ac:dyDescent="0.25">
      <c r="A72" s="35" t="s">
        <v>59</v>
      </c>
      <c r="B72" s="37">
        <v>2011</v>
      </c>
      <c r="C72" s="37">
        <v>2012</v>
      </c>
      <c r="D72" s="37">
        <v>2013</v>
      </c>
      <c r="E72" s="37">
        <v>2014</v>
      </c>
      <c r="F72" s="37">
        <v>2015</v>
      </c>
      <c r="G72" s="37">
        <v>2016</v>
      </c>
      <c r="H72" s="37">
        <v>2017</v>
      </c>
      <c r="I72" s="37">
        <v>2018</v>
      </c>
      <c r="J72" s="37">
        <v>2019</v>
      </c>
      <c r="K72" s="37">
        <v>2020</v>
      </c>
      <c r="L72" s="37">
        <v>2021</v>
      </c>
      <c r="M72" s="37">
        <v>2022</v>
      </c>
      <c r="N72" s="37">
        <v>2023</v>
      </c>
      <c r="O72" s="37">
        <v>2024</v>
      </c>
      <c r="P72" s="37">
        <v>2025</v>
      </c>
      <c r="Q72" s="37">
        <v>2026</v>
      </c>
      <c r="R72" s="37">
        <v>2027</v>
      </c>
      <c r="S72" s="37">
        <v>2028</v>
      </c>
      <c r="T72" s="37">
        <v>2029</v>
      </c>
      <c r="U72" s="37">
        <v>2030</v>
      </c>
    </row>
    <row r="73" spans="1:22" x14ac:dyDescent="0.25">
      <c r="A73" s="35" t="s">
        <v>60</v>
      </c>
      <c r="B73" s="38">
        <f>B6+B9+B10+B11+B12</f>
        <v>19873.173221968384</v>
      </c>
      <c r="C73" s="38">
        <f t="shared" ref="C73:U73" si="15">C6+C9+C10+C11+C12</f>
        <v>20630.073481793504</v>
      </c>
      <c r="D73" s="38">
        <f t="shared" si="15"/>
        <v>21919.831524535512</v>
      </c>
      <c r="E73" s="38">
        <f t="shared" si="15"/>
        <v>19461.419480623517</v>
      </c>
      <c r="F73" s="38">
        <f t="shared" si="15"/>
        <v>18438.090329339957</v>
      </c>
      <c r="G73" s="38">
        <f t="shared" si="15"/>
        <v>20542.273051653792</v>
      </c>
      <c r="H73" s="38">
        <f t="shared" si="15"/>
        <v>25734.608834054128</v>
      </c>
      <c r="I73" s="38">
        <f t="shared" si="15"/>
        <v>27248.409353704366</v>
      </c>
      <c r="J73" s="38">
        <f t="shared" si="15"/>
        <v>28762.209873354608</v>
      </c>
      <c r="K73" s="38">
        <f t="shared" si="15"/>
        <v>30276.010393004857</v>
      </c>
      <c r="L73" s="38">
        <f t="shared" si="15"/>
        <v>31335.670756760021</v>
      </c>
      <c r="M73" s="38">
        <f t="shared" si="15"/>
        <v>38874.442758633821</v>
      </c>
      <c r="N73" s="38">
        <f t="shared" si="15"/>
        <v>43048.127033356322</v>
      </c>
      <c r="O73" s="38">
        <f t="shared" si="15"/>
        <v>47598.051289232659</v>
      </c>
      <c r="P73" s="38">
        <f t="shared" si="15"/>
        <v>52524.215526262917</v>
      </c>
      <c r="Q73" s="38">
        <f t="shared" si="15"/>
        <v>57826.619744447016</v>
      </c>
      <c r="R73" s="38">
        <f t="shared" si="15"/>
        <v>63505.263943784965</v>
      </c>
      <c r="S73" s="38">
        <f t="shared" si="15"/>
        <v>69560.148124276806</v>
      </c>
      <c r="T73" s="38">
        <f t="shared" si="15"/>
        <v>75991.272285922532</v>
      </c>
      <c r="U73" s="38">
        <f t="shared" si="15"/>
        <v>82798.636428722137</v>
      </c>
    </row>
    <row r="74" spans="1:22" x14ac:dyDescent="0.25">
      <c r="A74" s="35" t="s">
        <v>61</v>
      </c>
      <c r="B74" s="38">
        <f>B7+B8</f>
        <v>15075.260883113675</v>
      </c>
      <c r="C74" s="38">
        <f t="shared" ref="C74:U74" si="16">C7+C8</f>
        <v>18829.829013266462</v>
      </c>
      <c r="D74" s="38">
        <f t="shared" si="16"/>
        <v>17488.384810465825</v>
      </c>
      <c r="E74" s="38">
        <f t="shared" si="16"/>
        <v>21012.931942968702</v>
      </c>
      <c r="F74" s="38">
        <f t="shared" si="16"/>
        <v>24666.600605029522</v>
      </c>
      <c r="G74" s="38">
        <f t="shared" si="16"/>
        <v>26185.028327524567</v>
      </c>
      <c r="H74" s="38">
        <f t="shared" si="16"/>
        <v>31237.430991372497</v>
      </c>
      <c r="I74" s="38">
        <f t="shared" si="16"/>
        <v>35283.036887590089</v>
      </c>
      <c r="J74" s="38">
        <f t="shared" si="16"/>
        <v>39768.596314169685</v>
      </c>
      <c r="K74" s="38">
        <f t="shared" si="16"/>
        <v>44492.95353770371</v>
      </c>
      <c r="L74" s="38">
        <f t="shared" si="16"/>
        <v>49141.236185585571</v>
      </c>
      <c r="M74" s="38">
        <f t="shared" si="16"/>
        <v>53757.983573848556</v>
      </c>
      <c r="N74" s="38">
        <f t="shared" si="16"/>
        <v>58541.290778024326</v>
      </c>
      <c r="O74" s="38">
        <f t="shared" si="16"/>
        <v>63298.460205163814</v>
      </c>
      <c r="P74" s="38">
        <f t="shared" si="16"/>
        <v>68098.537009512918</v>
      </c>
      <c r="Q74" s="38">
        <f t="shared" si="16"/>
        <v>72945.581742015638</v>
      </c>
      <c r="R74" s="38">
        <f t="shared" si="16"/>
        <v>77844.061382645639</v>
      </c>
      <c r="S74" s="38">
        <f t="shared" si="16"/>
        <v>82798.892284354166</v>
      </c>
      <c r="T74" s="38">
        <f t="shared" si="16"/>
        <v>87549.289682435323</v>
      </c>
      <c r="U74" s="38">
        <f t="shared" si="16"/>
        <v>92899.812465367315</v>
      </c>
    </row>
    <row r="75" spans="1:22" x14ac:dyDescent="0.25">
      <c r="A75" s="35"/>
      <c r="B75" s="38">
        <f>SUM(B73:B74)</f>
        <v>34948.434105082059</v>
      </c>
      <c r="C75" s="38">
        <f t="shared" ref="C75:U75" si="17">SUM(C73:C74)</f>
        <v>39459.902495059971</v>
      </c>
      <c r="D75" s="38">
        <f t="shared" si="17"/>
        <v>39408.216335001336</v>
      </c>
      <c r="E75" s="38">
        <f t="shared" si="17"/>
        <v>40474.351423592219</v>
      </c>
      <c r="F75" s="38">
        <f t="shared" si="17"/>
        <v>43104.690934369479</v>
      </c>
      <c r="G75" s="38">
        <f t="shared" si="17"/>
        <v>46727.30137917836</v>
      </c>
      <c r="H75" s="38">
        <f t="shared" si="17"/>
        <v>56972.039825426626</v>
      </c>
      <c r="I75" s="38">
        <f t="shared" si="17"/>
        <v>62531.446241294456</v>
      </c>
      <c r="J75" s="38">
        <f t="shared" si="17"/>
        <v>68530.806187524286</v>
      </c>
      <c r="K75" s="38">
        <f t="shared" si="17"/>
        <v>74768.96393070856</v>
      </c>
      <c r="L75" s="38">
        <f t="shared" si="17"/>
        <v>80476.906942345595</v>
      </c>
      <c r="M75" s="38">
        <f t="shared" si="17"/>
        <v>92632.42633248237</v>
      </c>
      <c r="N75" s="38">
        <f t="shared" si="17"/>
        <v>101589.41781138064</v>
      </c>
      <c r="O75" s="38">
        <f t="shared" si="17"/>
        <v>110896.51149439647</v>
      </c>
      <c r="P75" s="38">
        <f t="shared" si="17"/>
        <v>120622.75253577583</v>
      </c>
      <c r="Q75" s="38">
        <f t="shared" si="17"/>
        <v>130772.20148646265</v>
      </c>
      <c r="R75" s="38">
        <f t="shared" si="17"/>
        <v>141349.32532643061</v>
      </c>
      <c r="S75" s="38">
        <f t="shared" si="17"/>
        <v>152359.04040863097</v>
      </c>
      <c r="T75" s="38">
        <f t="shared" si="17"/>
        <v>163540.56196835786</v>
      </c>
      <c r="U75" s="38">
        <f t="shared" si="17"/>
        <v>175698.44889408944</v>
      </c>
    </row>
    <row r="77" spans="1:22" x14ac:dyDescent="0.25">
      <c r="A77" t="str">
        <f>[6]Rekap!A2</f>
        <v>Pertanian</v>
      </c>
      <c r="B77" s="31">
        <f>[6]Rekap!B2</f>
        <v>179447.61905080001</v>
      </c>
      <c r="C77" s="31">
        <f>[6]Rekap!C2</f>
        <v>220267.62805856194</v>
      </c>
      <c r="D77" s="31">
        <f>[6]Rekap!D2</f>
        <v>253420.59881470478</v>
      </c>
      <c r="E77" s="31">
        <f>[6]Rekap!E2</f>
        <v>251624.23756603815</v>
      </c>
      <c r="F77" s="31">
        <f>[6]Rekap!F2</f>
        <v>250749.38848957143</v>
      </c>
    </row>
    <row r="78" spans="1:22" x14ac:dyDescent="0.25">
      <c r="A78" t="str">
        <f>[6]Rekap!A3</f>
        <v>Terkait pemupukan N</v>
      </c>
      <c r="B78" s="31">
        <f>[6]Rekap!B3</f>
        <v>177228.33065080002</v>
      </c>
      <c r="C78" s="31">
        <f>[6]Rekap!C3</f>
        <v>220037.24671856195</v>
      </c>
      <c r="D78" s="31">
        <f>[6]Rekap!D3</f>
        <v>253175.81441470477</v>
      </c>
      <c r="E78" s="31">
        <f>[6]Rekap!E3</f>
        <v>251406.90688603814</v>
      </c>
      <c r="F78" s="31">
        <f>[6]Rekap!F3</f>
        <v>250543.48558957144</v>
      </c>
    </row>
    <row r="79" spans="1:22" x14ac:dyDescent="0.25">
      <c r="A79" t="str">
        <f>[6]Rekap!A4</f>
        <v>Pengairan sawah</v>
      </c>
      <c r="B79" s="31">
        <f>[6]Rekap!B4</f>
        <v>2219.2883999999999</v>
      </c>
      <c r="C79" s="31">
        <f>[6]Rekap!C4</f>
        <v>230.38134000000002</v>
      </c>
      <c r="D79" s="31">
        <f>[6]Rekap!D4</f>
        <v>244.78440000000003</v>
      </c>
      <c r="E79" s="31">
        <f>[6]Rekap!E4</f>
        <v>217.33068000000003</v>
      </c>
      <c r="F79" s="31">
        <f>[6]Rekap!F4</f>
        <v>205.90290000000005</v>
      </c>
    </row>
    <row r="80" spans="1:22" x14ac:dyDescent="0.25">
      <c r="A80" t="str">
        <f>[6]Rekap!A5</f>
        <v>Peternakan</v>
      </c>
      <c r="B80" s="31">
        <f>[6]Rekap!B5</f>
        <v>14987.626411136813</v>
      </c>
      <c r="C80" s="31">
        <f>[6]Rekap!C5</f>
        <v>18794.48209495212</v>
      </c>
      <c r="D80" s="31">
        <f>[6]Rekap!D5</f>
        <v>17400.935864760006</v>
      </c>
      <c r="E80" s="31">
        <f>[6]Rekap!E5</f>
        <v>20921.483266866311</v>
      </c>
      <c r="F80" s="31">
        <f>[6]Rekap!F5</f>
        <v>24571.099942707438</v>
      </c>
    </row>
    <row r="81" spans="1:21" x14ac:dyDescent="0.25">
      <c r="A81" t="str">
        <f>[6]Rekap!A6</f>
        <v>Total</v>
      </c>
      <c r="B81" s="31">
        <f>[6]Rekap!B6</f>
        <v>194435.24546193684</v>
      </c>
      <c r="C81" s="31">
        <f>[6]Rekap!C6</f>
        <v>239062.11015351405</v>
      </c>
      <c r="D81" s="31">
        <f>[6]Rekap!D6</f>
        <v>270821.53467946476</v>
      </c>
      <c r="E81" s="31">
        <f>[6]Rekap!E6</f>
        <v>272545.72083290445</v>
      </c>
      <c r="F81" s="31">
        <f>[6]Rekap!F6</f>
        <v>275320.48843227886</v>
      </c>
    </row>
    <row r="83" spans="1:21" x14ac:dyDescent="0.25">
      <c r="B83" s="30">
        <f>B75-B81</f>
        <v>-159486.81135685477</v>
      </c>
      <c r="C83" s="30">
        <f t="shared" ref="C83:F83" si="18">C75-C81</f>
        <v>-199602.20765845408</v>
      </c>
      <c r="D83" s="30">
        <f t="shared" si="18"/>
        <v>-231413.31834446342</v>
      </c>
      <c r="E83" s="30">
        <f t="shared" si="18"/>
        <v>-232071.36940931223</v>
      </c>
      <c r="F83" s="30">
        <f t="shared" si="18"/>
        <v>-232215.79749790937</v>
      </c>
    </row>
    <row r="86" spans="1:21" x14ac:dyDescent="0.25">
      <c r="A86" s="35"/>
      <c r="B86" s="55" t="s">
        <v>1</v>
      </c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</row>
    <row r="87" spans="1:21" x14ac:dyDescent="0.25">
      <c r="A87" s="35" t="s">
        <v>68</v>
      </c>
      <c r="B87" s="37">
        <v>2011</v>
      </c>
      <c r="C87" s="37">
        <v>2012</v>
      </c>
      <c r="D87" s="37">
        <v>2013</v>
      </c>
      <c r="E87" s="37">
        <v>2014</v>
      </c>
      <c r="F87" s="37">
        <v>2015</v>
      </c>
      <c r="G87" s="37">
        <v>2016</v>
      </c>
      <c r="H87" s="37">
        <v>2017</v>
      </c>
      <c r="I87" s="37">
        <v>2018</v>
      </c>
      <c r="J87" s="37">
        <v>2019</v>
      </c>
      <c r="K87" s="37">
        <v>2020</v>
      </c>
      <c r="L87" s="37">
        <v>2021</v>
      </c>
      <c r="M87" s="37">
        <v>2022</v>
      </c>
      <c r="N87" s="37">
        <v>2023</v>
      </c>
      <c r="O87" s="37">
        <v>2024</v>
      </c>
      <c r="P87" s="37">
        <v>2025</v>
      </c>
      <c r="Q87" s="37">
        <v>2026</v>
      </c>
      <c r="R87" s="37">
        <v>2027</v>
      </c>
      <c r="S87" s="37">
        <v>2028</v>
      </c>
      <c r="T87" s="37">
        <v>2029</v>
      </c>
      <c r="U87" s="37">
        <v>2030</v>
      </c>
    </row>
    <row r="88" spans="1:21" x14ac:dyDescent="0.25">
      <c r="A88" s="35" t="s">
        <v>60</v>
      </c>
      <c r="B88" s="39">
        <f>B18+B21+B22+B23+B24</f>
        <v>15587.456472734937</v>
      </c>
      <c r="C88" s="39">
        <f t="shared" ref="C88:U88" si="19">C18+C21+C22+C23+C24</f>
        <v>16181.12864186713</v>
      </c>
      <c r="D88" s="39">
        <f t="shared" si="19"/>
        <v>17192.746018068396</v>
      </c>
      <c r="E88" s="39">
        <f t="shared" si="19"/>
        <v>15264.498812727021</v>
      </c>
      <c r="F88" s="39">
        <f t="shared" si="19"/>
        <v>14461.854040060291</v>
      </c>
      <c r="G88" s="39">
        <f t="shared" si="19"/>
        <v>16112.262670247794</v>
      </c>
      <c r="H88" s="39">
        <f t="shared" si="19"/>
        <v>11198.506660893032</v>
      </c>
      <c r="I88" s="39">
        <f t="shared" si="19"/>
        <v>11857.242346827916</v>
      </c>
      <c r="J88" s="39">
        <f t="shared" si="19"/>
        <v>12515.978032762801</v>
      </c>
      <c r="K88" s="39">
        <f t="shared" si="19"/>
        <v>13174.713718697687</v>
      </c>
      <c r="L88" s="39">
        <f t="shared" si="19"/>
        <v>13635.828698852107</v>
      </c>
      <c r="M88" s="39">
        <f t="shared" si="19"/>
        <v>16916.352176878408</v>
      </c>
      <c r="N88" s="39">
        <f t="shared" si="19"/>
        <v>18732.545749212622</v>
      </c>
      <c r="O88" s="39">
        <f t="shared" si="19"/>
        <v>20712.461488929082</v>
      </c>
      <c r="P88" s="39">
        <f t="shared" si="19"/>
        <v>22856.099396027817</v>
      </c>
      <c r="Q88" s="39">
        <f t="shared" si="19"/>
        <v>25163.459470508787</v>
      </c>
      <c r="R88" s="39">
        <f t="shared" si="19"/>
        <v>27634.541712372014</v>
      </c>
      <c r="S88" s="39">
        <f t="shared" si="19"/>
        <v>30269.346121617509</v>
      </c>
      <c r="T88" s="39">
        <f t="shared" si="19"/>
        <v>33067.872698245257</v>
      </c>
      <c r="U88" s="39">
        <f t="shared" si="19"/>
        <v>36030.121442255266</v>
      </c>
    </row>
    <row r="89" spans="1:21" x14ac:dyDescent="0.25">
      <c r="A89" s="35" t="s">
        <v>61</v>
      </c>
      <c r="B89" s="39">
        <f>B19+B20</f>
        <v>15075.260883113675</v>
      </c>
      <c r="C89" s="39">
        <f t="shared" ref="C89:U89" si="20">C19+C20</f>
        <v>18829.829013266462</v>
      </c>
      <c r="D89" s="39">
        <f t="shared" si="20"/>
        <v>17488.384810465825</v>
      </c>
      <c r="E89" s="39">
        <f t="shared" si="20"/>
        <v>21012.931942968702</v>
      </c>
      <c r="F89" s="39">
        <f t="shared" si="20"/>
        <v>24666.600605029522</v>
      </c>
      <c r="G89" s="39">
        <f t="shared" si="20"/>
        <v>26185.028327524567</v>
      </c>
      <c r="H89" s="39">
        <f t="shared" si="20"/>
        <v>31032.040277312433</v>
      </c>
      <c r="I89" s="39">
        <f t="shared" si="20"/>
        <v>35053.913861537876</v>
      </c>
      <c r="J89" s="39">
        <f t="shared" si="20"/>
        <v>39512.645964499956</v>
      </c>
      <c r="K89" s="39">
        <f t="shared" si="20"/>
        <v>44210.042599770939</v>
      </c>
      <c r="L89" s="39">
        <f t="shared" si="20"/>
        <v>48831.247108998199</v>
      </c>
      <c r="M89" s="39">
        <f t="shared" si="20"/>
        <v>53420.760521282682</v>
      </c>
      <c r="N89" s="39">
        <f t="shared" si="20"/>
        <v>58176.683612603178</v>
      </c>
      <c r="O89" s="39">
        <f t="shared" si="20"/>
        <v>62906.308172157202</v>
      </c>
      <c r="P89" s="39">
        <f t="shared" si="20"/>
        <v>67678.667560714355</v>
      </c>
      <c r="Q89" s="39">
        <f t="shared" si="20"/>
        <v>72497.809171941539</v>
      </c>
      <c r="R89" s="39">
        <f t="shared" si="20"/>
        <v>77368.18524125962</v>
      </c>
      <c r="S89" s="39">
        <f t="shared" si="20"/>
        <v>82294.695524076436</v>
      </c>
      <c r="T89" s="39">
        <f t="shared" si="20"/>
        <v>87016.536488871745</v>
      </c>
      <c r="U89" s="39">
        <f t="shared" si="20"/>
        <v>92338.245711208452</v>
      </c>
    </row>
    <row r="90" spans="1:21" x14ac:dyDescent="0.25">
      <c r="A90" s="35"/>
      <c r="B90" s="39">
        <f>SUM(B88:B89)</f>
        <v>30662.71735584861</v>
      </c>
      <c r="C90" s="39">
        <f t="shared" ref="C90:U90" si="21">SUM(C88:C89)</f>
        <v>35010.957655133592</v>
      </c>
      <c r="D90" s="39">
        <f t="shared" si="21"/>
        <v>34681.130828534224</v>
      </c>
      <c r="E90" s="39">
        <f t="shared" si="21"/>
        <v>36277.430755695721</v>
      </c>
      <c r="F90" s="39">
        <f t="shared" si="21"/>
        <v>39128.454645089812</v>
      </c>
      <c r="G90" s="39">
        <f t="shared" si="21"/>
        <v>42297.290997772361</v>
      </c>
      <c r="H90" s="39">
        <f t="shared" si="21"/>
        <v>42230.546938205465</v>
      </c>
      <c r="I90" s="39">
        <f t="shared" si="21"/>
        <v>46911.156208365792</v>
      </c>
      <c r="J90" s="39">
        <f t="shared" si="21"/>
        <v>52028.623997262759</v>
      </c>
      <c r="K90" s="39">
        <f t="shared" si="21"/>
        <v>57384.75631846863</v>
      </c>
      <c r="L90" s="39">
        <f t="shared" si="21"/>
        <v>62467.075807850306</v>
      </c>
      <c r="M90" s="39">
        <f t="shared" si="21"/>
        <v>70337.112698161087</v>
      </c>
      <c r="N90" s="39">
        <f t="shared" si="21"/>
        <v>76909.2293618158</v>
      </c>
      <c r="O90" s="39">
        <f t="shared" si="21"/>
        <v>83618.769661086291</v>
      </c>
      <c r="P90" s="39">
        <f t="shared" si="21"/>
        <v>90534.766956742169</v>
      </c>
      <c r="Q90" s="39">
        <f t="shared" si="21"/>
        <v>97661.268642450334</v>
      </c>
      <c r="R90" s="39">
        <f t="shared" si="21"/>
        <v>105002.72695363163</v>
      </c>
      <c r="S90" s="39">
        <f t="shared" si="21"/>
        <v>112564.04164569394</v>
      </c>
      <c r="T90" s="39">
        <f t="shared" si="21"/>
        <v>120084.40918711701</v>
      </c>
      <c r="U90" s="39">
        <f t="shared" si="21"/>
        <v>128368.36715346371</v>
      </c>
    </row>
    <row r="92" spans="1:21" x14ac:dyDescent="0.25">
      <c r="B92" s="30">
        <f>B90-B75</f>
        <v>-4285.7167492334484</v>
      </c>
      <c r="C92" s="30">
        <f t="shared" ref="C92:U92" si="22">C90-C75</f>
        <v>-4448.9448399263783</v>
      </c>
      <c r="D92" s="30">
        <f t="shared" si="22"/>
        <v>-4727.0855064671123</v>
      </c>
      <c r="E92" s="30">
        <f t="shared" si="22"/>
        <v>-4196.9206678964983</v>
      </c>
      <c r="F92" s="30">
        <f t="shared" si="22"/>
        <v>-3976.2362892796664</v>
      </c>
      <c r="G92" s="30">
        <f t="shared" si="22"/>
        <v>-4430.0103814059985</v>
      </c>
      <c r="H92" s="30">
        <f t="shared" si="22"/>
        <v>-14741.49288722116</v>
      </c>
      <c r="I92" s="30">
        <f t="shared" si="22"/>
        <v>-15620.290032928664</v>
      </c>
      <c r="J92" s="30">
        <f t="shared" si="22"/>
        <v>-16502.182190261527</v>
      </c>
      <c r="K92" s="30">
        <f t="shared" si="22"/>
        <v>-17384.20761223993</v>
      </c>
      <c r="L92" s="30">
        <f t="shared" si="22"/>
        <v>-18009.831134495289</v>
      </c>
      <c r="M92" s="30">
        <f t="shared" si="22"/>
        <v>-22295.313634321283</v>
      </c>
      <c r="N92" s="30">
        <f t="shared" si="22"/>
        <v>-24680.188449564841</v>
      </c>
      <c r="O92" s="30">
        <f t="shared" si="22"/>
        <v>-27277.741833310181</v>
      </c>
      <c r="P92" s="30">
        <f t="shared" si="22"/>
        <v>-30087.985579033659</v>
      </c>
      <c r="Q92" s="30">
        <f t="shared" si="22"/>
        <v>-33110.932844012321</v>
      </c>
      <c r="R92" s="30">
        <f t="shared" si="22"/>
        <v>-36346.598372798981</v>
      </c>
      <c r="S92" s="30">
        <f t="shared" si="22"/>
        <v>-39794.99876293703</v>
      </c>
      <c r="T92" s="30">
        <f t="shared" si="22"/>
        <v>-43456.152781240846</v>
      </c>
      <c r="U92" s="30">
        <f t="shared" si="22"/>
        <v>-47330.081740625727</v>
      </c>
    </row>
  </sheetData>
  <mergeCells count="12">
    <mergeCell ref="A4:A5"/>
    <mergeCell ref="B4:U4"/>
    <mergeCell ref="A16:A17"/>
    <mergeCell ref="B16:U16"/>
    <mergeCell ref="A28:A29"/>
    <mergeCell ref="B28:L28"/>
    <mergeCell ref="B86:U86"/>
    <mergeCell ref="B71:U71"/>
    <mergeCell ref="A46:A47"/>
    <mergeCell ref="B46:U46"/>
    <mergeCell ref="A59:A60"/>
    <mergeCell ref="B59:U5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A13" workbookViewId="0">
      <selection activeCell="B18" sqref="B18"/>
    </sheetView>
  </sheetViews>
  <sheetFormatPr defaultRowHeight="15" x14ac:dyDescent="0.25"/>
  <cols>
    <col min="1" max="1" width="37.140625" bestFit="1" customWidth="1"/>
  </cols>
  <sheetData>
    <row r="1" spans="1:21" x14ac:dyDescent="0.25">
      <c r="A1" t="s">
        <v>31</v>
      </c>
    </row>
    <row r="3" spans="1:21" x14ac:dyDescent="0.25">
      <c r="A3" t="s">
        <v>10</v>
      </c>
    </row>
    <row r="4" spans="1:21" x14ac:dyDescent="0.25">
      <c r="A4" s="56" t="s">
        <v>0</v>
      </c>
      <c r="B4" s="57" t="s">
        <v>1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</row>
    <row r="5" spans="1:21" x14ac:dyDescent="0.25">
      <c r="A5" s="56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1" x14ac:dyDescent="0.2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 t="s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4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5" spans="1:21" x14ac:dyDescent="0.25">
      <c r="A15" t="s">
        <v>11</v>
      </c>
    </row>
    <row r="16" spans="1:21" x14ac:dyDescent="0.25">
      <c r="A16" s="56" t="s">
        <v>0</v>
      </c>
      <c r="B16" s="57" t="s">
        <v>1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</row>
    <row r="17" spans="1:21" x14ac:dyDescent="0.25">
      <c r="A17" s="56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1" x14ac:dyDescent="0.25">
      <c r="A18" s="1" t="s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 t="s">
        <v>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 t="s">
        <v>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 t="s">
        <v>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 t="s">
        <v>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 t="s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4" t="s">
        <v>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</sheetData>
  <mergeCells count="4">
    <mergeCell ref="A4:A5"/>
    <mergeCell ref="B4:U4"/>
    <mergeCell ref="A16:A17"/>
    <mergeCell ref="B16:U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C13" sqref="C13"/>
    </sheetView>
  </sheetViews>
  <sheetFormatPr defaultRowHeight="15" x14ac:dyDescent="0.25"/>
  <cols>
    <col min="2" max="2" width="12.28515625" bestFit="1" customWidth="1"/>
    <col min="3" max="3" width="14.28515625" bestFit="1" customWidth="1"/>
    <col min="5" max="5" width="14.28515625" bestFit="1" customWidth="1"/>
    <col min="6" max="6" width="14.140625" customWidth="1"/>
  </cols>
  <sheetData>
    <row r="3" spans="2:8" x14ac:dyDescent="0.25">
      <c r="B3" t="s">
        <v>55</v>
      </c>
    </row>
    <row r="4" spans="2:8" x14ac:dyDescent="0.25">
      <c r="C4" s="7" t="s">
        <v>22</v>
      </c>
      <c r="D4" s="7"/>
      <c r="E4" s="7" t="s">
        <v>23</v>
      </c>
      <c r="F4" s="7" t="s">
        <v>24</v>
      </c>
      <c r="G4" s="7" t="s">
        <v>25</v>
      </c>
    </row>
    <row r="5" spans="2:8" x14ac:dyDescent="0.25">
      <c r="B5" s="5" t="s">
        <v>12</v>
      </c>
      <c r="C5" s="30">
        <f>PASER!V13</f>
        <v>1776863.74605759</v>
      </c>
      <c r="D5" s="11">
        <f t="shared" ref="D5:D14" si="0">C5/$C$15</f>
        <v>0.17201312622162501</v>
      </c>
      <c r="E5" s="30">
        <f>PASER!V25</f>
        <v>1364160.833768389</v>
      </c>
      <c r="F5" s="30">
        <f>C5-E5</f>
        <v>412702.91228920105</v>
      </c>
      <c r="G5" s="11">
        <f>F5/(C5+E5)</f>
        <v>0.13139117565010139</v>
      </c>
      <c r="H5" s="11">
        <f>F5/$F$15</f>
        <v>0.15230844548494762</v>
      </c>
    </row>
    <row r="6" spans="2:8" x14ac:dyDescent="0.25">
      <c r="B6" s="5" t="s">
        <v>14</v>
      </c>
      <c r="C6" s="30">
        <f>KUKAR!V13</f>
        <v>3893014.7027036869</v>
      </c>
      <c r="D6" s="11">
        <f t="shared" si="0"/>
        <v>0.37687168243743729</v>
      </c>
      <c r="E6" s="30">
        <f>KUKAR!V25</f>
        <v>2534914.2256158576</v>
      </c>
      <c r="F6" s="30">
        <f>C6-E6</f>
        <v>1358100.4770878293</v>
      </c>
      <c r="G6" s="11">
        <f>F6/(C6+E6)</f>
        <v>0.21128119060315714</v>
      </c>
      <c r="H6" s="11">
        <f t="shared" ref="H6:H14" si="1">F6/$F$15</f>
        <v>0.50120841486251255</v>
      </c>
    </row>
    <row r="7" spans="2:8" x14ac:dyDescent="0.25">
      <c r="B7" s="6" t="s">
        <v>13</v>
      </c>
      <c r="C7" s="30">
        <f>KUBAR!V13</f>
        <v>457803.75462585257</v>
      </c>
      <c r="D7" s="11">
        <f t="shared" si="0"/>
        <v>4.4318679585822508E-2</v>
      </c>
      <c r="E7" s="30">
        <f>KUBAR!V25</f>
        <v>408006.18099869438</v>
      </c>
      <c r="F7" s="30">
        <f t="shared" ref="F7:F14" si="2">C7-E7</f>
        <v>49797.573627158185</v>
      </c>
      <c r="G7" s="11">
        <f t="shared" ref="G7:G14" si="3">F7/(C7+E7)</f>
        <v>5.75155950263345E-2</v>
      </c>
      <c r="H7" s="11">
        <f t="shared" si="1"/>
        <v>1.8377847120108995E-2</v>
      </c>
    </row>
    <row r="8" spans="2:8" x14ac:dyDescent="0.25">
      <c r="B8" s="6" t="s">
        <v>15</v>
      </c>
      <c r="C8" s="30">
        <f>KUTIM!V13</f>
        <v>1028700.0285613304</v>
      </c>
      <c r="D8" s="11">
        <f t="shared" si="0"/>
        <v>9.958552435419786E-2</v>
      </c>
      <c r="E8" s="30">
        <f>KUTIM!V25</f>
        <v>808369.0709798669</v>
      </c>
      <c r="F8" s="30">
        <f t="shared" si="2"/>
        <v>220330.9575814635</v>
      </c>
      <c r="G8" s="11">
        <f t="shared" si="3"/>
        <v>0.11993612958624721</v>
      </c>
      <c r="H8" s="11">
        <f t="shared" si="1"/>
        <v>8.1313372506387191E-2</v>
      </c>
    </row>
    <row r="9" spans="2:8" x14ac:dyDescent="0.25">
      <c r="B9" s="5" t="s">
        <v>16</v>
      </c>
      <c r="C9" s="30">
        <f>BERAU!V13</f>
        <v>927073.39812233613</v>
      </c>
      <c r="D9" s="11">
        <f t="shared" si="0"/>
        <v>8.9747339266586443E-2</v>
      </c>
      <c r="E9" s="30">
        <f>BERAU!V25</f>
        <v>755545.97097220656</v>
      </c>
      <c r="F9" s="30">
        <f t="shared" si="2"/>
        <v>171527.42715012957</v>
      </c>
      <c r="G9" s="11">
        <f t="shared" si="3"/>
        <v>0.10194071832326079</v>
      </c>
      <c r="H9" s="11">
        <f t="shared" si="1"/>
        <v>6.3302378077142618E-2</v>
      </c>
    </row>
    <row r="10" spans="2:8" x14ac:dyDescent="0.25">
      <c r="B10" s="6" t="s">
        <v>17</v>
      </c>
      <c r="C10" s="30">
        <f>PPU!V13</f>
        <v>1177563.6476679468</v>
      </c>
      <c r="D10" s="11">
        <f t="shared" si="0"/>
        <v>0.11399658798246347</v>
      </c>
      <c r="E10" s="30">
        <f>PPU!V25</f>
        <v>874670.4048199557</v>
      </c>
      <c r="F10" s="30">
        <f t="shared" si="2"/>
        <v>302893.24284799106</v>
      </c>
      <c r="G10" s="11">
        <f t="shared" si="3"/>
        <v>0.14759195837375211</v>
      </c>
      <c r="H10" s="11">
        <f t="shared" si="1"/>
        <v>0.11178307104783518</v>
      </c>
    </row>
    <row r="11" spans="2:8" x14ac:dyDescent="0.25">
      <c r="B11" s="5" t="s">
        <v>18</v>
      </c>
      <c r="C11" s="30">
        <f>SAMARINDA!V13</f>
        <v>684972.71076385898</v>
      </c>
      <c r="D11" s="11">
        <f t="shared" si="0"/>
        <v>6.6310260207860364E-2</v>
      </c>
      <c r="E11" s="30">
        <f>SAMARINDA!V25</f>
        <v>494981.90732031595</v>
      </c>
      <c r="F11" s="30">
        <f t="shared" si="2"/>
        <v>189990.80344354303</v>
      </c>
      <c r="G11" s="11">
        <f>F11/(C11+E11)</f>
        <v>0.16101534799026446</v>
      </c>
      <c r="H11" s="11">
        <f>F11/$F$15</f>
        <v>7.011630659064641E-2</v>
      </c>
    </row>
    <row r="12" spans="2:8" x14ac:dyDescent="0.25">
      <c r="B12" s="6" t="s">
        <v>19</v>
      </c>
      <c r="C12" s="30">
        <f>BALIKPAPAN!V13</f>
        <v>322487.15363442851</v>
      </c>
      <c r="D12" s="14">
        <f t="shared" si="0"/>
        <v>3.1219064256361739E-2</v>
      </c>
      <c r="E12" s="30">
        <f>BALIKPAPAN!V25</f>
        <v>318695.79692837043</v>
      </c>
      <c r="F12" s="30">
        <f t="shared" si="2"/>
        <v>3791.3567060580826</v>
      </c>
      <c r="G12" s="11">
        <f t="shared" si="3"/>
        <v>5.913065378189199E-3</v>
      </c>
      <c r="H12" s="14">
        <f t="shared" si="1"/>
        <v>1.3992041950360329E-3</v>
      </c>
    </row>
    <row r="13" spans="2:8" x14ac:dyDescent="0.25">
      <c r="B13" s="5" t="s">
        <v>20</v>
      </c>
      <c r="C13" s="30">
        <f>BONTANG!V13</f>
        <v>61335.710296061152</v>
      </c>
      <c r="D13" s="14">
        <f t="shared" si="0"/>
        <v>5.9377356876453699E-3</v>
      </c>
      <c r="E13" s="30">
        <f>BONTANG!V25</f>
        <v>60818.274801930827</v>
      </c>
      <c r="F13" s="30">
        <f t="shared" si="2"/>
        <v>517.43549413032451</v>
      </c>
      <c r="G13" s="11">
        <f t="shared" si="3"/>
        <v>4.2359280682921444E-3</v>
      </c>
      <c r="H13" s="14">
        <f t="shared" si="1"/>
        <v>1.9096011538319267E-4</v>
      </c>
    </row>
    <row r="14" spans="2:8" x14ac:dyDescent="0.25">
      <c r="B14" t="s">
        <v>21</v>
      </c>
      <c r="C14" s="30"/>
      <c r="D14" s="14">
        <f t="shared" si="0"/>
        <v>0</v>
      </c>
      <c r="E14" s="30"/>
      <c r="F14" s="30">
        <f t="shared" si="2"/>
        <v>0</v>
      </c>
      <c r="G14" s="11" t="e">
        <f t="shared" si="3"/>
        <v>#DIV/0!</v>
      </c>
      <c r="H14" s="14">
        <f t="shared" si="1"/>
        <v>0</v>
      </c>
    </row>
    <row r="15" spans="2:8" x14ac:dyDescent="0.25">
      <c r="C15" s="30">
        <f>SUM(C5:C13)</f>
        <v>10329814.852433091</v>
      </c>
      <c r="E15" s="30">
        <f>SUM(E5:E13)</f>
        <v>7620162.6662055869</v>
      </c>
      <c r="F15" s="30">
        <f>SUM(F5:F13)</f>
        <v>2709652.1862275046</v>
      </c>
    </row>
    <row r="16" spans="2:8" x14ac:dyDescent="0.25">
      <c r="C16" s="30"/>
      <c r="E16" s="30"/>
      <c r="F16" s="30">
        <f>C15-E15</f>
        <v>2709652.1862275042</v>
      </c>
      <c r="H16" s="11">
        <f>F16/(C15+E15)</f>
        <v>0.15095574261382158</v>
      </c>
    </row>
    <row r="19" spans="2:4" x14ac:dyDescent="0.25">
      <c r="B19" t="s">
        <v>56</v>
      </c>
    </row>
    <row r="20" spans="2:4" x14ac:dyDescent="0.25">
      <c r="B20" s="5" t="s">
        <v>12</v>
      </c>
      <c r="C20" s="9">
        <f>PASER!M36</f>
        <v>316267.66252671223</v>
      </c>
      <c r="D20" s="11">
        <f>C20/$C$30</f>
        <v>0.12032308914783202</v>
      </c>
    </row>
    <row r="21" spans="2:4" x14ac:dyDescent="0.25">
      <c r="B21" s="5" t="s">
        <v>14</v>
      </c>
      <c r="C21" s="9">
        <f>KUKAR!M36</f>
        <v>1041081.0149703945</v>
      </c>
      <c r="D21" s="11">
        <f t="shared" ref="D21:D28" si="4">C21/$C$30</f>
        <v>0.39607616780554711</v>
      </c>
    </row>
    <row r="22" spans="2:4" x14ac:dyDescent="0.25">
      <c r="B22" s="6" t="s">
        <v>13</v>
      </c>
      <c r="C22" s="9">
        <f>KUBAR!M36</f>
        <v>242867.48403652234</v>
      </c>
      <c r="D22" s="11">
        <f t="shared" si="4"/>
        <v>9.2398210109033777E-2</v>
      </c>
    </row>
    <row r="23" spans="2:4" x14ac:dyDescent="0.25">
      <c r="B23" s="6" t="s">
        <v>15</v>
      </c>
      <c r="C23" s="9">
        <f>KUTIM!M36</f>
        <v>282167.19182914816</v>
      </c>
      <c r="D23" s="11">
        <f t="shared" si="4"/>
        <v>0.10734966675318715</v>
      </c>
    </row>
    <row r="24" spans="2:4" x14ac:dyDescent="0.25">
      <c r="B24" s="5" t="s">
        <v>16</v>
      </c>
      <c r="C24" s="9">
        <f>BERAU!M36</f>
        <v>178343.46486183142</v>
      </c>
      <c r="D24" s="11">
        <f t="shared" si="4"/>
        <v>6.7850239414505298E-2</v>
      </c>
    </row>
    <row r="25" spans="2:4" x14ac:dyDescent="0.25">
      <c r="B25" s="6" t="s">
        <v>17</v>
      </c>
      <c r="C25" s="9">
        <f>PPU!M36</f>
        <v>260912.38270951124</v>
      </c>
      <c r="D25" s="11">
        <f t="shared" si="4"/>
        <v>9.9263338002121032E-2</v>
      </c>
    </row>
    <row r="26" spans="2:4" x14ac:dyDescent="0.25">
      <c r="B26" s="5" t="s">
        <v>18</v>
      </c>
      <c r="C26" s="9">
        <f>SAMARINDA!M36</f>
        <v>231139.09635494489</v>
      </c>
      <c r="D26" s="11">
        <f t="shared" si="4"/>
        <v>8.7936179987786134E-2</v>
      </c>
    </row>
    <row r="27" spans="2:4" x14ac:dyDescent="0.25">
      <c r="B27" s="6" t="s">
        <v>19</v>
      </c>
      <c r="C27" s="9">
        <f>BALIKPAPAN!M36</f>
        <v>65388.744784693641</v>
      </c>
      <c r="D27" s="11">
        <f t="shared" si="4"/>
        <v>2.4876952974378183E-2</v>
      </c>
    </row>
    <row r="28" spans="2:4" x14ac:dyDescent="0.25">
      <c r="B28" s="5" t="s">
        <v>20</v>
      </c>
      <c r="C28" s="9">
        <f>BONTANG!M36</f>
        <v>10319.849067622214</v>
      </c>
      <c r="D28" s="11">
        <f t="shared" si="4"/>
        <v>3.9261558056091252E-3</v>
      </c>
    </row>
    <row r="29" spans="2:4" x14ac:dyDescent="0.25">
      <c r="B29" t="s">
        <v>21</v>
      </c>
    </row>
    <row r="30" spans="2:4" x14ac:dyDescent="0.25">
      <c r="C30" s="9">
        <f>SUM(C20:C28)</f>
        <v>2628486.8911413811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04"/>
  <sheetViews>
    <sheetView zoomScale="85" zoomScaleNormal="85" workbookViewId="0">
      <selection activeCell="B15" sqref="B15"/>
    </sheetView>
  </sheetViews>
  <sheetFormatPr defaultRowHeight="15" x14ac:dyDescent="0.25"/>
  <cols>
    <col min="1" max="1" width="20" style="17" bestFit="1" customWidth="1"/>
    <col min="2" max="5" width="13.28515625" style="17" bestFit="1" customWidth="1"/>
    <col min="6" max="10" width="14.28515625" style="17" bestFit="1" customWidth="1"/>
    <col min="11" max="11" width="15.28515625" style="17" bestFit="1" customWidth="1"/>
    <col min="12" max="15" width="14.28515625" style="17" bestFit="1" customWidth="1"/>
    <col min="16" max="17" width="13.28515625" style="17" bestFit="1" customWidth="1"/>
    <col min="18" max="21" width="14.28515625" style="17" bestFit="1" customWidth="1"/>
    <col min="22" max="22" width="13.28515625" style="17" bestFit="1" customWidth="1"/>
    <col min="23" max="16384" width="9.140625" style="17"/>
  </cols>
  <sheetData>
    <row r="3" spans="1:21" x14ac:dyDescent="0.25">
      <c r="A3" s="17" t="s">
        <v>10</v>
      </c>
    </row>
    <row r="4" spans="1:21" x14ac:dyDescent="0.25">
      <c r="A4" s="56" t="s">
        <v>32</v>
      </c>
      <c r="B4" s="56" t="s">
        <v>1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5" spans="1:21" x14ac:dyDescent="0.25">
      <c r="A5" s="56"/>
      <c r="B5" s="16">
        <v>2011</v>
      </c>
      <c r="C5" s="16">
        <v>2012</v>
      </c>
      <c r="D5" s="16">
        <v>2013</v>
      </c>
      <c r="E5" s="16">
        <v>2014</v>
      </c>
      <c r="F5" s="16">
        <v>2015</v>
      </c>
      <c r="G5" s="16">
        <v>2016</v>
      </c>
      <c r="H5" s="16">
        <v>2017</v>
      </c>
      <c r="I5" s="16">
        <v>2018</v>
      </c>
      <c r="J5" s="16">
        <v>2019</v>
      </c>
      <c r="K5" s="16">
        <v>2020</v>
      </c>
      <c r="L5" s="3">
        <v>2021</v>
      </c>
      <c r="M5" s="16">
        <v>2022</v>
      </c>
      <c r="N5" s="16">
        <v>2023</v>
      </c>
      <c r="O5" s="16">
        <v>2024</v>
      </c>
      <c r="P5" s="16">
        <v>2025</v>
      </c>
      <c r="Q5" s="3">
        <v>2026</v>
      </c>
      <c r="R5" s="16">
        <v>2027</v>
      </c>
      <c r="S5" s="16">
        <v>2028</v>
      </c>
      <c r="T5" s="16">
        <v>2029</v>
      </c>
      <c r="U5" s="16">
        <v>2030</v>
      </c>
    </row>
    <row r="6" spans="1:21" x14ac:dyDescent="0.25">
      <c r="A6" s="18" t="s">
        <v>33</v>
      </c>
      <c r="B6" s="51">
        <f>PASER!B13</f>
        <v>34948.434105082059</v>
      </c>
      <c r="C6" s="51">
        <f>PASER!C13</f>
        <v>39459.902495059971</v>
      </c>
      <c r="D6" s="51">
        <f>PASER!D13</f>
        <v>39408.216335001336</v>
      </c>
      <c r="E6" s="51">
        <f>PASER!E13</f>
        <v>40474.351423592219</v>
      </c>
      <c r="F6" s="51">
        <f>PASER!F13</f>
        <v>43104.690934369472</v>
      </c>
      <c r="G6" s="51">
        <f>PASER!G13</f>
        <v>46727.30137917836</v>
      </c>
      <c r="H6" s="51">
        <f>PASER!H13</f>
        <v>56972.039825426618</v>
      </c>
      <c r="I6" s="51">
        <f>PASER!I13</f>
        <v>62531.446241294456</v>
      </c>
      <c r="J6" s="51">
        <f>PASER!J13</f>
        <v>68530.8061875243</v>
      </c>
      <c r="K6" s="51">
        <f>PASER!K13</f>
        <v>74768.96393070856</v>
      </c>
      <c r="L6" s="51">
        <f>PASER!L13</f>
        <v>80476.90694234558</v>
      </c>
      <c r="M6" s="51">
        <f>PASER!M13</f>
        <v>92632.426332482384</v>
      </c>
      <c r="N6" s="51">
        <f>PASER!N13</f>
        <v>101589.41781138064</v>
      </c>
      <c r="O6" s="51">
        <f>PASER!O13</f>
        <v>110896.51149439647</v>
      </c>
      <c r="P6" s="51">
        <f>PASER!P13</f>
        <v>120622.75253577584</v>
      </c>
      <c r="Q6" s="51">
        <f>PASER!Q13</f>
        <v>130772.20148646265</v>
      </c>
      <c r="R6" s="51">
        <f>PASER!R13</f>
        <v>141349.32532643061</v>
      </c>
      <c r="S6" s="51">
        <f>PASER!S13</f>
        <v>152359.040408631</v>
      </c>
      <c r="T6" s="51">
        <f>PASER!T13</f>
        <v>163540.56196835786</v>
      </c>
      <c r="U6" s="51">
        <f>PASER!U13</f>
        <v>175698.44889408947</v>
      </c>
    </row>
    <row r="7" spans="1:21" x14ac:dyDescent="0.25">
      <c r="A7" s="18" t="s">
        <v>34</v>
      </c>
      <c r="B7" s="51">
        <f>KUKAR!B13</f>
        <v>153655.50535015826</v>
      </c>
      <c r="C7" s="51">
        <f>KUKAR!C13</f>
        <v>151558.36765955182</v>
      </c>
      <c r="D7" s="51">
        <f>KUKAR!D13</f>
        <v>145993.34829330156</v>
      </c>
      <c r="E7" s="51">
        <f>KUKAR!E13</f>
        <v>144278.84711035222</v>
      </c>
      <c r="F7" s="51">
        <f>KUKAR!F13</f>
        <v>141139.71372441127</v>
      </c>
      <c r="G7" s="51">
        <f>KUKAR!G13</f>
        <v>144509.86606881465</v>
      </c>
      <c r="H7" s="51">
        <f>KUKAR!H13</f>
        <v>151681.42605375824</v>
      </c>
      <c r="I7" s="51">
        <f>KUKAR!I13</f>
        <v>159634.30660575238</v>
      </c>
      <c r="J7" s="51">
        <f>KUKAR!J13</f>
        <v>167695.35540660186</v>
      </c>
      <c r="K7" s="51">
        <f>KUKAR!K13</f>
        <v>176847.54970060565</v>
      </c>
      <c r="L7" s="51">
        <f>KUKAR!L13</f>
        <v>186089.66432042641</v>
      </c>
      <c r="M7" s="51">
        <f>KUKAR!M13</f>
        <v>195562.31043661112</v>
      </c>
      <c r="N7" s="51">
        <f>KUKAR!N13</f>
        <v>205929.76567560606</v>
      </c>
      <c r="O7" s="51">
        <f>KUKAR!O13</f>
        <v>216564.39271082409</v>
      </c>
      <c r="P7" s="51">
        <f>KUKAR!P13</f>
        <v>227701.43281236457</v>
      </c>
      <c r="Q7" s="51">
        <f>KUKAR!Q13</f>
        <v>239361.68458624755</v>
      </c>
      <c r="R7" s="51">
        <f>KUKAR!R13</f>
        <v>251567.03232572763</v>
      </c>
      <c r="S7" s="51">
        <f>KUKAR!S13</f>
        <v>264340.5026841673</v>
      </c>
      <c r="T7" s="51">
        <f>KUKAR!T13</f>
        <v>277124.36797091336</v>
      </c>
      <c r="U7" s="51">
        <f>KUKAR!U13</f>
        <v>291779.26320749085</v>
      </c>
    </row>
    <row r="8" spans="1:21" x14ac:dyDescent="0.25">
      <c r="A8" s="18" t="s">
        <v>35</v>
      </c>
      <c r="B8" s="51">
        <f>KUBAR!B13</f>
        <v>17444.287051081508</v>
      </c>
      <c r="C8" s="51">
        <f>KUBAR!C13</f>
        <v>15776.605809078648</v>
      </c>
      <c r="D8" s="51">
        <f>KUBAR!D13</f>
        <v>19133.248643319159</v>
      </c>
      <c r="E8" s="51">
        <f>KUBAR!E13</f>
        <v>17485.396483001245</v>
      </c>
      <c r="F8" s="51">
        <f>KUBAR!F13</f>
        <v>18514.656939613593</v>
      </c>
      <c r="G8" s="51">
        <f>KUBAR!G13</f>
        <v>20937.558979343554</v>
      </c>
      <c r="H8" s="51">
        <f>KUBAR!H13</f>
        <v>20182.976772434035</v>
      </c>
      <c r="I8" s="51">
        <f>KUBAR!I13</f>
        <v>20972.154641359048</v>
      </c>
      <c r="J8" s="51">
        <f>KUBAR!J13</f>
        <v>21702.667567040509</v>
      </c>
      <c r="K8" s="51">
        <f>KUBAR!K13</f>
        <v>22586.219448033811</v>
      </c>
      <c r="L8" s="51">
        <f>KUBAR!L13</f>
        <v>23398.385018786706</v>
      </c>
      <c r="M8" s="51">
        <f>KUBAR!M13</f>
        <v>23353.244300390303</v>
      </c>
      <c r="N8" s="51">
        <f>KUBAR!N13</f>
        <v>24730.566880760485</v>
      </c>
      <c r="O8" s="51">
        <f>KUBAR!O13</f>
        <v>25402.105170074083</v>
      </c>
      <c r="P8" s="51">
        <f>KUBAR!P13</f>
        <v>26077.37203281069</v>
      </c>
      <c r="Q8" s="51">
        <f>KUBAR!Q13</f>
        <v>26756.44204043896</v>
      </c>
      <c r="R8" s="51">
        <f>KUBAR!R13</f>
        <v>27439.391255856608</v>
      </c>
      <c r="S8" s="51">
        <f>KUBAR!S13</f>
        <v>28126.29726321932</v>
      </c>
      <c r="T8" s="51">
        <f>KUBAR!T13</f>
        <v>28574.640653287599</v>
      </c>
      <c r="U8" s="51">
        <f>KUBAR!U13</f>
        <v>29209.537675922722</v>
      </c>
    </row>
    <row r="9" spans="1:21" x14ac:dyDescent="0.25">
      <c r="A9" s="18" t="s">
        <v>36</v>
      </c>
      <c r="B9" s="51">
        <f>KUTIM!B13</f>
        <v>33813.331007536683</v>
      </c>
      <c r="C9" s="51">
        <f>KUTIM!C13</f>
        <v>35707.091036681966</v>
      </c>
      <c r="D9" s="51">
        <f>KUTIM!D13</f>
        <v>36897.988899154574</v>
      </c>
      <c r="E9" s="51">
        <f>KUTIM!E13</f>
        <v>40624.526977413763</v>
      </c>
      <c r="F9" s="51">
        <f>KUTIM!F13</f>
        <v>40957.135262539705</v>
      </c>
      <c r="G9" s="51">
        <f>KUTIM!G13</f>
        <v>33443.562654806032</v>
      </c>
      <c r="H9" s="51">
        <f>KUTIM!H13</f>
        <v>44373.768848641492</v>
      </c>
      <c r="I9" s="51">
        <f>KUTIM!I13</f>
        <v>46258.319150379</v>
      </c>
      <c r="J9" s="51">
        <f>KUTIM!J13</f>
        <v>49518.842303114754</v>
      </c>
      <c r="K9" s="51">
        <f>KUTIM!K13</f>
        <v>51951.565431541218</v>
      </c>
      <c r="L9" s="51">
        <f>KUTIM!L13</f>
        <v>54329.791120529946</v>
      </c>
      <c r="M9" s="51">
        <f>KUTIM!M13</f>
        <v>55666.598016760763</v>
      </c>
      <c r="N9" s="51">
        <f>KUTIM!N13</f>
        <v>57481.847819825554</v>
      </c>
      <c r="O9" s="51">
        <f>KUTIM!O13</f>
        <v>59078.382025174928</v>
      </c>
      <c r="P9" s="51">
        <f>KUTIM!P13</f>
        <v>60681.921278727903</v>
      </c>
      <c r="Q9" s="51">
        <f>KUTIM!Q13</f>
        <v>62305.846079840645</v>
      </c>
      <c r="R9" s="51">
        <f>KUTIM!R13</f>
        <v>63937.935285290943</v>
      </c>
      <c r="S9" s="51">
        <f>KUTIM!S13</f>
        <v>65585.34800518307</v>
      </c>
      <c r="T9" s="51">
        <f>KUTIM!T13</f>
        <v>67164.221468777425</v>
      </c>
      <c r="U9" s="51">
        <f>KUTIM!U13</f>
        <v>68922.005889410022</v>
      </c>
    </row>
    <row r="10" spans="1:21" x14ac:dyDescent="0.25">
      <c r="A10" s="18" t="s">
        <v>37</v>
      </c>
      <c r="B10" s="51">
        <f>BERAU!B13</f>
        <v>24416.862540300433</v>
      </c>
      <c r="C10" s="51">
        <f>BERAU!C13</f>
        <v>25509.14723257791</v>
      </c>
      <c r="D10" s="51">
        <f>BERAU!D13</f>
        <v>31992.042286059233</v>
      </c>
      <c r="E10" s="51">
        <f>BERAU!E13</f>
        <v>31212.835672666781</v>
      </c>
      <c r="F10" s="51">
        <f>BERAU!F13</f>
        <v>31563.62645342854</v>
      </c>
      <c r="G10" s="51">
        <f>BERAU!G13</f>
        <v>33492.018878576935</v>
      </c>
      <c r="H10" s="51">
        <f>BERAU!H13</f>
        <v>36084.548357223612</v>
      </c>
      <c r="I10" s="51">
        <f>BERAU!I13</f>
        <v>38534.131654741977</v>
      </c>
      <c r="J10" s="51">
        <f>BERAU!J13</f>
        <v>41137.782105825856</v>
      </c>
      <c r="K10" s="51">
        <f>BERAU!K13</f>
        <v>43914.197937251898</v>
      </c>
      <c r="L10" s="51">
        <f>BERAU!L13</f>
        <v>46617.423072431659</v>
      </c>
      <c r="M10" s="51">
        <f>BERAU!M13</f>
        <v>49271.366534332832</v>
      </c>
      <c r="N10" s="51">
        <f>BERAU!N13</f>
        <v>52051.271994633411</v>
      </c>
      <c r="O10" s="51">
        <f>BERAU!O13</f>
        <v>54782.315652104859</v>
      </c>
      <c r="P10" s="51">
        <f>BERAU!P13</f>
        <v>57523.060051458175</v>
      </c>
      <c r="Q10" s="51">
        <f>BERAU!Q13</f>
        <v>60273.727339682664</v>
      </c>
      <c r="R10" s="51">
        <f>BERAU!R13</f>
        <v>63034.544750933375</v>
      </c>
      <c r="S10" s="51">
        <f>BERAU!S13</f>
        <v>65805.744723027499</v>
      </c>
      <c r="T10" s="51">
        <f>BERAU!T13</f>
        <v>68468.983465431447</v>
      </c>
      <c r="U10" s="51">
        <f>BERAU!U13</f>
        <v>71387.767419647033</v>
      </c>
    </row>
    <row r="11" spans="1:21" x14ac:dyDescent="0.25">
      <c r="A11" s="18" t="s">
        <v>17</v>
      </c>
      <c r="B11" s="51">
        <f>PPU!B13</f>
        <v>49848.65038024645</v>
      </c>
      <c r="C11" s="51">
        <f>PPU!C13</f>
        <v>51987.223332124318</v>
      </c>
      <c r="D11" s="51">
        <f>PPU!D13</f>
        <v>53558.45746870961</v>
      </c>
      <c r="E11" s="51">
        <f>PPU!E13</f>
        <v>53670.272123139446</v>
      </c>
      <c r="F11" s="51">
        <f>PPU!F13</f>
        <v>59097.495066219533</v>
      </c>
      <c r="G11" s="51">
        <f>PPU!G13</f>
        <v>48707.578465914688</v>
      </c>
      <c r="H11" s="51">
        <f>PPU!H13</f>
        <v>55552.612854557701</v>
      </c>
      <c r="I11" s="51">
        <f>PPU!I13</f>
        <v>56447.461711510769</v>
      </c>
      <c r="J11" s="51">
        <f>PPU!J13</f>
        <v>57246.594268718145</v>
      </c>
      <c r="K11" s="51">
        <f>PPU!K13</f>
        <v>58250.626662717783</v>
      </c>
      <c r="L11" s="51">
        <f>PPU!L13</f>
        <v>59125.144590532422</v>
      </c>
      <c r="M11" s="51">
        <f>PPU!M13</f>
        <v>59955.007023561222</v>
      </c>
      <c r="N11" s="51">
        <f>PPU!N13</f>
        <v>60898.728051542952</v>
      </c>
      <c r="O11" s="51">
        <f>PPU!O13</f>
        <v>61885.921393487093</v>
      </c>
      <c r="P11" s="51">
        <f>PPU!P13</f>
        <v>62706.751226080618</v>
      </c>
      <c r="Q11" s="51">
        <f>PPU!Q13</f>
        <v>63777.181953480387</v>
      </c>
      <c r="R11" s="51">
        <f>PPU!R13</f>
        <v>64708.681446270202</v>
      </c>
      <c r="S11" s="51">
        <f>PPU!S13</f>
        <v>65748.594723383081</v>
      </c>
      <c r="T11" s="51">
        <f>PPU!T13</f>
        <v>66669.262801090852</v>
      </c>
      <c r="U11" s="51">
        <f>PPU!U13</f>
        <v>67721.402124659478</v>
      </c>
    </row>
    <row r="12" spans="1:21" x14ac:dyDescent="0.25">
      <c r="A12" s="18" t="s">
        <v>38</v>
      </c>
      <c r="B12" s="51">
        <f>SAMARINDA!B13</f>
        <v>25777.066627243305</v>
      </c>
      <c r="C12" s="51">
        <f>SAMARINDA!C13</f>
        <v>21880.789470001437</v>
      </c>
      <c r="D12" s="51">
        <f>SAMARINDA!D13</f>
        <v>23657.550242157602</v>
      </c>
      <c r="E12" s="51">
        <f>SAMARINDA!E13</f>
        <v>27488.119270285893</v>
      </c>
      <c r="F12" s="51">
        <f>SAMARINDA!F13</f>
        <v>29853.520387693308</v>
      </c>
      <c r="G12" s="51">
        <f>SAMARINDA!G13</f>
        <v>30394.928722702309</v>
      </c>
      <c r="H12" s="51">
        <f>SAMARINDA!H13</f>
        <v>31161.451224474054</v>
      </c>
      <c r="I12" s="51">
        <f>SAMARINDA!I13</f>
        <v>32084.330170586691</v>
      </c>
      <c r="J12" s="51">
        <f>SAMARINDA!J13</f>
        <v>32697.736656364083</v>
      </c>
      <c r="K12" s="51">
        <f>SAMARINDA!K13</f>
        <v>33988.040657609352</v>
      </c>
      <c r="L12" s="51">
        <f>SAMARINDA!L13</f>
        <v>34964.560536510318</v>
      </c>
      <c r="M12" s="51">
        <f>SAMARINDA!M13</f>
        <v>35727.927240974954</v>
      </c>
      <c r="N12" s="51">
        <f>SAMARINDA!N13</f>
        <v>36969.75650057241</v>
      </c>
      <c r="O12" s="51">
        <f>SAMARINDA!O13</f>
        <v>37999.621417177201</v>
      </c>
      <c r="P12" s="51">
        <f>SAMARINDA!P13</f>
        <v>39048.490640627599</v>
      </c>
      <c r="Q12" s="51">
        <f>SAMARINDA!Q13</f>
        <v>40117.010317356304</v>
      </c>
      <c r="R12" s="51">
        <f>SAMARINDA!R13</f>
        <v>41205.84856277483</v>
      </c>
      <c r="S12" s="51">
        <f>SAMARINDA!S13</f>
        <v>42315.696208218607</v>
      </c>
      <c r="T12" s="51">
        <f>SAMARINDA!T13</f>
        <v>43026.872137943421</v>
      </c>
      <c r="U12" s="51">
        <f>SAMARINDA!U13</f>
        <v>44613.393772585361</v>
      </c>
    </row>
    <row r="13" spans="1:21" x14ac:dyDescent="0.25">
      <c r="A13" s="18" t="s">
        <v>39</v>
      </c>
      <c r="B13" s="51">
        <f>BALIKPAPAN!B13</f>
        <v>7781.3199488880455</v>
      </c>
      <c r="C13" s="51">
        <f>BALIKPAPAN!C13</f>
        <v>8903.4749466720932</v>
      </c>
      <c r="D13" s="51">
        <f>BALIKPAPAN!D13</f>
        <v>12000.741840876281</v>
      </c>
      <c r="E13" s="51">
        <f>BALIKPAPAN!E13</f>
        <v>11613.462723753084</v>
      </c>
      <c r="F13" s="51">
        <f>BALIKPAPAN!F13</f>
        <v>11731.267739103245</v>
      </c>
      <c r="G13" s="51">
        <f>BALIKPAPAN!G13</f>
        <v>10448.415844067111</v>
      </c>
      <c r="H13" s="51">
        <f>BALIKPAPAN!H13</f>
        <v>12006.134669889561</v>
      </c>
      <c r="I13" s="51">
        <f>BALIKPAPAN!I13</f>
        <v>12934.55345437068</v>
      </c>
      <c r="J13" s="51">
        <f>BALIKPAPAN!J13</f>
        <v>13624.9031157968</v>
      </c>
      <c r="K13" s="51">
        <f>BALIKPAPAN!K13</f>
        <v>15002.351817725605</v>
      </c>
      <c r="L13" s="51">
        <f>BALIKPAPAN!L13</f>
        <v>16036.315149337823</v>
      </c>
      <c r="M13" s="51">
        <f>BALIKPAPAN!M13</f>
        <v>17070.321932518</v>
      </c>
      <c r="N13" s="51">
        <f>BALIKPAPAN!N13</f>
        <v>18104.372688684976</v>
      </c>
      <c r="O13" s="51">
        <f>BALIKPAPAN!O13</f>
        <v>19138.467945514574</v>
      </c>
      <c r="P13" s="51">
        <f>BALIKPAPAN!P13</f>
        <v>20172.60823701476</v>
      </c>
      <c r="Q13" s="51">
        <f>BALIKPAPAN!Q13</f>
        <v>21206.794103601544</v>
      </c>
      <c r="R13" s="51">
        <f>BALIKPAPAN!R13</f>
        <v>22241.026092176064</v>
      </c>
      <c r="S13" s="51">
        <f>BALIKPAPAN!S13</f>
        <v>23275.304756202004</v>
      </c>
      <c r="T13" s="51">
        <f>BALIKPAPAN!T13</f>
        <v>23851.271583658934</v>
      </c>
      <c r="U13" s="51">
        <f>BALIKPAPAN!U13</f>
        <v>25344.04504457732</v>
      </c>
    </row>
    <row r="14" spans="1:21" x14ac:dyDescent="0.25">
      <c r="A14" s="18" t="s">
        <v>40</v>
      </c>
      <c r="B14" s="51">
        <f>BONTANG!B13</f>
        <v>2097.6136968671462</v>
      </c>
      <c r="C14" s="51">
        <f>BONTANG!C13</f>
        <v>1189.5244312741311</v>
      </c>
      <c r="D14" s="51">
        <f>BONTANG!D13</f>
        <v>3062.9053122055443</v>
      </c>
      <c r="E14" s="51">
        <f>BONTANG!E13</f>
        <v>3674.5808994484846</v>
      </c>
      <c r="F14" s="51">
        <f>BONTANG!F13</f>
        <v>3749.9176345633814</v>
      </c>
      <c r="G14" s="51">
        <f>BONTANG!G13</f>
        <v>1074.5494448061429</v>
      </c>
      <c r="H14" s="51">
        <f>BONTANG!H13</f>
        <v>1392.8844568618954</v>
      </c>
      <c r="I14" s="51">
        <f>BONTANG!I13</f>
        <v>1647.6801607493912</v>
      </c>
      <c r="J14" s="51">
        <f>BONTANG!J13</f>
        <v>1949.0847921754917</v>
      </c>
      <c r="K14" s="51">
        <f>BONTANG!K13</f>
        <v>2250.4894236015975</v>
      </c>
      <c r="L14" s="51">
        <f>BONTANG!L13</f>
        <v>2551.8940550276934</v>
      </c>
      <c r="M14" s="51">
        <f>BONTANG!M13</f>
        <v>2853.2986864537997</v>
      </c>
      <c r="N14" s="51">
        <f>BONTANG!N13</f>
        <v>3154.7033178798956</v>
      </c>
      <c r="O14" s="51">
        <f>BONTANG!O13</f>
        <v>3456.1079493060015</v>
      </c>
      <c r="P14" s="51">
        <f>BONTANG!P13</f>
        <v>3757.5125807320974</v>
      </c>
      <c r="Q14" s="51">
        <f>BONTANG!Q13</f>
        <v>4058.9172121581933</v>
      </c>
      <c r="R14" s="51">
        <f>BONTANG!R13</f>
        <v>4360.3218435842982</v>
      </c>
      <c r="S14" s="51">
        <f>BONTANG!S13</f>
        <v>4661.726475010395</v>
      </c>
      <c r="T14" s="51">
        <f>BONTANG!T13</f>
        <v>4963.1311064365009</v>
      </c>
      <c r="U14" s="51">
        <f>BONTANG!U13</f>
        <v>5428.8668169190751</v>
      </c>
    </row>
    <row r="15" spans="1:21" x14ac:dyDescent="0.25">
      <c r="A15" s="18" t="s">
        <v>41</v>
      </c>
      <c r="B15" s="51">
        <f>MAHULU!B12</f>
        <v>0</v>
      </c>
      <c r="C15" s="51">
        <f>MAHULU!C12</f>
        <v>0</v>
      </c>
      <c r="D15" s="51">
        <f>MAHULU!D12</f>
        <v>0</v>
      </c>
      <c r="E15" s="51">
        <f>MAHULU!E12</f>
        <v>0</v>
      </c>
      <c r="F15" s="51">
        <f>MAHULU!F12</f>
        <v>0</v>
      </c>
      <c r="G15" s="51">
        <f>MAHULU!G12</f>
        <v>0</v>
      </c>
      <c r="H15" s="51">
        <f>MAHULU!H12</f>
        <v>0</v>
      </c>
      <c r="I15" s="51">
        <f>MAHULU!I12</f>
        <v>0</v>
      </c>
      <c r="J15" s="51">
        <f>MAHULU!J12</f>
        <v>0</v>
      </c>
      <c r="K15" s="51">
        <f>MAHULU!K12</f>
        <v>0</v>
      </c>
      <c r="L15" s="51">
        <f>MAHULU!L12</f>
        <v>0</v>
      </c>
      <c r="M15" s="51">
        <f>MAHULU!M12</f>
        <v>0</v>
      </c>
      <c r="N15" s="51">
        <f>MAHULU!N12</f>
        <v>0</v>
      </c>
      <c r="O15" s="51">
        <f>MAHULU!O12</f>
        <v>0</v>
      </c>
      <c r="P15" s="51">
        <f>MAHULU!P12</f>
        <v>0</v>
      </c>
      <c r="Q15" s="51">
        <f>MAHULU!Q12</f>
        <v>0</v>
      </c>
      <c r="R15" s="51">
        <f>MAHULU!R12</f>
        <v>0</v>
      </c>
      <c r="S15" s="51">
        <f>MAHULU!S12</f>
        <v>0</v>
      </c>
      <c r="T15" s="51">
        <f>MAHULU!T12</f>
        <v>0</v>
      </c>
      <c r="U15" s="51">
        <f>MAHULU!U12</f>
        <v>0</v>
      </c>
    </row>
    <row r="16" spans="1:21" x14ac:dyDescent="0.25">
      <c r="A16" s="18" t="s">
        <v>42</v>
      </c>
      <c r="B16" s="51">
        <f>SUM(B6:B15)</f>
        <v>349783.07070740388</v>
      </c>
      <c r="C16" s="51">
        <f t="shared" ref="C16:U16" si="0">SUM(C6:C15)</f>
        <v>351972.12641302228</v>
      </c>
      <c r="D16" s="51">
        <f t="shared" si="0"/>
        <v>365704.49932078493</v>
      </c>
      <c r="E16" s="51">
        <f t="shared" si="0"/>
        <v>370522.3926836531</v>
      </c>
      <c r="F16" s="51">
        <f t="shared" si="0"/>
        <v>379712.02414194203</v>
      </c>
      <c r="G16" s="51">
        <f t="shared" si="0"/>
        <v>369735.78043820983</v>
      </c>
      <c r="H16" s="51">
        <f t="shared" si="0"/>
        <v>409407.84306326724</v>
      </c>
      <c r="I16" s="51">
        <f t="shared" si="0"/>
        <v>431044.38379074447</v>
      </c>
      <c r="J16" s="51">
        <f t="shared" si="0"/>
        <v>454103.77240316174</v>
      </c>
      <c r="K16" s="51">
        <f t="shared" si="0"/>
        <v>479560.00500979548</v>
      </c>
      <c r="L16" s="51">
        <f t="shared" si="0"/>
        <v>503590.08480592846</v>
      </c>
      <c r="M16" s="51">
        <f t="shared" si="0"/>
        <v>532092.50050408544</v>
      </c>
      <c r="N16" s="51">
        <f t="shared" si="0"/>
        <v>560910.43074088637</v>
      </c>
      <c r="O16" s="51">
        <f t="shared" si="0"/>
        <v>589203.82575805939</v>
      </c>
      <c r="P16" s="51">
        <f t="shared" si="0"/>
        <v>618291.90139559226</v>
      </c>
      <c r="Q16" s="51">
        <f t="shared" si="0"/>
        <v>648629.80511926895</v>
      </c>
      <c r="R16" s="51">
        <f t="shared" si="0"/>
        <v>679844.10688904463</v>
      </c>
      <c r="S16" s="51">
        <f t="shared" si="0"/>
        <v>712218.25524704228</v>
      </c>
      <c r="T16" s="51">
        <f t="shared" si="0"/>
        <v>743383.31315589743</v>
      </c>
      <c r="U16" s="51">
        <f t="shared" si="0"/>
        <v>780104.73084530141</v>
      </c>
    </row>
    <row r="19" spans="1:21" x14ac:dyDescent="0.25">
      <c r="A19" s="17" t="s">
        <v>43</v>
      </c>
    </row>
    <row r="20" spans="1:21" x14ac:dyDescent="0.25">
      <c r="A20" s="56" t="s">
        <v>32</v>
      </c>
      <c r="B20" s="56" t="s">
        <v>1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</row>
    <row r="21" spans="1:21" x14ac:dyDescent="0.25">
      <c r="A21" s="56"/>
      <c r="B21" s="16">
        <v>2011</v>
      </c>
      <c r="C21" s="16">
        <v>2012</v>
      </c>
      <c r="D21" s="16">
        <v>2013</v>
      </c>
      <c r="E21" s="16">
        <v>2014</v>
      </c>
      <c r="F21" s="16">
        <v>2015</v>
      </c>
      <c r="G21" s="16">
        <v>2016</v>
      </c>
      <c r="H21" s="16">
        <v>2017</v>
      </c>
      <c r="I21" s="16">
        <v>2018</v>
      </c>
      <c r="J21" s="16">
        <v>2019</v>
      </c>
      <c r="K21" s="16">
        <v>2020</v>
      </c>
      <c r="L21" s="3">
        <v>2021</v>
      </c>
      <c r="M21" s="16">
        <v>2022</v>
      </c>
      <c r="N21" s="16">
        <v>2023</v>
      </c>
      <c r="O21" s="16">
        <v>2024</v>
      </c>
      <c r="P21" s="16">
        <v>2025</v>
      </c>
      <c r="Q21" s="3">
        <v>2026</v>
      </c>
      <c r="R21" s="16">
        <v>2027</v>
      </c>
      <c r="S21" s="16">
        <v>2028</v>
      </c>
      <c r="T21" s="16">
        <v>2029</v>
      </c>
      <c r="U21" s="16">
        <v>2030</v>
      </c>
    </row>
    <row r="22" spans="1:21" x14ac:dyDescent="0.25">
      <c r="A22" s="18" t="s">
        <v>33</v>
      </c>
      <c r="B22" s="51">
        <f>PASER!B25</f>
        <v>30662.71735584861</v>
      </c>
      <c r="C22" s="51">
        <f>PASER!C25</f>
        <v>35010.957655133585</v>
      </c>
      <c r="D22" s="51">
        <f>PASER!D25</f>
        <v>34681.130828534217</v>
      </c>
      <c r="E22" s="51">
        <f>PASER!E25</f>
        <v>36277.430755695721</v>
      </c>
      <c r="F22" s="51">
        <f>PASER!F25</f>
        <v>39128.454645089805</v>
      </c>
      <c r="G22" s="51">
        <f>PASER!G25</f>
        <v>42297.290997772361</v>
      </c>
      <c r="H22" s="51">
        <f>PASER!H25</f>
        <v>42230.546938205458</v>
      </c>
      <c r="I22" s="51">
        <f>PASER!I25</f>
        <v>46911.156208365799</v>
      </c>
      <c r="J22" s="51">
        <f>PASER!J25</f>
        <v>52028.623997262766</v>
      </c>
      <c r="K22" s="51">
        <f>PASER!K25</f>
        <v>57384.756318468622</v>
      </c>
      <c r="L22" s="51">
        <f>PASER!L25</f>
        <v>62467.075807850306</v>
      </c>
      <c r="M22" s="51">
        <f>PASER!M25</f>
        <v>70337.112698161087</v>
      </c>
      <c r="N22" s="51">
        <f>PASER!N25</f>
        <v>76909.229361815815</v>
      </c>
      <c r="O22" s="51">
        <f>PASER!O25</f>
        <v>83618.769661086277</v>
      </c>
      <c r="P22" s="51">
        <f>PASER!P25</f>
        <v>90534.766956742169</v>
      </c>
      <c r="Q22" s="51">
        <f>PASER!Q25</f>
        <v>97661.268642450334</v>
      </c>
      <c r="R22" s="51">
        <f>PASER!R25</f>
        <v>105002.72695363163</v>
      </c>
      <c r="S22" s="51">
        <f>PASER!S25</f>
        <v>112564.04164569396</v>
      </c>
      <c r="T22" s="51">
        <f>PASER!T25</f>
        <v>120084.40918711699</v>
      </c>
      <c r="U22" s="51">
        <f>PASER!U25</f>
        <v>128368.36715346371</v>
      </c>
    </row>
    <row r="23" spans="1:21" x14ac:dyDescent="0.25">
      <c r="A23" s="18" t="s">
        <v>34</v>
      </c>
      <c r="B23" s="51">
        <f>KUKAR!B25</f>
        <v>128307.4886902725</v>
      </c>
      <c r="C23" s="51">
        <f>KUKAR!C25</f>
        <v>127392.12237628284</v>
      </c>
      <c r="D23" s="51">
        <f>KUKAR!D25</f>
        <v>121761.81177375538</v>
      </c>
      <c r="E23" s="51">
        <f>KUKAR!E25</f>
        <v>121144.20336026252</v>
      </c>
      <c r="F23" s="51">
        <f>KUKAR!F25</f>
        <v>118939.38756544785</v>
      </c>
      <c r="G23" s="51">
        <f>KUKAR!G25</f>
        <v>122425.19763449983</v>
      </c>
      <c r="H23" s="51">
        <f>KUKAR!H25</f>
        <v>90560.952374240689</v>
      </c>
      <c r="I23" s="51">
        <f>KUKAR!I25</f>
        <v>95320.994976208473</v>
      </c>
      <c r="J23" s="51">
        <f>KUKAR!J25</f>
        <v>100021.38890047668</v>
      </c>
      <c r="K23" s="51">
        <f>KUKAR!K25</f>
        <v>105636.73889786884</v>
      </c>
      <c r="L23" s="51">
        <f>KUKAR!L25</f>
        <v>111156.71074998527</v>
      </c>
      <c r="M23" s="51">
        <f>KUKAR!M25</f>
        <v>116712.3310838451</v>
      </c>
      <c r="N23" s="51">
        <f>KUKAR!N25</f>
        <v>122957.79266919474</v>
      </c>
      <c r="O23" s="51">
        <f>KUKAR!O25</f>
        <v>129254.8468932273</v>
      </c>
      <c r="P23" s="51">
        <f>KUKAR!P25</f>
        <v>135827.56983068172</v>
      </c>
      <c r="Q23" s="51">
        <f>KUKAR!Q25</f>
        <v>142685.01206902001</v>
      </c>
      <c r="R23" s="51">
        <f>KUKAR!R25</f>
        <v>149836.69663636968</v>
      </c>
      <c r="S23" s="51">
        <f>KUKAR!S25</f>
        <v>157292.64366292677</v>
      </c>
      <c r="T23" s="51">
        <f>KUKAR!T25</f>
        <v>164481.43999436221</v>
      </c>
      <c r="U23" s="51">
        <f>KUKAR!U25</f>
        <v>173198.89547692949</v>
      </c>
    </row>
    <row r="24" spans="1:21" x14ac:dyDescent="0.25">
      <c r="A24" s="18" t="s">
        <v>35</v>
      </c>
      <c r="B24" s="51">
        <f>KUBAR!B25</f>
        <v>16551.755851172595</v>
      </c>
      <c r="C24" s="51">
        <f>KUBAR!C25</f>
        <v>15292.144835902045</v>
      </c>
      <c r="D24" s="51">
        <f>KUBAR!D25</f>
        <v>18254.428603028449</v>
      </c>
      <c r="E24" s="51">
        <f>KUBAR!E25</f>
        <v>16788.738991923841</v>
      </c>
      <c r="F24" s="51">
        <f>KUBAR!F25</f>
        <v>17834.32225760548</v>
      </c>
      <c r="G24" s="51">
        <f>KUBAR!G25</f>
        <v>20097.26076845637</v>
      </c>
      <c r="H24" s="51">
        <f>KUBAR!H25</f>
        <v>17796.045951382308</v>
      </c>
      <c r="I24" s="51">
        <f>KUBAR!I25</f>
        <v>18409.570657599852</v>
      </c>
      <c r="J24" s="51">
        <f>KUBAR!J25</f>
        <v>18964.300746178546</v>
      </c>
      <c r="K24" s="51">
        <f>KUBAR!K25</f>
        <v>19672.012620252481</v>
      </c>
      <c r="L24" s="51">
        <f>KUBAR!L25</f>
        <v>20308.279870873102</v>
      </c>
      <c r="M24" s="51">
        <f>KUBAR!M25</f>
        <v>20172.687836238769</v>
      </c>
      <c r="N24" s="51">
        <f>KUBAR!N25</f>
        <v>21459.498431304288</v>
      </c>
      <c r="O24" s="51">
        <f>KUBAR!O25</f>
        <v>22040.462852865174</v>
      </c>
      <c r="P24" s="51">
        <f>KUBAR!P25</f>
        <v>22625.092727752053</v>
      </c>
      <c r="Q24" s="51">
        <f>KUBAR!Q25</f>
        <v>23213.461365031631</v>
      </c>
      <c r="R24" s="51">
        <f>KUBAR!R25</f>
        <v>23805.643539951634</v>
      </c>
      <c r="S24" s="51">
        <f>KUBAR!S25</f>
        <v>24401.715523264807</v>
      </c>
      <c r="T24" s="51">
        <f>KUBAR!T25</f>
        <v>24844.663049432114</v>
      </c>
      <c r="U24" s="51">
        <f>KUBAR!U25</f>
        <v>25474.094518478847</v>
      </c>
    </row>
    <row r="25" spans="1:21" x14ac:dyDescent="0.25">
      <c r="A25" s="18" t="s">
        <v>36</v>
      </c>
      <c r="B25" s="51">
        <f>KUTIM!B25</f>
        <v>30666.946331339856</v>
      </c>
      <c r="C25" s="51">
        <f>KUTIM!C25</f>
        <v>32397.478269792216</v>
      </c>
      <c r="D25" s="51">
        <f>KUTIM!D25</f>
        <v>33586.417395176504</v>
      </c>
      <c r="E25" s="51">
        <f>KUTIM!E25</f>
        <v>36660.696023026765</v>
      </c>
      <c r="F25" s="51">
        <f>KUTIM!F25</f>
        <v>37319.107577175782</v>
      </c>
      <c r="G25" s="51">
        <f>KUTIM!G25</f>
        <v>31477.643530500438</v>
      </c>
      <c r="H25" s="51">
        <f>KUTIM!H25</f>
        <v>33325.458662064935</v>
      </c>
      <c r="I25" s="51">
        <f>KUTIM!I25</f>
        <v>34795.181199948755</v>
      </c>
      <c r="J25" s="51">
        <f>KUTIM!J25</f>
        <v>36889.03886014803</v>
      </c>
      <c r="K25" s="51">
        <f>KUTIM!K25</f>
        <v>38685.281980353888</v>
      </c>
      <c r="L25" s="51">
        <f>KUTIM!L25</f>
        <v>40405.094072217857</v>
      </c>
      <c r="M25" s="51">
        <f>KUTIM!M25</f>
        <v>41460.631522962802</v>
      </c>
      <c r="N25" s="51">
        <f>KUTIM!N25</f>
        <v>42989.450055938854</v>
      </c>
      <c r="O25" s="51">
        <f>KUTIM!O25</f>
        <v>44292.660378495115</v>
      </c>
      <c r="P25" s="51">
        <f>KUTIM!P25</f>
        <v>45599.425705973037</v>
      </c>
      <c r="Q25" s="51">
        <f>KUTIM!Q25</f>
        <v>46917.963856660688</v>
      </c>
      <c r="R25" s="51">
        <f>KUTIM!R25</f>
        <v>48241.200279960372</v>
      </c>
      <c r="S25" s="51">
        <f>KUTIM!S25</f>
        <v>49572.872059809335</v>
      </c>
      <c r="T25" s="51">
        <f>KUTIM!T25</f>
        <v>50829.127832429862</v>
      </c>
      <c r="U25" s="51">
        <f>KUTIM!U25</f>
        <v>52257.395385891723</v>
      </c>
    </row>
    <row r="26" spans="1:21" x14ac:dyDescent="0.25">
      <c r="A26" s="18" t="s">
        <v>37</v>
      </c>
      <c r="B26" s="51">
        <f>BERAU!B25</f>
        <v>21507.485051789728</v>
      </c>
      <c r="C26" s="51">
        <f>BERAU!C25</f>
        <v>22673.548841060412</v>
      </c>
      <c r="D26" s="51">
        <f>BERAU!D25</f>
        <v>28132.677309715702</v>
      </c>
      <c r="E26" s="51">
        <f>BERAU!E25</f>
        <v>27801.368577184639</v>
      </c>
      <c r="F26" s="51">
        <f>BERAU!F25</f>
        <v>28335.627731885241</v>
      </c>
      <c r="G26" s="51">
        <f>BERAU!G25</f>
        <v>30087.482490101382</v>
      </c>
      <c r="H26" s="51">
        <f>BERAU!H25</f>
        <v>26817.186860119429</v>
      </c>
      <c r="I26" s="51">
        <f>BERAU!I25</f>
        <v>29045.077042280558</v>
      </c>
      <c r="J26" s="51">
        <f>BERAU!J25</f>
        <v>31420.947155064241</v>
      </c>
      <c r="K26" s="51">
        <f>BERAU!K25</f>
        <v>33964.689713132619</v>
      </c>
      <c r="L26" s="51">
        <f>BERAU!L25</f>
        <v>36430.236591684472</v>
      </c>
      <c r="M26" s="51">
        <f>BERAU!M25</f>
        <v>38841.382199570558</v>
      </c>
      <c r="N26" s="51">
        <f>BERAU!N25</f>
        <v>41373.252969688743</v>
      </c>
      <c r="O26" s="51">
        <f>BERAU!O25</f>
        <v>43850.905177262226</v>
      </c>
      <c r="P26" s="51">
        <f>BERAU!P25</f>
        <v>46332.778697204558</v>
      </c>
      <c r="Q26" s="51">
        <f>BERAU!Q25</f>
        <v>48818.970197569186</v>
      </c>
      <c r="R26" s="51">
        <f>BERAU!R25</f>
        <v>51309.578560107628</v>
      </c>
      <c r="S26" s="51">
        <f>BERAU!S25</f>
        <v>53804.70493096362</v>
      </c>
      <c r="T26" s="51">
        <f>BERAU!T25</f>
        <v>56185.87122135071</v>
      </c>
      <c r="U26" s="51">
        <f>BERAU!U25</f>
        <v>58812.199654470984</v>
      </c>
    </row>
    <row r="27" spans="1:21" x14ac:dyDescent="0.25">
      <c r="A27" s="18" t="s">
        <v>17</v>
      </c>
      <c r="B27" s="51">
        <f>PPU!B25</f>
        <v>41881.813729706148</v>
      </c>
      <c r="C27" s="51">
        <f>PPU!C25</f>
        <v>43441.25341580552</v>
      </c>
      <c r="D27" s="51">
        <f>PPU!D25</f>
        <v>44827.060441363647</v>
      </c>
      <c r="E27" s="51">
        <f>PPU!E25</f>
        <v>45187.634706009499</v>
      </c>
      <c r="F27" s="51">
        <f>PPU!F25</f>
        <v>50025.930697869509</v>
      </c>
      <c r="G27" s="51">
        <f>PPU!G25</f>
        <v>42319.679782265186</v>
      </c>
      <c r="H27" s="51">
        <f>PPU!H25</f>
        <v>35064.519303808374</v>
      </c>
      <c r="I27" s="51">
        <f>PPU!I25</f>
        <v>36324.556946666948</v>
      </c>
      <c r="J27" s="51">
        <f>PPU!J25</f>
        <v>37488.141658063003</v>
      </c>
      <c r="K27" s="51">
        <f>PPU!K25</f>
        <v>38856.521337889935</v>
      </c>
      <c r="L27" s="51">
        <f>PPU!L25</f>
        <v>40095.274023850267</v>
      </c>
      <c r="M27" s="51">
        <f>PPU!M25</f>
        <v>41289.202275372991</v>
      </c>
      <c r="N27" s="51">
        <f>PPU!N25</f>
        <v>42596.834401185239</v>
      </c>
      <c r="O27" s="51">
        <f>PPU!O25</f>
        <v>43946.039814556199</v>
      </c>
      <c r="P27" s="51">
        <f>PPU!P25</f>
        <v>45132.064944104022</v>
      </c>
      <c r="Q27" s="51">
        <f>PPU!Q25</f>
        <v>46565.741427615889</v>
      </c>
      <c r="R27" s="51">
        <f>PPU!R25</f>
        <v>47860.188231934604</v>
      </c>
      <c r="S27" s="51">
        <f>PPU!S25</f>
        <v>49262.729965789644</v>
      </c>
      <c r="T27" s="51">
        <f>PPU!T25</f>
        <v>50545.637066347022</v>
      </c>
      <c r="U27" s="51">
        <f>PPU!U25</f>
        <v>51959.580649752075</v>
      </c>
    </row>
    <row r="28" spans="1:21" x14ac:dyDescent="0.25">
      <c r="A28" s="18" t="s">
        <v>38</v>
      </c>
      <c r="B28" s="51">
        <f>SAMARINDA!B25</f>
        <v>21530.494697113001</v>
      </c>
      <c r="C28" s="51">
        <f>SAMARINDA!C25</f>
        <v>18053.040189133335</v>
      </c>
      <c r="D28" s="51">
        <f>SAMARINDA!D25</f>
        <v>19357.398235368331</v>
      </c>
      <c r="E28" s="51">
        <f>SAMARINDA!E25</f>
        <v>22842.882448315937</v>
      </c>
      <c r="F28" s="51">
        <f>SAMARINDA!F25</f>
        <v>25616.006704818436</v>
      </c>
      <c r="G28" s="51">
        <f>SAMARINDA!G25</f>
        <v>25573.451966252142</v>
      </c>
      <c r="H28" s="51">
        <f>SAMARINDA!H25</f>
        <v>21414.181126361756</v>
      </c>
      <c r="I28" s="51">
        <f>SAMARINDA!I25</f>
        <v>22074.16320322227</v>
      </c>
      <c r="J28" s="51">
        <f>SAMARINDA!J25</f>
        <v>22415.858636485071</v>
      </c>
      <c r="K28" s="51">
        <f>SAMARINDA!K25</f>
        <v>23425.36962205885</v>
      </c>
      <c r="L28" s="51">
        <f>SAMARINDA!L25</f>
        <v>24111.705735384119</v>
      </c>
      <c r="M28" s="51">
        <f>SAMARINDA!M25</f>
        <v>24575.178638872072</v>
      </c>
      <c r="N28" s="51">
        <f>SAMARINDA!N25</f>
        <v>25507.073920888244</v>
      </c>
      <c r="O28" s="51">
        <f>SAMARINDA!O25</f>
        <v>26216.623317302608</v>
      </c>
      <c r="P28" s="51">
        <f>SAMARINDA!P25</f>
        <v>26934.442505504681</v>
      </c>
      <c r="Q28" s="51">
        <f>SAMARINDA!Q25</f>
        <v>27660.812658415238</v>
      </c>
      <c r="R28" s="51">
        <f>SAMARINDA!R25</f>
        <v>28396.024508834402</v>
      </c>
      <c r="S28" s="51">
        <f>SAMARINDA!S25</f>
        <v>29140.378674477452</v>
      </c>
      <c r="T28" s="51">
        <f>SAMARINDA!T25</f>
        <v>29473.790558716904</v>
      </c>
      <c r="U28" s="51">
        <f>SAMARINDA!U25</f>
        <v>30663.029972791093</v>
      </c>
    </row>
    <row r="29" spans="1:21" x14ac:dyDescent="0.25">
      <c r="A29" s="18" t="s">
        <v>39</v>
      </c>
      <c r="B29" s="51">
        <f>BALIKPAPAN!B25</f>
        <v>7635.7204919899559</v>
      </c>
      <c r="C29" s="51">
        <f>BALIKPAPAN!C25</f>
        <v>8808.1497417074243</v>
      </c>
      <c r="D29" s="51">
        <f>BALIKPAPAN!D25</f>
        <v>11971.360784551553</v>
      </c>
      <c r="E29" s="51">
        <f>BALIKPAPAN!E25</f>
        <v>11597.79282704656</v>
      </c>
      <c r="F29" s="51">
        <f>BALIKPAPAN!F25</f>
        <v>11691.440084974171</v>
      </c>
      <c r="G29" s="51">
        <f>BALIKPAPAN!G25</f>
        <v>10386.375077247918</v>
      </c>
      <c r="H29" s="51">
        <f>BALIKPAPAN!H25</f>
        <v>11805.688520759655</v>
      </c>
      <c r="I29" s="51">
        <f>BALIKPAPAN!I25</f>
        <v>12728.159621874236</v>
      </c>
      <c r="J29" s="51">
        <f>BALIKPAPAN!J25</f>
        <v>13411.934159758455</v>
      </c>
      <c r="K29" s="51">
        <f>BALIKPAPAN!K25</f>
        <v>14782.783773289384</v>
      </c>
      <c r="L29" s="51">
        <f>BALIKPAPAN!L25</f>
        <v>15810.123764069476</v>
      </c>
      <c r="M29" s="51">
        <f>BALIKPAPAN!M25</f>
        <v>16837.482662954062</v>
      </c>
      <c r="N29" s="51">
        <f>BALIKPAPAN!N25</f>
        <v>17864.860696840427</v>
      </c>
      <c r="O29" s="51">
        <f>BALIKPAPAN!O25</f>
        <v>18892.258095348563</v>
      </c>
      <c r="P29" s="51">
        <f>BALIKPAPAN!P25</f>
        <v>19919.675090853962</v>
      </c>
      <c r="Q29" s="51">
        <f>BALIKPAPAN!Q25</f>
        <v>20947.111918520528</v>
      </c>
      <c r="R29" s="51">
        <f>BALIKPAPAN!R25</f>
        <v>21974.568816334329</v>
      </c>
      <c r="S29" s="51">
        <f>BALIKPAPAN!S25</f>
        <v>23002.046025136944</v>
      </c>
      <c r="T29" s="51">
        <f>BALIKPAPAN!T25</f>
        <v>23571.184716534375</v>
      </c>
      <c r="U29" s="51">
        <f>BALIKPAPAN!U25</f>
        <v>25057.080058578376</v>
      </c>
    </row>
    <row r="30" spans="1:21" x14ac:dyDescent="0.25">
      <c r="A30" s="18" t="s">
        <v>40</v>
      </c>
      <c r="B30" s="51">
        <f>BONTANG!B25</f>
        <v>2048.6452696592683</v>
      </c>
      <c r="C30" s="51">
        <f>BONTANG!C25</f>
        <v>1156.8788131355459</v>
      </c>
      <c r="D30" s="51">
        <f>BONTANG!D25</f>
        <v>3047.2354154990235</v>
      </c>
      <c r="E30" s="51">
        <f>BONTANG!E25</f>
        <v>3634.1003329566392</v>
      </c>
      <c r="F30" s="51">
        <f>BONTANG!F25</f>
        <v>3728.371526591915</v>
      </c>
      <c r="G30" s="51">
        <f>BONTANG!G25</f>
        <v>1074.5494448061429</v>
      </c>
      <c r="H30" s="51">
        <f>BONTANG!H25</f>
        <v>1384.9069472000565</v>
      </c>
      <c r="I30" s="51">
        <f>BONTANG!I25</f>
        <v>1638.2433518760893</v>
      </c>
      <c r="J30" s="51">
        <f>BONTANG!J25</f>
        <v>1937.9217393574895</v>
      </c>
      <c r="K30" s="51">
        <f>BONTANG!K25</f>
        <v>2237.6001268388954</v>
      </c>
      <c r="L30" s="51">
        <f>BONTANG!L25</f>
        <v>2537.2785143202914</v>
      </c>
      <c r="M30" s="51">
        <f>BONTANG!M25</f>
        <v>2836.9569018016973</v>
      </c>
      <c r="N30" s="51">
        <f>BONTANG!N25</f>
        <v>3136.6352892830932</v>
      </c>
      <c r="O30" s="51">
        <f>BONTANG!O25</f>
        <v>3436.3136767644992</v>
      </c>
      <c r="P30" s="51">
        <f>BONTANG!P25</f>
        <v>3735.9920642458947</v>
      </c>
      <c r="Q30" s="51">
        <f>BONTANG!Q25</f>
        <v>4035.6704517272906</v>
      </c>
      <c r="R30" s="51">
        <f>BONTANG!R25</f>
        <v>4335.3488392086956</v>
      </c>
      <c r="S30" s="51">
        <f>BONTANG!S25</f>
        <v>4635.0272266900929</v>
      </c>
      <c r="T30" s="51">
        <f>BONTANG!T25</f>
        <v>4934.7056141714984</v>
      </c>
      <c r="U30" s="51">
        <f>BONTANG!U25</f>
        <v>5305.8932557966955</v>
      </c>
    </row>
    <row r="31" spans="1:21" x14ac:dyDescent="0.25">
      <c r="A31" s="18" t="s">
        <v>41</v>
      </c>
      <c r="B31" s="51">
        <f>MAHULU!B24</f>
        <v>0</v>
      </c>
      <c r="C31" s="51">
        <f>MAHULU!C24</f>
        <v>0</v>
      </c>
      <c r="D31" s="51">
        <f>MAHULU!D24</f>
        <v>0</v>
      </c>
      <c r="E31" s="51">
        <f>MAHULU!E24</f>
        <v>0</v>
      </c>
      <c r="F31" s="51">
        <f>MAHULU!F24</f>
        <v>0</v>
      </c>
      <c r="G31" s="51">
        <f>MAHULU!G24</f>
        <v>0</v>
      </c>
      <c r="H31" s="51">
        <f>MAHULU!H24</f>
        <v>0</v>
      </c>
      <c r="I31" s="51">
        <f>MAHULU!I24</f>
        <v>0</v>
      </c>
      <c r="J31" s="51">
        <f>MAHULU!J24</f>
        <v>0</v>
      </c>
      <c r="K31" s="51">
        <f>MAHULU!K24</f>
        <v>0</v>
      </c>
      <c r="L31" s="51">
        <f>MAHULU!L24</f>
        <v>0</v>
      </c>
      <c r="M31" s="51">
        <f>MAHULU!M24</f>
        <v>0</v>
      </c>
      <c r="N31" s="51">
        <f>MAHULU!N24</f>
        <v>0</v>
      </c>
      <c r="O31" s="51">
        <f>MAHULU!O24</f>
        <v>0</v>
      </c>
      <c r="P31" s="51">
        <f>MAHULU!P24</f>
        <v>0</v>
      </c>
      <c r="Q31" s="51">
        <f>MAHULU!Q24</f>
        <v>0</v>
      </c>
      <c r="R31" s="51">
        <f>MAHULU!R24</f>
        <v>0</v>
      </c>
      <c r="S31" s="51">
        <f>MAHULU!S24</f>
        <v>0</v>
      </c>
      <c r="T31" s="51">
        <f>MAHULU!T24</f>
        <v>0</v>
      </c>
      <c r="U31" s="51">
        <f>MAHULU!U24</f>
        <v>0</v>
      </c>
    </row>
    <row r="32" spans="1:21" x14ac:dyDescent="0.25">
      <c r="A32" s="18" t="s">
        <v>44</v>
      </c>
      <c r="B32" s="51">
        <f>SUM(B22:B31)</f>
        <v>300793.06746889168</v>
      </c>
      <c r="C32" s="51">
        <f t="shared" ref="C32:U32" si="1">SUM(C22:C31)</f>
        <v>304225.57413795294</v>
      </c>
      <c r="D32" s="51">
        <f t="shared" si="1"/>
        <v>315619.5207869928</v>
      </c>
      <c r="E32" s="51">
        <f t="shared" si="1"/>
        <v>321934.84802242205</v>
      </c>
      <c r="F32" s="51">
        <f t="shared" si="1"/>
        <v>332618.64879145817</v>
      </c>
      <c r="G32" s="51">
        <f t="shared" si="1"/>
        <v>325738.9316919017</v>
      </c>
      <c r="H32" s="51">
        <f t="shared" si="1"/>
        <v>280399.48668414267</v>
      </c>
      <c r="I32" s="51">
        <f t="shared" si="1"/>
        <v>297247.10320804297</v>
      </c>
      <c r="J32" s="51">
        <f t="shared" si="1"/>
        <v>314578.15585279424</v>
      </c>
      <c r="K32" s="51">
        <f t="shared" si="1"/>
        <v>334645.75439015357</v>
      </c>
      <c r="L32" s="51">
        <f t="shared" si="1"/>
        <v>353321.77913023514</v>
      </c>
      <c r="M32" s="51">
        <f t="shared" si="1"/>
        <v>373062.96581977908</v>
      </c>
      <c r="N32" s="51">
        <f t="shared" si="1"/>
        <v>394794.62779613945</v>
      </c>
      <c r="O32" s="51">
        <f t="shared" si="1"/>
        <v>415548.8798669079</v>
      </c>
      <c r="P32" s="51">
        <f t="shared" si="1"/>
        <v>436641.80852306209</v>
      </c>
      <c r="Q32" s="51">
        <f t="shared" si="1"/>
        <v>458506.01258701074</v>
      </c>
      <c r="R32" s="51">
        <f t="shared" si="1"/>
        <v>480761.97636633296</v>
      </c>
      <c r="S32" s="51">
        <f t="shared" si="1"/>
        <v>503676.15971475263</v>
      </c>
      <c r="T32" s="51">
        <f t="shared" si="1"/>
        <v>524950.8292404617</v>
      </c>
      <c r="U32" s="51">
        <f t="shared" si="1"/>
        <v>551096.53612615308</v>
      </c>
    </row>
    <row r="34" spans="14:16" x14ac:dyDescent="0.25">
      <c r="N34" s="22" t="s">
        <v>50</v>
      </c>
      <c r="O34" s="52">
        <f>SUM(B16:U16)+M65</f>
        <v>12958301.743574474</v>
      </c>
    </row>
    <row r="35" spans="14:16" x14ac:dyDescent="0.25">
      <c r="N35" s="22" t="s">
        <v>23</v>
      </c>
      <c r="O35" s="52">
        <f>SUM(B32:U32)+M65</f>
        <v>10248649.55734697</v>
      </c>
    </row>
    <row r="36" spans="14:16" x14ac:dyDescent="0.25">
      <c r="N36" s="22" t="s">
        <v>51</v>
      </c>
      <c r="O36" s="53">
        <f>O34-O35</f>
        <v>2709652.1862275042</v>
      </c>
      <c r="P36" s="26">
        <f>O36/(O34+O35)</f>
        <v>0.1167603685245772</v>
      </c>
    </row>
    <row r="52" spans="1:22" x14ac:dyDescent="0.25">
      <c r="A52" s="17" t="s">
        <v>45</v>
      </c>
    </row>
    <row r="53" spans="1:22" x14ac:dyDescent="0.25">
      <c r="A53" s="56" t="s">
        <v>32</v>
      </c>
      <c r="B53" s="56" t="s">
        <v>1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 x14ac:dyDescent="0.25">
      <c r="A54" s="56"/>
      <c r="B54" s="16">
        <v>2000</v>
      </c>
      <c r="C54" s="16">
        <v>2001</v>
      </c>
      <c r="D54" s="16">
        <v>2002</v>
      </c>
      <c r="E54" s="16">
        <v>2003</v>
      </c>
      <c r="F54" s="16">
        <v>2004</v>
      </c>
      <c r="G54" s="16">
        <v>2005</v>
      </c>
      <c r="H54" s="16">
        <v>2006</v>
      </c>
      <c r="I54" s="16">
        <v>2007</v>
      </c>
      <c r="J54" s="16">
        <v>2008</v>
      </c>
      <c r="K54" s="16">
        <v>2009</v>
      </c>
      <c r="L54" s="16">
        <v>2010</v>
      </c>
      <c r="M54" s="15"/>
      <c r="N54" s="15"/>
      <c r="O54" s="15"/>
      <c r="P54" s="15"/>
      <c r="Q54" s="15"/>
      <c r="R54" s="15"/>
      <c r="S54" s="15"/>
      <c r="T54" s="15"/>
      <c r="U54" s="15"/>
      <c r="V54" s="19"/>
    </row>
    <row r="55" spans="1:22" x14ac:dyDescent="0.25">
      <c r="A55" s="18" t="s">
        <v>33</v>
      </c>
      <c r="B55" s="20">
        <f>PASER!B36</f>
        <v>46116.267044928143</v>
      </c>
      <c r="C55" s="20">
        <f>PASER!C36</f>
        <v>35969.458673039691</v>
      </c>
      <c r="D55" s="20">
        <f>PASER!D36</f>
        <v>35763.913691944414</v>
      </c>
      <c r="E55" s="20">
        <f>PASER!E36</f>
        <v>15156.868936303284</v>
      </c>
      <c r="F55" s="20">
        <f>PASER!F36</f>
        <v>19460.700349007169</v>
      </c>
      <c r="G55" s="20">
        <f>PASER!G36</f>
        <v>20994.708930786357</v>
      </c>
      <c r="H55" s="20">
        <f>PASER!H36</f>
        <v>23149.646040074778</v>
      </c>
      <c r="I55" s="20">
        <f>PASER!I36</f>
        <v>28184.647859998906</v>
      </c>
      <c r="J55" s="20">
        <f>PASER!J36</f>
        <v>30911.337761577106</v>
      </c>
      <c r="K55" s="20">
        <f>PASER!K36</f>
        <v>29311.568386441722</v>
      </c>
      <c r="L55" s="20">
        <f>PASER!L36</f>
        <v>31248.544852610616</v>
      </c>
      <c r="M55" s="25">
        <f>SUM(B55:L55)</f>
        <v>316267.66252671223</v>
      </c>
    </row>
    <row r="56" spans="1:22" x14ac:dyDescent="0.25">
      <c r="A56" s="18" t="s">
        <v>34</v>
      </c>
      <c r="B56" s="20">
        <f>KUKAR!B36</f>
        <v>101546.10743762982</v>
      </c>
      <c r="C56" s="20">
        <f>KUKAR!C36</f>
        <v>81630.366833137115</v>
      </c>
      <c r="D56" s="20">
        <f>KUKAR!D36</f>
        <v>96939.790004886599</v>
      </c>
      <c r="E56" s="20">
        <f>KUKAR!E36</f>
        <v>89680.321713393656</v>
      </c>
      <c r="F56" s="20">
        <f>KUKAR!F36</f>
        <v>98921.176384962819</v>
      </c>
      <c r="G56" s="20">
        <f>KUKAR!G36</f>
        <v>89622.367341479345</v>
      </c>
      <c r="H56" s="20">
        <f>KUKAR!H36</f>
        <v>86285.667019603658</v>
      </c>
      <c r="I56" s="20">
        <f>KUKAR!I36</f>
        <v>86004.148483460289</v>
      </c>
      <c r="J56" s="20">
        <f>KUKAR!J36</f>
        <v>98675.287524302359</v>
      </c>
      <c r="K56" s="20">
        <f>KUKAR!K36</f>
        <v>102806.12766363686</v>
      </c>
      <c r="L56" s="20">
        <f>KUKAR!L36</f>
        <v>108969.65456390208</v>
      </c>
      <c r="M56" s="25">
        <f t="shared" ref="M56:M64" si="2">SUM(B56:L56)</f>
        <v>1041081.0149703945</v>
      </c>
    </row>
    <row r="57" spans="1:22" x14ac:dyDescent="0.25">
      <c r="A57" s="18" t="s">
        <v>35</v>
      </c>
      <c r="B57" s="20">
        <f>KUBAR!B36</f>
        <v>30090.742140828221</v>
      </c>
      <c r="C57" s="20">
        <f>KUBAR!C36</f>
        <v>35825.883875227853</v>
      </c>
      <c r="D57" s="20">
        <f>KUBAR!D36</f>
        <v>40822.749623894553</v>
      </c>
      <c r="E57" s="20">
        <f>KUBAR!E36</f>
        <v>12762.757262452134</v>
      </c>
      <c r="F57" s="20">
        <f>KUBAR!F36</f>
        <v>27939.96410428916</v>
      </c>
      <c r="G57" s="20">
        <f>KUBAR!G36</f>
        <v>15782.427816837931</v>
      </c>
      <c r="H57" s="20">
        <f>KUBAR!H36</f>
        <v>14469.375695492348</v>
      </c>
      <c r="I57" s="20">
        <f>KUBAR!I36</f>
        <v>15122.395803000994</v>
      </c>
      <c r="J57" s="20">
        <f>KUBAR!J36</f>
        <v>15781.506734948431</v>
      </c>
      <c r="K57" s="20">
        <f>KUBAR!K36</f>
        <v>16482.343345354671</v>
      </c>
      <c r="L57" s="20">
        <f>KUBAR!L36</f>
        <v>17787.337634196057</v>
      </c>
      <c r="M57" s="25">
        <f t="shared" si="2"/>
        <v>242867.48403652234</v>
      </c>
    </row>
    <row r="58" spans="1:22" x14ac:dyDescent="0.25">
      <c r="A58" s="18" t="s">
        <v>36</v>
      </c>
      <c r="B58" s="20">
        <f>KUTIM!B36</f>
        <v>10129.259424669743</v>
      </c>
      <c r="C58" s="20">
        <f>KUTIM!C36</f>
        <v>12919.843635643094</v>
      </c>
      <c r="D58" s="20">
        <f>KUTIM!D36</f>
        <v>15191.395361416902</v>
      </c>
      <c r="E58" s="20">
        <f>KUTIM!E36</f>
        <v>25088.191852426171</v>
      </c>
      <c r="F58" s="20">
        <f>KUTIM!F36</f>
        <v>24396.096716306118</v>
      </c>
      <c r="G58" s="20">
        <f>KUTIM!G36</f>
        <v>26288.173820941</v>
      </c>
      <c r="H58" s="20">
        <f>KUTIM!H36</f>
        <v>28840.230063795279</v>
      </c>
      <c r="I58" s="20">
        <f>KUTIM!I36</f>
        <v>29242.865580040496</v>
      </c>
      <c r="J58" s="20">
        <f>KUTIM!J36</f>
        <v>37511.738328886568</v>
      </c>
      <c r="K58" s="20">
        <f>KUTIM!K36</f>
        <v>34197.933859295139</v>
      </c>
      <c r="L58" s="20">
        <f>KUTIM!L36</f>
        <v>38361.463185727633</v>
      </c>
      <c r="M58" s="25">
        <f t="shared" si="2"/>
        <v>282167.19182914816</v>
      </c>
    </row>
    <row r="59" spans="1:22" x14ac:dyDescent="0.25">
      <c r="A59" s="18" t="s">
        <v>37</v>
      </c>
      <c r="B59" s="20">
        <f>BERAU!B36</f>
        <v>13591.023908254363</v>
      </c>
      <c r="C59" s="20">
        <f>BERAU!C36</f>
        <v>11802.752452409835</v>
      </c>
      <c r="D59" s="20">
        <f>BERAU!D36</f>
        <v>11807.10941080223</v>
      </c>
      <c r="E59" s="20">
        <f>BERAU!E36</f>
        <v>13374.490887894219</v>
      </c>
      <c r="F59" s="20">
        <f>BERAU!F36</f>
        <v>14170.605449899085</v>
      </c>
      <c r="G59" s="20">
        <f>BERAU!G36</f>
        <v>14790.995315927918</v>
      </c>
      <c r="H59" s="20">
        <f>BERAU!H36</f>
        <v>15104.137980627149</v>
      </c>
      <c r="I59" s="20">
        <f>BERAU!I36</f>
        <v>18521.973238240967</v>
      </c>
      <c r="J59" s="20">
        <f>BERAU!J36</f>
        <v>20238.031911655573</v>
      </c>
      <c r="K59" s="20">
        <f>BERAU!K36</f>
        <v>20434.837146581129</v>
      </c>
      <c r="L59" s="20">
        <f>BERAU!L36</f>
        <v>24507.507159538978</v>
      </c>
      <c r="M59" s="25">
        <f t="shared" si="2"/>
        <v>178343.46486183142</v>
      </c>
    </row>
    <row r="60" spans="1:22" x14ac:dyDescent="0.25">
      <c r="A60" s="18" t="s">
        <v>17</v>
      </c>
      <c r="B60" s="20">
        <f>PPU!B36</f>
        <v>0</v>
      </c>
      <c r="C60" s="20">
        <f>PPU!C36</f>
        <v>0</v>
      </c>
      <c r="D60" s="20">
        <f>PPU!D36</f>
        <v>0</v>
      </c>
      <c r="E60" s="20">
        <f>PPU!E36</f>
        <v>22109.564801909681</v>
      </c>
      <c r="F60" s="20">
        <f>PPU!F36</f>
        <v>28906.015274618432</v>
      </c>
      <c r="G60" s="20">
        <f>PPU!G36</f>
        <v>28228.68472453711</v>
      </c>
      <c r="H60" s="20">
        <f>PPU!H36</f>
        <v>31830.464104539686</v>
      </c>
      <c r="I60" s="20">
        <f>PPU!I36</f>
        <v>37453.853743213134</v>
      </c>
      <c r="J60" s="20">
        <f>PPU!J36</f>
        <v>37677.603118101833</v>
      </c>
      <c r="K60" s="20">
        <f>PPU!K36</f>
        <v>33397.315616003572</v>
      </c>
      <c r="L60" s="20">
        <f>PPU!L36</f>
        <v>41308.881326587776</v>
      </c>
      <c r="M60" s="25">
        <f t="shared" si="2"/>
        <v>260912.38270951124</v>
      </c>
    </row>
    <row r="61" spans="1:22" x14ac:dyDescent="0.25">
      <c r="A61" s="18" t="s">
        <v>38</v>
      </c>
      <c r="B61" s="20">
        <f>SAMARINDA!B36</f>
        <v>17191.762924695671</v>
      </c>
      <c r="C61" s="20">
        <f>SAMARINDA!C36</f>
        <v>18697.197121262503</v>
      </c>
      <c r="D61" s="20">
        <f>SAMARINDA!D36</f>
        <v>20587.989862624621</v>
      </c>
      <c r="E61" s="20">
        <f>SAMARINDA!E36</f>
        <v>22505.287050947161</v>
      </c>
      <c r="F61" s="20">
        <f>SAMARINDA!F36</f>
        <v>19083.867452715967</v>
      </c>
      <c r="G61" s="20">
        <f>SAMARINDA!G36</f>
        <v>18575.154181206435</v>
      </c>
      <c r="H61" s="20">
        <f>SAMARINDA!H36</f>
        <v>20229.509261569026</v>
      </c>
      <c r="I61" s="20">
        <f>SAMARINDA!I36</f>
        <v>22233.66810087912</v>
      </c>
      <c r="J61" s="20">
        <f>SAMARINDA!J36</f>
        <v>23718.740636216673</v>
      </c>
      <c r="K61" s="20">
        <f>SAMARINDA!K36</f>
        <v>26355.387603671224</v>
      </c>
      <c r="L61" s="20">
        <f>SAMARINDA!L36</f>
        <v>21960.532159156475</v>
      </c>
      <c r="M61" s="25">
        <f t="shared" si="2"/>
        <v>231139.09635494489</v>
      </c>
    </row>
    <row r="62" spans="1:22" x14ac:dyDescent="0.25">
      <c r="A62" s="18" t="s">
        <v>39</v>
      </c>
      <c r="B62" s="20">
        <f>BALIKPAPAN!B36</f>
        <v>4209.1489825356193</v>
      </c>
      <c r="C62" s="20">
        <f>BALIKPAPAN!C36</f>
        <v>5867.7922573184605</v>
      </c>
      <c r="D62" s="20">
        <f>BALIKPAPAN!D36</f>
        <v>5633.2565333522134</v>
      </c>
      <c r="E62" s="20">
        <f>BALIKPAPAN!E36</f>
        <v>5450.7290031376087</v>
      </c>
      <c r="F62" s="20">
        <f>BALIKPAPAN!F36</f>
        <v>5845.5973448552013</v>
      </c>
      <c r="G62" s="20">
        <f>BALIKPAPAN!G36</f>
        <v>6053.5789267185191</v>
      </c>
      <c r="H62" s="20">
        <f>BALIKPAPAN!H36</f>
        <v>6287.6976231584495</v>
      </c>
      <c r="I62" s="20">
        <f>BALIKPAPAN!I36</f>
        <v>5856.1602455618176</v>
      </c>
      <c r="J62" s="20">
        <f>BALIKPAPAN!J36</f>
        <v>5547.1496737671887</v>
      </c>
      <c r="K62" s="20">
        <f>BALIKPAPAN!K36</f>
        <v>7985.6791912103427</v>
      </c>
      <c r="L62" s="20">
        <f>BALIKPAPAN!L36</f>
        <v>6651.955003078212</v>
      </c>
      <c r="M62" s="25">
        <f t="shared" si="2"/>
        <v>65388.744784693641</v>
      </c>
    </row>
    <row r="63" spans="1:22" x14ac:dyDescent="0.25">
      <c r="A63" s="18" t="s">
        <v>40</v>
      </c>
      <c r="B63" s="20">
        <f>BONTANG!B36</f>
        <v>555.73894708326964</v>
      </c>
      <c r="C63" s="20">
        <f>BONTANG!C36</f>
        <v>150.19971542791069</v>
      </c>
      <c r="D63" s="20">
        <f>BONTANG!D36</f>
        <v>1192.1752053712937</v>
      </c>
      <c r="E63" s="20">
        <f>BONTANG!E36</f>
        <v>1072.6085330395385</v>
      </c>
      <c r="F63" s="20">
        <f>BONTANG!F36</f>
        <v>1248.9070787911064</v>
      </c>
      <c r="G63" s="20">
        <f>BONTANG!G36</f>
        <v>1017.4051887423662</v>
      </c>
      <c r="H63" s="20">
        <f>BONTANG!H36</f>
        <v>1019.2378784298528</v>
      </c>
      <c r="I63" s="20">
        <f>BONTANG!I36</f>
        <v>975.58878306192491</v>
      </c>
      <c r="J63" s="20">
        <f>BONTANG!J36</f>
        <v>972.95023986397462</v>
      </c>
      <c r="K63" s="20">
        <f>BONTANG!K36</f>
        <v>981.14053401548904</v>
      </c>
      <c r="L63" s="20">
        <f>BONTANG!L36</f>
        <v>1133.8969637954863</v>
      </c>
      <c r="M63" s="25">
        <f t="shared" si="2"/>
        <v>10319.849067622214</v>
      </c>
    </row>
    <row r="64" spans="1:22" x14ac:dyDescent="0.25">
      <c r="A64" s="18" t="s">
        <v>41</v>
      </c>
      <c r="B64" s="20">
        <f>MAHULU!B36</f>
        <v>0</v>
      </c>
      <c r="C64" s="20">
        <f>MAHULU!C36</f>
        <v>0</v>
      </c>
      <c r="D64" s="20">
        <f>MAHULU!D36</f>
        <v>0</v>
      </c>
      <c r="E64" s="20">
        <f>MAHULU!E36</f>
        <v>0</v>
      </c>
      <c r="F64" s="20">
        <f>MAHULU!F36</f>
        <v>0</v>
      </c>
      <c r="G64" s="20">
        <f>MAHULU!G36</f>
        <v>0</v>
      </c>
      <c r="H64" s="20">
        <f>MAHULU!H36</f>
        <v>0</v>
      </c>
      <c r="I64" s="20">
        <f>MAHULU!I36</f>
        <v>0</v>
      </c>
      <c r="J64" s="20">
        <f>MAHULU!J36</f>
        <v>0</v>
      </c>
      <c r="K64" s="20">
        <f>MAHULU!K36</f>
        <v>0</v>
      </c>
      <c r="L64" s="20">
        <f>MAHULU!L36</f>
        <v>0</v>
      </c>
      <c r="M64" s="25">
        <f t="shared" si="2"/>
        <v>0</v>
      </c>
    </row>
    <row r="65" spans="1:22" x14ac:dyDescent="0.25">
      <c r="A65" s="18" t="s">
        <v>52</v>
      </c>
      <c r="B65" s="20">
        <f>SUM(B55:B64)</f>
        <v>223430.05081062487</v>
      </c>
      <c r="C65" s="20">
        <f t="shared" ref="C65:L65" si="3">SUM(C55:C64)</f>
        <v>202863.49456346643</v>
      </c>
      <c r="D65" s="20">
        <f t="shared" si="3"/>
        <v>227938.37969429282</v>
      </c>
      <c r="E65" s="20">
        <f t="shared" si="3"/>
        <v>207200.82004150344</v>
      </c>
      <c r="F65" s="20">
        <f t="shared" si="3"/>
        <v>239972.93015544506</v>
      </c>
      <c r="G65" s="20">
        <f t="shared" si="3"/>
        <v>221353.49624717698</v>
      </c>
      <c r="H65" s="20">
        <f t="shared" si="3"/>
        <v>227215.96566729023</v>
      </c>
      <c r="I65" s="20">
        <f t="shared" si="3"/>
        <v>243595.30183745763</v>
      </c>
      <c r="J65" s="20">
        <f t="shared" si="3"/>
        <v>271034.34592931974</v>
      </c>
      <c r="K65" s="20">
        <f t="shared" si="3"/>
        <v>271952.33334621013</v>
      </c>
      <c r="L65" s="20">
        <f t="shared" si="3"/>
        <v>291929.77284859325</v>
      </c>
      <c r="M65" s="20">
        <f>SUM(B65:L65)</f>
        <v>2628486.8911413802</v>
      </c>
    </row>
    <row r="69" spans="1:22" x14ac:dyDescent="0.25">
      <c r="A69" s="17" t="s">
        <v>53</v>
      </c>
    </row>
    <row r="70" spans="1:22" x14ac:dyDescent="0.25">
      <c r="A70" s="56" t="s">
        <v>32</v>
      </c>
      <c r="B70" s="56" t="s">
        <v>1</v>
      </c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</row>
    <row r="71" spans="1:22" x14ac:dyDescent="0.25">
      <c r="A71" s="56"/>
      <c r="B71" s="23">
        <v>2011</v>
      </c>
      <c r="C71" s="23">
        <v>2012</v>
      </c>
      <c r="D71" s="23">
        <v>2013</v>
      </c>
      <c r="E71" s="23">
        <v>2014</v>
      </c>
      <c r="F71" s="23">
        <v>2015</v>
      </c>
      <c r="G71" s="23">
        <v>2016</v>
      </c>
      <c r="H71" s="23">
        <v>2017</v>
      </c>
      <c r="I71" s="23">
        <v>2018</v>
      </c>
      <c r="J71" s="23">
        <v>2019</v>
      </c>
      <c r="K71" s="23">
        <v>2020</v>
      </c>
      <c r="L71" s="3">
        <v>2021</v>
      </c>
      <c r="M71" s="23">
        <v>2022</v>
      </c>
      <c r="N71" s="23">
        <v>2023</v>
      </c>
      <c r="O71" s="23">
        <v>2024</v>
      </c>
      <c r="P71" s="23">
        <v>2025</v>
      </c>
      <c r="Q71" s="3">
        <v>2026</v>
      </c>
      <c r="R71" s="23">
        <v>2027</v>
      </c>
      <c r="S71" s="23">
        <v>2028</v>
      </c>
      <c r="T71" s="23">
        <v>2029</v>
      </c>
      <c r="U71" s="23">
        <v>2030</v>
      </c>
    </row>
    <row r="72" spans="1:22" x14ac:dyDescent="0.25">
      <c r="A72" s="18" t="s">
        <v>33</v>
      </c>
      <c r="B72" s="54">
        <f>B6+M55</f>
        <v>351216.09663179429</v>
      </c>
      <c r="C72" s="54">
        <f>B72+C6</f>
        <v>390675.99912685424</v>
      </c>
      <c r="D72" s="54">
        <f t="shared" ref="D72:U81" si="4">C72+D6</f>
        <v>430084.21546185558</v>
      </c>
      <c r="E72" s="54">
        <f t="shared" si="4"/>
        <v>470558.56688544783</v>
      </c>
      <c r="F72" s="54">
        <f t="shared" si="4"/>
        <v>513663.25781981729</v>
      </c>
      <c r="G72" s="54">
        <f t="shared" si="4"/>
        <v>560390.55919899559</v>
      </c>
      <c r="H72" s="54">
        <f t="shared" si="4"/>
        <v>617362.59902442223</v>
      </c>
      <c r="I72" s="54">
        <f t="shared" si="4"/>
        <v>679894.04526571673</v>
      </c>
      <c r="J72" s="54">
        <f>I72+J6</f>
        <v>748424.85145324108</v>
      </c>
      <c r="K72" s="54">
        <f t="shared" si="4"/>
        <v>823193.81538394967</v>
      </c>
      <c r="L72" s="54">
        <f t="shared" si="4"/>
        <v>903670.72232629522</v>
      </c>
      <c r="M72" s="54">
        <f t="shared" si="4"/>
        <v>996303.14865877759</v>
      </c>
      <c r="N72" s="54">
        <f t="shared" si="4"/>
        <v>1097892.5664701583</v>
      </c>
      <c r="O72" s="54">
        <f t="shared" si="4"/>
        <v>1208789.0779645548</v>
      </c>
      <c r="P72" s="54">
        <f t="shared" si="4"/>
        <v>1329411.8305003305</v>
      </c>
      <c r="Q72" s="54">
        <f t="shared" si="4"/>
        <v>1460184.0319867933</v>
      </c>
      <c r="R72" s="54">
        <f t="shared" si="4"/>
        <v>1601533.3573132239</v>
      </c>
      <c r="S72" s="54">
        <f t="shared" si="4"/>
        <v>1753892.397721855</v>
      </c>
      <c r="T72" s="54">
        <f t="shared" si="4"/>
        <v>1917432.9596902127</v>
      </c>
      <c r="U72" s="54">
        <f t="shared" si="4"/>
        <v>2093131.4085843023</v>
      </c>
      <c r="V72" s="25"/>
    </row>
    <row r="73" spans="1:22" x14ac:dyDescent="0.25">
      <c r="A73" s="18" t="s">
        <v>34</v>
      </c>
      <c r="B73" s="54">
        <f t="shared" ref="B73:B81" si="5">B7+M56</f>
        <v>1194736.5203205529</v>
      </c>
      <c r="C73" s="54">
        <f t="shared" ref="C73:R81" si="6">B73+C7</f>
        <v>1346294.8879801047</v>
      </c>
      <c r="D73" s="54">
        <f t="shared" si="6"/>
        <v>1492288.2362734063</v>
      </c>
      <c r="E73" s="54">
        <f t="shared" si="6"/>
        <v>1636567.0833837586</v>
      </c>
      <c r="F73" s="54">
        <f t="shared" si="6"/>
        <v>1777706.7971081699</v>
      </c>
      <c r="G73" s="54">
        <f t="shared" si="6"/>
        <v>1922216.6631769845</v>
      </c>
      <c r="H73" s="54">
        <f t="shared" si="6"/>
        <v>2073898.0892307428</v>
      </c>
      <c r="I73" s="54">
        <f t="shared" si="6"/>
        <v>2233532.3958364953</v>
      </c>
      <c r="J73" s="54">
        <f>I73+J7</f>
        <v>2401227.7512430972</v>
      </c>
      <c r="K73" s="54">
        <f t="shared" si="6"/>
        <v>2578075.3009437029</v>
      </c>
      <c r="L73" s="54">
        <f t="shared" si="6"/>
        <v>2764164.9652641295</v>
      </c>
      <c r="M73" s="54">
        <f t="shared" si="6"/>
        <v>2959727.2757007405</v>
      </c>
      <c r="N73" s="54">
        <f t="shared" si="6"/>
        <v>3165657.0413763467</v>
      </c>
      <c r="O73" s="54">
        <f t="shared" si="6"/>
        <v>3382221.4340871708</v>
      </c>
      <c r="P73" s="54">
        <f t="shared" si="6"/>
        <v>3609922.8668995355</v>
      </c>
      <c r="Q73" s="54">
        <f t="shared" si="6"/>
        <v>3849284.551485783</v>
      </c>
      <c r="R73" s="54">
        <f t="shared" si="6"/>
        <v>4100851.5838115104</v>
      </c>
      <c r="S73" s="54">
        <f t="shared" si="4"/>
        <v>4365192.0864956779</v>
      </c>
      <c r="T73" s="54">
        <f t="shared" si="4"/>
        <v>4642316.4544665916</v>
      </c>
      <c r="U73" s="54">
        <f t="shared" si="4"/>
        <v>4934095.7176740821</v>
      </c>
      <c r="V73" s="25"/>
    </row>
    <row r="74" spans="1:22" x14ac:dyDescent="0.25">
      <c r="A74" s="18" t="s">
        <v>35</v>
      </c>
      <c r="B74" s="54">
        <f t="shared" si="5"/>
        <v>260311.77108760385</v>
      </c>
      <c r="C74" s="54">
        <f t="shared" si="6"/>
        <v>276088.37689668249</v>
      </c>
      <c r="D74" s="54">
        <f t="shared" si="4"/>
        <v>295221.62554000167</v>
      </c>
      <c r="E74" s="54">
        <f t="shared" si="4"/>
        <v>312707.02202300291</v>
      </c>
      <c r="F74" s="54">
        <f t="shared" si="4"/>
        <v>331221.67896261648</v>
      </c>
      <c r="G74" s="54">
        <f t="shared" si="4"/>
        <v>352159.23794196005</v>
      </c>
      <c r="H74" s="54">
        <f t="shared" si="4"/>
        <v>372342.21471439407</v>
      </c>
      <c r="I74" s="54">
        <f t="shared" si="4"/>
        <v>393314.36935575312</v>
      </c>
      <c r="J74" s="54">
        <f t="shared" si="4"/>
        <v>415017.0369227936</v>
      </c>
      <c r="K74" s="54">
        <f t="shared" si="4"/>
        <v>437603.25637082744</v>
      </c>
      <c r="L74" s="54">
        <f t="shared" si="4"/>
        <v>461001.64138961415</v>
      </c>
      <c r="M74" s="54">
        <f t="shared" si="4"/>
        <v>484354.88569000445</v>
      </c>
      <c r="N74" s="54">
        <f t="shared" si="4"/>
        <v>509085.45257076493</v>
      </c>
      <c r="O74" s="54">
        <f t="shared" si="4"/>
        <v>534487.55774083897</v>
      </c>
      <c r="P74" s="54">
        <f t="shared" si="4"/>
        <v>560564.92977364967</v>
      </c>
      <c r="Q74" s="54">
        <f t="shared" si="4"/>
        <v>587321.37181408866</v>
      </c>
      <c r="R74" s="54">
        <f t="shared" si="4"/>
        <v>614760.76306994527</v>
      </c>
      <c r="S74" s="54">
        <f t="shared" si="4"/>
        <v>642887.06033316464</v>
      </c>
      <c r="T74" s="54">
        <f t="shared" si="4"/>
        <v>671461.70098645228</v>
      </c>
      <c r="U74" s="54">
        <f t="shared" si="4"/>
        <v>700671.23866237502</v>
      </c>
      <c r="V74" s="25"/>
    </row>
    <row r="75" spans="1:22" x14ac:dyDescent="0.25">
      <c r="A75" s="18" t="s">
        <v>36</v>
      </c>
      <c r="B75" s="54">
        <f t="shared" si="5"/>
        <v>315980.52283668483</v>
      </c>
      <c r="C75" s="54">
        <f t="shared" si="6"/>
        <v>351687.61387336679</v>
      </c>
      <c r="D75" s="54">
        <f t="shared" si="4"/>
        <v>388585.60277252138</v>
      </c>
      <c r="E75" s="54">
        <f t="shared" si="4"/>
        <v>429210.12974993512</v>
      </c>
      <c r="F75" s="54">
        <f t="shared" si="4"/>
        <v>470167.26501247485</v>
      </c>
      <c r="G75" s="54">
        <f t="shared" si="4"/>
        <v>503610.82766728086</v>
      </c>
      <c r="H75" s="54">
        <f t="shared" si="4"/>
        <v>547984.59651592234</v>
      </c>
      <c r="I75" s="54">
        <f t="shared" si="4"/>
        <v>594242.91566630139</v>
      </c>
      <c r="J75" s="54">
        <f t="shared" si="4"/>
        <v>643761.7579694161</v>
      </c>
      <c r="K75" s="54">
        <f t="shared" si="4"/>
        <v>695713.32340095728</v>
      </c>
      <c r="L75" s="54">
        <f t="shared" si="4"/>
        <v>750043.11452148727</v>
      </c>
      <c r="M75" s="54">
        <f t="shared" si="4"/>
        <v>805709.71253824804</v>
      </c>
      <c r="N75" s="54">
        <f t="shared" si="4"/>
        <v>863191.56035807356</v>
      </c>
      <c r="O75" s="54">
        <f t="shared" si="4"/>
        <v>922269.94238324848</v>
      </c>
      <c r="P75" s="54">
        <f t="shared" si="4"/>
        <v>982951.86366197641</v>
      </c>
      <c r="Q75" s="54">
        <f t="shared" si="4"/>
        <v>1045257.7097418171</v>
      </c>
      <c r="R75" s="54">
        <f t="shared" si="4"/>
        <v>1109195.645027108</v>
      </c>
      <c r="S75" s="54">
        <f t="shared" si="4"/>
        <v>1174780.9930322911</v>
      </c>
      <c r="T75" s="54">
        <f t="shared" si="4"/>
        <v>1241945.2145010685</v>
      </c>
      <c r="U75" s="54">
        <f t="shared" si="4"/>
        <v>1310867.2203904784</v>
      </c>
      <c r="V75" s="25"/>
    </row>
    <row r="76" spans="1:22" x14ac:dyDescent="0.25">
      <c r="A76" s="18" t="s">
        <v>37</v>
      </c>
      <c r="B76" s="54">
        <f t="shared" si="5"/>
        <v>202760.32740213186</v>
      </c>
      <c r="C76" s="54">
        <f t="shared" si="6"/>
        <v>228269.47463470977</v>
      </c>
      <c r="D76" s="54">
        <f t="shared" si="4"/>
        <v>260261.51692076901</v>
      </c>
      <c r="E76" s="54">
        <f t="shared" si="4"/>
        <v>291474.35259343579</v>
      </c>
      <c r="F76" s="54">
        <f t="shared" si="4"/>
        <v>323037.97904686432</v>
      </c>
      <c r="G76" s="54">
        <f t="shared" si="4"/>
        <v>356529.99792544125</v>
      </c>
      <c r="H76" s="54">
        <f t="shared" si="4"/>
        <v>392614.54628266487</v>
      </c>
      <c r="I76" s="54">
        <f t="shared" si="4"/>
        <v>431148.67793740687</v>
      </c>
      <c r="J76" s="54">
        <f t="shared" si="4"/>
        <v>472286.46004323271</v>
      </c>
      <c r="K76" s="54">
        <f t="shared" si="4"/>
        <v>516200.6579804846</v>
      </c>
      <c r="L76" s="54">
        <f t="shared" si="4"/>
        <v>562818.08105291624</v>
      </c>
      <c r="M76" s="54">
        <f t="shared" si="4"/>
        <v>612089.4475872491</v>
      </c>
      <c r="N76" s="54">
        <f t="shared" si="4"/>
        <v>664140.71958188247</v>
      </c>
      <c r="O76" s="54">
        <f t="shared" si="4"/>
        <v>718923.03523398738</v>
      </c>
      <c r="P76" s="54">
        <f t="shared" si="4"/>
        <v>776446.09528544557</v>
      </c>
      <c r="Q76" s="54">
        <f t="shared" si="4"/>
        <v>836719.8226251282</v>
      </c>
      <c r="R76" s="54">
        <f t="shared" si="4"/>
        <v>899754.36737606162</v>
      </c>
      <c r="S76" s="54">
        <f t="shared" si="4"/>
        <v>965560.11209908908</v>
      </c>
      <c r="T76" s="54">
        <f t="shared" si="4"/>
        <v>1034029.0955645206</v>
      </c>
      <c r="U76" s="54">
        <f t="shared" si="4"/>
        <v>1105416.8629841676</v>
      </c>
      <c r="V76" s="25"/>
    </row>
    <row r="77" spans="1:22" x14ac:dyDescent="0.25">
      <c r="A77" s="18" t="s">
        <v>17</v>
      </c>
      <c r="B77" s="54">
        <f t="shared" si="5"/>
        <v>310761.03308975766</v>
      </c>
      <c r="C77" s="54">
        <f t="shared" si="6"/>
        <v>362748.25642188196</v>
      </c>
      <c r="D77" s="54">
        <f t="shared" si="4"/>
        <v>416306.71389059158</v>
      </c>
      <c r="E77" s="54">
        <f t="shared" si="4"/>
        <v>469976.98601373105</v>
      </c>
      <c r="F77" s="54">
        <f t="shared" si="4"/>
        <v>529074.48107995058</v>
      </c>
      <c r="G77" s="54">
        <f t="shared" si="4"/>
        <v>577782.05954586528</v>
      </c>
      <c r="H77" s="54">
        <f t="shared" si="4"/>
        <v>633334.67240042298</v>
      </c>
      <c r="I77" s="54">
        <f t="shared" si="4"/>
        <v>689782.13411193376</v>
      </c>
      <c r="J77" s="54">
        <f t="shared" si="4"/>
        <v>747028.72838065191</v>
      </c>
      <c r="K77" s="54">
        <f t="shared" si="4"/>
        <v>805279.35504336969</v>
      </c>
      <c r="L77" s="54">
        <f t="shared" si="4"/>
        <v>864404.4996339021</v>
      </c>
      <c r="M77" s="54">
        <f t="shared" si="4"/>
        <v>924359.50665746327</v>
      </c>
      <c r="N77" s="54">
        <f t="shared" si="4"/>
        <v>985258.23470900627</v>
      </c>
      <c r="O77" s="54">
        <f t="shared" si="4"/>
        <v>1047144.1561024934</v>
      </c>
      <c r="P77" s="54">
        <f t="shared" si="4"/>
        <v>1109850.907328574</v>
      </c>
      <c r="Q77" s="54">
        <f t="shared" si="4"/>
        <v>1173628.0892820545</v>
      </c>
      <c r="R77" s="54">
        <f t="shared" si="4"/>
        <v>1238336.7707283245</v>
      </c>
      <c r="S77" s="54">
        <f t="shared" si="4"/>
        <v>1304085.3654517075</v>
      </c>
      <c r="T77" s="54">
        <f t="shared" si="4"/>
        <v>1370754.6282527985</v>
      </c>
      <c r="U77" s="54">
        <f t="shared" si="4"/>
        <v>1438476.0303774578</v>
      </c>
      <c r="V77" s="25"/>
    </row>
    <row r="78" spans="1:22" x14ac:dyDescent="0.25">
      <c r="A78" s="18" t="s">
        <v>38</v>
      </c>
      <c r="B78" s="54">
        <f t="shared" si="5"/>
        <v>256916.16298218819</v>
      </c>
      <c r="C78" s="54">
        <f t="shared" si="6"/>
        <v>278796.95245218964</v>
      </c>
      <c r="D78" s="54">
        <f t="shared" si="4"/>
        <v>302454.50269434723</v>
      </c>
      <c r="E78" s="54">
        <f t="shared" si="4"/>
        <v>329942.62196463312</v>
      </c>
      <c r="F78" s="54">
        <f t="shared" si="4"/>
        <v>359796.14235232642</v>
      </c>
      <c r="G78" s="54">
        <f t="shared" si="4"/>
        <v>390191.07107502874</v>
      </c>
      <c r="H78" s="54">
        <f t="shared" si="4"/>
        <v>421352.5222995028</v>
      </c>
      <c r="I78" s="54">
        <f t="shared" si="4"/>
        <v>453436.85247008951</v>
      </c>
      <c r="J78" s="54">
        <f t="shared" si="4"/>
        <v>486134.58912645362</v>
      </c>
      <c r="K78" s="54">
        <f t="shared" si="4"/>
        <v>520122.62978406297</v>
      </c>
      <c r="L78" s="54">
        <f t="shared" si="4"/>
        <v>555087.19032057328</v>
      </c>
      <c r="M78" s="54">
        <f t="shared" si="4"/>
        <v>590815.11756154825</v>
      </c>
      <c r="N78" s="54">
        <f t="shared" si="4"/>
        <v>627784.87406212068</v>
      </c>
      <c r="O78" s="54">
        <f t="shared" si="4"/>
        <v>665784.49547929782</v>
      </c>
      <c r="P78" s="54">
        <f t="shared" si="4"/>
        <v>704832.98611992539</v>
      </c>
      <c r="Q78" s="54">
        <f t="shared" si="4"/>
        <v>744949.99643728172</v>
      </c>
      <c r="R78" s="54">
        <f t="shared" si="4"/>
        <v>786155.84500005655</v>
      </c>
      <c r="S78" s="54">
        <f t="shared" si="4"/>
        <v>828471.54120827513</v>
      </c>
      <c r="T78" s="54">
        <f t="shared" si="4"/>
        <v>871498.41334621853</v>
      </c>
      <c r="U78" s="54">
        <f t="shared" si="4"/>
        <v>916111.80711880384</v>
      </c>
      <c r="V78" s="25"/>
    </row>
    <row r="79" spans="1:22" x14ac:dyDescent="0.25">
      <c r="A79" s="18" t="s">
        <v>39</v>
      </c>
      <c r="B79" s="54">
        <f t="shared" si="5"/>
        <v>73170.06473358169</v>
      </c>
      <c r="C79" s="54">
        <f t="shared" si="6"/>
        <v>82073.539680253787</v>
      </c>
      <c r="D79" s="54">
        <f t="shared" si="4"/>
        <v>94074.281521130062</v>
      </c>
      <c r="E79" s="54">
        <f t="shared" si="4"/>
        <v>105687.74424488314</v>
      </c>
      <c r="F79" s="54">
        <f t="shared" si="4"/>
        <v>117419.01198398639</v>
      </c>
      <c r="G79" s="54">
        <f t="shared" si="4"/>
        <v>127867.42782805351</v>
      </c>
      <c r="H79" s="54">
        <f t="shared" si="4"/>
        <v>139873.56249794306</v>
      </c>
      <c r="I79" s="54">
        <f t="shared" si="4"/>
        <v>152808.11595231373</v>
      </c>
      <c r="J79" s="54">
        <f t="shared" si="4"/>
        <v>166433.01906811053</v>
      </c>
      <c r="K79" s="54">
        <f t="shared" si="4"/>
        <v>181435.37088583614</v>
      </c>
      <c r="L79" s="54">
        <f t="shared" si="4"/>
        <v>197471.68603517395</v>
      </c>
      <c r="M79" s="54">
        <f t="shared" si="4"/>
        <v>214542.00796769196</v>
      </c>
      <c r="N79" s="54">
        <f t="shared" si="4"/>
        <v>232646.38065637695</v>
      </c>
      <c r="O79" s="54">
        <f t="shared" si="4"/>
        <v>251784.84860189151</v>
      </c>
      <c r="P79" s="54">
        <f t="shared" si="4"/>
        <v>271957.45683890628</v>
      </c>
      <c r="Q79" s="54">
        <f t="shared" si="4"/>
        <v>293164.25094250782</v>
      </c>
      <c r="R79" s="54">
        <f t="shared" si="4"/>
        <v>315405.27703468385</v>
      </c>
      <c r="S79" s="54">
        <f t="shared" si="4"/>
        <v>338680.58179088583</v>
      </c>
      <c r="T79" s="54">
        <f t="shared" si="4"/>
        <v>362531.85337454476</v>
      </c>
      <c r="U79" s="54">
        <f t="shared" si="4"/>
        <v>387875.8984191221</v>
      </c>
      <c r="V79" s="25"/>
    </row>
    <row r="80" spans="1:22" x14ac:dyDescent="0.25">
      <c r="A80" s="18" t="s">
        <v>40</v>
      </c>
      <c r="B80" s="54">
        <f t="shared" si="5"/>
        <v>12417.462764489359</v>
      </c>
      <c r="C80" s="54">
        <f t="shared" si="6"/>
        <v>13606.98719576349</v>
      </c>
      <c r="D80" s="54">
        <f t="shared" si="4"/>
        <v>16669.892507969034</v>
      </c>
      <c r="E80" s="54">
        <f t="shared" si="4"/>
        <v>20344.473407417518</v>
      </c>
      <c r="F80" s="54">
        <f t="shared" si="4"/>
        <v>24094.3910419809</v>
      </c>
      <c r="G80" s="54">
        <f t="shared" si="4"/>
        <v>25168.940486787043</v>
      </c>
      <c r="H80" s="54">
        <f t="shared" si="4"/>
        <v>26561.824943648939</v>
      </c>
      <c r="I80" s="54">
        <f t="shared" si="4"/>
        <v>28209.505104398329</v>
      </c>
      <c r="J80" s="54">
        <f t="shared" si="4"/>
        <v>30158.58989657382</v>
      </c>
      <c r="K80" s="54">
        <f t="shared" si="4"/>
        <v>32409.079320175417</v>
      </c>
      <c r="L80" s="54">
        <f t="shared" si="4"/>
        <v>34960.97337520311</v>
      </c>
      <c r="M80" s="54">
        <f t="shared" si="4"/>
        <v>37814.272061656913</v>
      </c>
      <c r="N80" s="54">
        <f t="shared" si="4"/>
        <v>40968.975379536809</v>
      </c>
      <c r="O80" s="54">
        <f t="shared" si="4"/>
        <v>44425.083328842811</v>
      </c>
      <c r="P80" s="54">
        <f t="shared" si="4"/>
        <v>48182.595909574906</v>
      </c>
      <c r="Q80" s="54">
        <f t="shared" si="4"/>
        <v>52241.5131217331</v>
      </c>
      <c r="R80" s="54">
        <f t="shared" si="4"/>
        <v>56601.834965317401</v>
      </c>
      <c r="S80" s="54">
        <f t="shared" si="4"/>
        <v>61263.561440327794</v>
      </c>
      <c r="T80" s="54">
        <f t="shared" si="4"/>
        <v>66226.692546764301</v>
      </c>
      <c r="U80" s="54">
        <f t="shared" si="4"/>
        <v>71655.55936368338</v>
      </c>
      <c r="V80" s="25"/>
    </row>
    <row r="81" spans="1:22" x14ac:dyDescent="0.25">
      <c r="A81" s="18" t="s">
        <v>41</v>
      </c>
      <c r="B81" s="54">
        <f t="shared" si="5"/>
        <v>0</v>
      </c>
      <c r="C81" s="54">
        <f t="shared" si="6"/>
        <v>0</v>
      </c>
      <c r="D81" s="54">
        <f t="shared" si="4"/>
        <v>0</v>
      </c>
      <c r="E81" s="54">
        <f t="shared" si="4"/>
        <v>0</v>
      </c>
      <c r="F81" s="54">
        <f t="shared" si="4"/>
        <v>0</v>
      </c>
      <c r="G81" s="54">
        <f t="shared" si="4"/>
        <v>0</v>
      </c>
      <c r="H81" s="54">
        <f t="shared" si="4"/>
        <v>0</v>
      </c>
      <c r="I81" s="54">
        <f t="shared" si="4"/>
        <v>0</v>
      </c>
      <c r="J81" s="54">
        <f t="shared" si="4"/>
        <v>0</v>
      </c>
      <c r="K81" s="54">
        <f t="shared" si="4"/>
        <v>0</v>
      </c>
      <c r="L81" s="54">
        <f t="shared" si="4"/>
        <v>0</v>
      </c>
      <c r="M81" s="54">
        <f t="shared" si="4"/>
        <v>0</v>
      </c>
      <c r="N81" s="54">
        <f t="shared" si="4"/>
        <v>0</v>
      </c>
      <c r="O81" s="54">
        <f t="shared" si="4"/>
        <v>0</v>
      </c>
      <c r="P81" s="54">
        <f t="shared" si="4"/>
        <v>0</v>
      </c>
      <c r="Q81" s="54">
        <f t="shared" si="4"/>
        <v>0</v>
      </c>
      <c r="R81" s="54">
        <f t="shared" si="4"/>
        <v>0</v>
      </c>
      <c r="S81" s="54">
        <f t="shared" si="4"/>
        <v>0</v>
      </c>
      <c r="T81" s="54">
        <f t="shared" si="4"/>
        <v>0</v>
      </c>
      <c r="U81" s="54">
        <f t="shared" si="4"/>
        <v>0</v>
      </c>
      <c r="V81" s="25"/>
    </row>
    <row r="82" spans="1:22" x14ac:dyDescent="0.25">
      <c r="A82" s="18" t="s">
        <v>42</v>
      </c>
      <c r="B82" s="54">
        <f>SUM(B72:B81)</f>
        <v>2978269.9618487852</v>
      </c>
      <c r="C82" s="54">
        <f t="shared" ref="C82:U82" si="7">SUM(C72:C81)</f>
        <v>3330242.0882618064</v>
      </c>
      <c r="D82" s="54">
        <f t="shared" si="7"/>
        <v>3695946.5875825919</v>
      </c>
      <c r="E82" s="54">
        <f t="shared" si="7"/>
        <v>4066468.9802662455</v>
      </c>
      <c r="F82" s="54">
        <f t="shared" si="7"/>
        <v>4446181.0044081863</v>
      </c>
      <c r="G82" s="54">
        <f t="shared" si="7"/>
        <v>4815916.7848463971</v>
      </c>
      <c r="H82" s="54">
        <f t="shared" si="7"/>
        <v>5225324.6279096631</v>
      </c>
      <c r="I82" s="54">
        <f t="shared" si="7"/>
        <v>5656369.0117004085</v>
      </c>
      <c r="J82" s="54">
        <f t="shared" si="7"/>
        <v>6110472.7841035705</v>
      </c>
      <c r="K82" s="54">
        <f t="shared" si="7"/>
        <v>6590032.789113367</v>
      </c>
      <c r="L82" s="54">
        <f t="shared" si="7"/>
        <v>7093622.8739192942</v>
      </c>
      <c r="M82" s="54">
        <f t="shared" si="7"/>
        <v>7625715.37442338</v>
      </c>
      <c r="N82" s="54">
        <f t="shared" si="7"/>
        <v>8186625.8051642673</v>
      </c>
      <c r="O82" s="54">
        <f t="shared" si="7"/>
        <v>8775829.6309223268</v>
      </c>
      <c r="P82" s="54">
        <f t="shared" si="7"/>
        <v>9394121.5323179178</v>
      </c>
      <c r="Q82" s="54">
        <f t="shared" si="7"/>
        <v>10042751.337437186</v>
      </c>
      <c r="R82" s="54">
        <f t="shared" si="7"/>
        <v>10722595.444326231</v>
      </c>
      <c r="S82" s="54">
        <f t="shared" si="7"/>
        <v>11434813.699573271</v>
      </c>
      <c r="T82" s="54">
        <f t="shared" si="7"/>
        <v>12178197.01272917</v>
      </c>
      <c r="U82" s="54">
        <f t="shared" si="7"/>
        <v>12958301.74357447</v>
      </c>
    </row>
    <row r="86" spans="1:22" x14ac:dyDescent="0.25">
      <c r="A86" s="17" t="s">
        <v>54</v>
      </c>
    </row>
    <row r="87" spans="1:22" x14ac:dyDescent="0.25">
      <c r="A87" s="56" t="s">
        <v>32</v>
      </c>
      <c r="B87" s="56" t="s">
        <v>1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</row>
    <row r="88" spans="1:22" x14ac:dyDescent="0.25">
      <c r="A88" s="56"/>
      <c r="B88" s="23">
        <v>2011</v>
      </c>
      <c r="C88" s="23">
        <v>2012</v>
      </c>
      <c r="D88" s="23">
        <v>2013</v>
      </c>
      <c r="E88" s="23">
        <v>2014</v>
      </c>
      <c r="F88" s="23">
        <v>2015</v>
      </c>
      <c r="G88" s="23">
        <v>2016</v>
      </c>
      <c r="H88" s="23">
        <v>2017</v>
      </c>
      <c r="I88" s="23">
        <v>2018</v>
      </c>
      <c r="J88" s="23">
        <v>2019</v>
      </c>
      <c r="K88" s="23">
        <v>2020</v>
      </c>
      <c r="L88" s="3">
        <v>2021</v>
      </c>
      <c r="M88" s="23">
        <v>2022</v>
      </c>
      <c r="N88" s="23">
        <v>2023</v>
      </c>
      <c r="O88" s="23">
        <v>2024</v>
      </c>
      <c r="P88" s="23">
        <v>2025</v>
      </c>
      <c r="Q88" s="3">
        <v>2026</v>
      </c>
      <c r="R88" s="23">
        <v>2027</v>
      </c>
      <c r="S88" s="23">
        <v>2028</v>
      </c>
      <c r="T88" s="23">
        <v>2029</v>
      </c>
      <c r="U88" s="23">
        <v>2030</v>
      </c>
    </row>
    <row r="89" spans="1:22" x14ac:dyDescent="0.25">
      <c r="A89" s="18" t="s">
        <v>33</v>
      </c>
      <c r="B89" s="54">
        <f>B22+M55</f>
        <v>346930.37988256081</v>
      </c>
      <c r="C89" s="54">
        <f>B89+C22</f>
        <v>381941.33753769437</v>
      </c>
      <c r="D89" s="54">
        <f t="shared" ref="D89:U98" si="8">C89+D22</f>
        <v>416622.46836622857</v>
      </c>
      <c r="E89" s="54">
        <f t="shared" si="8"/>
        <v>452899.8991219243</v>
      </c>
      <c r="F89" s="54">
        <f t="shared" si="8"/>
        <v>492028.35376701411</v>
      </c>
      <c r="G89" s="54">
        <f t="shared" si="8"/>
        <v>534325.64476478647</v>
      </c>
      <c r="H89" s="54">
        <f t="shared" si="8"/>
        <v>576556.19170299196</v>
      </c>
      <c r="I89" s="54">
        <f t="shared" si="8"/>
        <v>623467.34791135776</v>
      </c>
      <c r="J89" s="54">
        <f t="shared" si="8"/>
        <v>675495.97190862056</v>
      </c>
      <c r="K89" s="54">
        <f t="shared" si="8"/>
        <v>732880.72822708916</v>
      </c>
      <c r="L89" s="54">
        <f t="shared" si="8"/>
        <v>795347.8040349395</v>
      </c>
      <c r="M89" s="54">
        <f t="shared" si="8"/>
        <v>865684.91673310054</v>
      </c>
      <c r="N89" s="54">
        <f t="shared" si="8"/>
        <v>942594.14609491639</v>
      </c>
      <c r="O89" s="54">
        <f t="shared" si="8"/>
        <v>1026212.9157560027</v>
      </c>
      <c r="P89" s="54">
        <f t="shared" si="8"/>
        <v>1116747.6827127449</v>
      </c>
      <c r="Q89" s="54">
        <f t="shared" si="8"/>
        <v>1214408.9513551951</v>
      </c>
      <c r="R89" s="54">
        <f t="shared" si="8"/>
        <v>1319411.6783088269</v>
      </c>
      <c r="S89" s="54">
        <f t="shared" si="8"/>
        <v>1431975.7199545209</v>
      </c>
      <c r="T89" s="54">
        <f t="shared" si="8"/>
        <v>1552060.1291416378</v>
      </c>
      <c r="U89" s="54">
        <f t="shared" si="8"/>
        <v>1680428.4962951015</v>
      </c>
    </row>
    <row r="90" spans="1:22" x14ac:dyDescent="0.25">
      <c r="A90" s="18" t="s">
        <v>34</v>
      </c>
      <c r="B90" s="54">
        <f t="shared" ref="B90:B98" si="9">B23+M56</f>
        <v>1169388.503660667</v>
      </c>
      <c r="C90" s="54">
        <f t="shared" ref="C90:R98" si="10">B90+C23</f>
        <v>1296780.6260369499</v>
      </c>
      <c r="D90" s="54">
        <f t="shared" si="10"/>
        <v>1418542.4378107053</v>
      </c>
      <c r="E90" s="54">
        <f t="shared" si="10"/>
        <v>1539686.6411709678</v>
      </c>
      <c r="F90" s="54">
        <f t="shared" si="10"/>
        <v>1658626.0287364158</v>
      </c>
      <c r="G90" s="54">
        <f t="shared" si="10"/>
        <v>1781051.2263709155</v>
      </c>
      <c r="H90" s="54">
        <f t="shared" si="10"/>
        <v>1871612.1787451562</v>
      </c>
      <c r="I90" s="54">
        <f t="shared" si="10"/>
        <v>1966933.1737213647</v>
      </c>
      <c r="J90" s="54">
        <f t="shared" si="10"/>
        <v>2066954.5626218414</v>
      </c>
      <c r="K90" s="54">
        <f t="shared" si="10"/>
        <v>2172591.3015197101</v>
      </c>
      <c r="L90" s="54">
        <f t="shared" si="10"/>
        <v>2283748.0122696953</v>
      </c>
      <c r="M90" s="54">
        <f t="shared" si="10"/>
        <v>2400460.3433535402</v>
      </c>
      <c r="N90" s="54">
        <f t="shared" si="10"/>
        <v>2523418.1360227349</v>
      </c>
      <c r="O90" s="54">
        <f t="shared" si="10"/>
        <v>2652672.9829159621</v>
      </c>
      <c r="P90" s="54">
        <f t="shared" si="10"/>
        <v>2788500.5527466438</v>
      </c>
      <c r="Q90" s="54">
        <f t="shared" si="10"/>
        <v>2931185.5648156637</v>
      </c>
      <c r="R90" s="54">
        <f t="shared" si="10"/>
        <v>3081022.2614520332</v>
      </c>
      <c r="S90" s="54">
        <f t="shared" si="8"/>
        <v>3238314.9051149599</v>
      </c>
      <c r="T90" s="54">
        <f t="shared" si="8"/>
        <v>3402796.3451093221</v>
      </c>
      <c r="U90" s="54">
        <f t="shared" si="8"/>
        <v>3575995.2405862515</v>
      </c>
    </row>
    <row r="91" spans="1:22" x14ac:dyDescent="0.25">
      <c r="A91" s="18" t="s">
        <v>35</v>
      </c>
      <c r="B91" s="54">
        <f t="shared" si="9"/>
        <v>259419.23988769494</v>
      </c>
      <c r="C91" s="54">
        <f t="shared" si="10"/>
        <v>274711.38472359697</v>
      </c>
      <c r="D91" s="54">
        <f t="shared" si="8"/>
        <v>292965.81332662544</v>
      </c>
      <c r="E91" s="54">
        <f t="shared" si="8"/>
        <v>309754.55231854931</v>
      </c>
      <c r="F91" s="54">
        <f t="shared" si="8"/>
        <v>327588.87457615481</v>
      </c>
      <c r="G91" s="54">
        <f t="shared" si="8"/>
        <v>347686.13534461119</v>
      </c>
      <c r="H91" s="54">
        <f t="shared" si="8"/>
        <v>365482.18129599351</v>
      </c>
      <c r="I91" s="54">
        <f t="shared" si="8"/>
        <v>383891.75195359334</v>
      </c>
      <c r="J91" s="54">
        <f t="shared" si="8"/>
        <v>402856.05269977188</v>
      </c>
      <c r="K91" s="54">
        <f t="shared" si="8"/>
        <v>422528.06532002438</v>
      </c>
      <c r="L91" s="54">
        <f t="shared" si="8"/>
        <v>442836.34519089747</v>
      </c>
      <c r="M91" s="54">
        <f t="shared" si="8"/>
        <v>463009.03302713623</v>
      </c>
      <c r="N91" s="54">
        <f t="shared" si="8"/>
        <v>484468.53145844053</v>
      </c>
      <c r="O91" s="54">
        <f t="shared" si="8"/>
        <v>506508.99431130569</v>
      </c>
      <c r="P91" s="54">
        <f t="shared" si="8"/>
        <v>529134.08703905775</v>
      </c>
      <c r="Q91" s="54">
        <f t="shared" si="8"/>
        <v>552347.54840408941</v>
      </c>
      <c r="R91" s="54">
        <f t="shared" si="8"/>
        <v>576153.19194404106</v>
      </c>
      <c r="S91" s="54">
        <f t="shared" si="8"/>
        <v>600554.90746730589</v>
      </c>
      <c r="T91" s="54">
        <f t="shared" si="8"/>
        <v>625399.57051673799</v>
      </c>
      <c r="U91" s="54">
        <f t="shared" si="8"/>
        <v>650873.66503521684</v>
      </c>
    </row>
    <row r="92" spans="1:22" x14ac:dyDescent="0.25">
      <c r="A92" s="18" t="s">
        <v>36</v>
      </c>
      <c r="B92" s="54">
        <f t="shared" si="9"/>
        <v>312834.13816048799</v>
      </c>
      <c r="C92" s="54">
        <f t="shared" si="10"/>
        <v>345231.61643028021</v>
      </c>
      <c r="D92" s="54">
        <f t="shared" si="8"/>
        <v>378818.03382545669</v>
      </c>
      <c r="E92" s="54">
        <f t="shared" si="8"/>
        <v>415478.72984848346</v>
      </c>
      <c r="F92" s="54">
        <f t="shared" si="8"/>
        <v>452797.83742565924</v>
      </c>
      <c r="G92" s="54">
        <f t="shared" si="8"/>
        <v>484275.48095615965</v>
      </c>
      <c r="H92" s="54">
        <f t="shared" si="8"/>
        <v>517600.93961822457</v>
      </c>
      <c r="I92" s="54">
        <f t="shared" si="8"/>
        <v>552396.12081817328</v>
      </c>
      <c r="J92" s="54">
        <f t="shared" si="8"/>
        <v>589285.15967832133</v>
      </c>
      <c r="K92" s="54">
        <f t="shared" si="8"/>
        <v>627970.4416586752</v>
      </c>
      <c r="L92" s="54">
        <f t="shared" si="8"/>
        <v>668375.53573089303</v>
      </c>
      <c r="M92" s="54">
        <f t="shared" si="8"/>
        <v>709836.16725385585</v>
      </c>
      <c r="N92" s="54">
        <f t="shared" si="8"/>
        <v>752825.61730979476</v>
      </c>
      <c r="O92" s="54">
        <f t="shared" si="8"/>
        <v>797118.27768828988</v>
      </c>
      <c r="P92" s="54">
        <f t="shared" si="8"/>
        <v>842717.70339426294</v>
      </c>
      <c r="Q92" s="54">
        <f t="shared" si="8"/>
        <v>889635.66725092358</v>
      </c>
      <c r="R92" s="54">
        <f t="shared" si="8"/>
        <v>937876.86753088399</v>
      </c>
      <c r="S92" s="54">
        <f t="shared" si="8"/>
        <v>987449.73959069327</v>
      </c>
      <c r="T92" s="54">
        <f t="shared" si="8"/>
        <v>1038278.8674231231</v>
      </c>
      <c r="U92" s="54">
        <f t="shared" si="8"/>
        <v>1090536.2628090149</v>
      </c>
    </row>
    <row r="93" spans="1:22" x14ac:dyDescent="0.25">
      <c r="A93" s="18" t="s">
        <v>37</v>
      </c>
      <c r="B93" s="54">
        <f t="shared" si="9"/>
        <v>199850.94991362115</v>
      </c>
      <c r="C93" s="54">
        <f t="shared" si="10"/>
        <v>222524.49875468155</v>
      </c>
      <c r="D93" s="54">
        <f t="shared" si="8"/>
        <v>250657.17606439727</v>
      </c>
      <c r="E93" s="54">
        <f t="shared" si="8"/>
        <v>278458.54464158189</v>
      </c>
      <c r="F93" s="54">
        <f t="shared" si="8"/>
        <v>306794.17237346712</v>
      </c>
      <c r="G93" s="54">
        <f t="shared" si="8"/>
        <v>336881.65486356849</v>
      </c>
      <c r="H93" s="54">
        <f t="shared" si="8"/>
        <v>363698.84172368795</v>
      </c>
      <c r="I93" s="54">
        <f t="shared" si="8"/>
        <v>392743.91876596853</v>
      </c>
      <c r="J93" s="54">
        <f t="shared" si="8"/>
        <v>424164.86592103279</v>
      </c>
      <c r="K93" s="54">
        <f t="shared" si="8"/>
        <v>458129.55563416542</v>
      </c>
      <c r="L93" s="54">
        <f t="shared" si="8"/>
        <v>494559.79222584987</v>
      </c>
      <c r="M93" s="54">
        <f t="shared" si="8"/>
        <v>533401.17442542047</v>
      </c>
      <c r="N93" s="54">
        <f t="shared" si="8"/>
        <v>574774.4273951092</v>
      </c>
      <c r="O93" s="54">
        <f t="shared" si="8"/>
        <v>618625.33257237147</v>
      </c>
      <c r="P93" s="54">
        <f t="shared" si="8"/>
        <v>664958.11126957601</v>
      </c>
      <c r="Q93" s="54">
        <f t="shared" si="8"/>
        <v>713777.08146714524</v>
      </c>
      <c r="R93" s="54">
        <f t="shared" si="8"/>
        <v>765086.66002725286</v>
      </c>
      <c r="S93" s="54">
        <f t="shared" si="8"/>
        <v>818891.36495821644</v>
      </c>
      <c r="T93" s="54">
        <f t="shared" si="8"/>
        <v>875077.23617956717</v>
      </c>
      <c r="U93" s="54">
        <f t="shared" si="8"/>
        <v>933889.43583403819</v>
      </c>
    </row>
    <row r="94" spans="1:22" x14ac:dyDescent="0.25">
      <c r="A94" s="18" t="s">
        <v>17</v>
      </c>
      <c r="B94" s="54">
        <f t="shared" si="9"/>
        <v>302794.19643921737</v>
      </c>
      <c r="C94" s="54">
        <f t="shared" si="10"/>
        <v>346235.44985502289</v>
      </c>
      <c r="D94" s="54">
        <f t="shared" si="8"/>
        <v>391062.51029638655</v>
      </c>
      <c r="E94" s="54">
        <f t="shared" si="8"/>
        <v>436250.14500239608</v>
      </c>
      <c r="F94" s="54">
        <f t="shared" si="8"/>
        <v>486276.07570026559</v>
      </c>
      <c r="G94" s="54">
        <f t="shared" si="8"/>
        <v>528595.7554825308</v>
      </c>
      <c r="H94" s="54">
        <f t="shared" si="8"/>
        <v>563660.27478633914</v>
      </c>
      <c r="I94" s="54">
        <f t="shared" si="8"/>
        <v>599984.83173300605</v>
      </c>
      <c r="J94" s="54">
        <f t="shared" si="8"/>
        <v>637472.9733910691</v>
      </c>
      <c r="K94" s="54">
        <f t="shared" si="8"/>
        <v>676329.49472895905</v>
      </c>
      <c r="L94" s="54">
        <f t="shared" si="8"/>
        <v>716424.76875280926</v>
      </c>
      <c r="M94" s="54">
        <f t="shared" si="8"/>
        <v>757713.97102818231</v>
      </c>
      <c r="N94" s="54">
        <f t="shared" si="8"/>
        <v>800310.80542936758</v>
      </c>
      <c r="O94" s="54">
        <f t="shared" si="8"/>
        <v>844256.84524392383</v>
      </c>
      <c r="P94" s="54">
        <f t="shared" si="8"/>
        <v>889388.91018802789</v>
      </c>
      <c r="Q94" s="54">
        <f t="shared" si="8"/>
        <v>935954.65161564376</v>
      </c>
      <c r="R94" s="54">
        <f t="shared" si="8"/>
        <v>983814.83984757832</v>
      </c>
      <c r="S94" s="54">
        <f t="shared" si="8"/>
        <v>1033077.5698133679</v>
      </c>
      <c r="T94" s="54">
        <f t="shared" si="8"/>
        <v>1083623.206879715</v>
      </c>
      <c r="U94" s="54">
        <f t="shared" si="8"/>
        <v>1135582.7875294671</v>
      </c>
    </row>
    <row r="95" spans="1:22" x14ac:dyDescent="0.25">
      <c r="A95" s="18" t="s">
        <v>38</v>
      </c>
      <c r="B95" s="54">
        <f t="shared" si="9"/>
        <v>252669.59105205789</v>
      </c>
      <c r="C95" s="54">
        <f t="shared" si="10"/>
        <v>270722.63124119124</v>
      </c>
      <c r="D95" s="54">
        <f t="shared" si="8"/>
        <v>290080.02947655955</v>
      </c>
      <c r="E95" s="54">
        <f t="shared" si="8"/>
        <v>312922.91192487546</v>
      </c>
      <c r="F95" s="54">
        <f t="shared" si="8"/>
        <v>338538.91862969392</v>
      </c>
      <c r="G95" s="54">
        <f t="shared" si="8"/>
        <v>364112.37059594603</v>
      </c>
      <c r="H95" s="54">
        <f t="shared" si="8"/>
        <v>385526.55172230781</v>
      </c>
      <c r="I95" s="54">
        <f t="shared" si="8"/>
        <v>407600.71492553008</v>
      </c>
      <c r="J95" s="54">
        <f t="shared" si="8"/>
        <v>430016.57356201514</v>
      </c>
      <c r="K95" s="54">
        <f t="shared" si="8"/>
        <v>453441.94318407401</v>
      </c>
      <c r="L95" s="54">
        <f t="shared" si="8"/>
        <v>477553.64891945815</v>
      </c>
      <c r="M95" s="54">
        <f t="shared" si="8"/>
        <v>502128.8275583302</v>
      </c>
      <c r="N95" s="54">
        <f t="shared" si="8"/>
        <v>527635.90147921839</v>
      </c>
      <c r="O95" s="54">
        <f t="shared" si="8"/>
        <v>553852.52479652094</v>
      </c>
      <c r="P95" s="54">
        <f t="shared" si="8"/>
        <v>580786.96730202565</v>
      </c>
      <c r="Q95" s="54">
        <f t="shared" si="8"/>
        <v>608447.77996044094</v>
      </c>
      <c r="R95" s="54">
        <f t="shared" si="8"/>
        <v>636843.80446927529</v>
      </c>
      <c r="S95" s="54">
        <f t="shared" si="8"/>
        <v>665984.18314375274</v>
      </c>
      <c r="T95" s="54">
        <f t="shared" si="8"/>
        <v>695457.97370246961</v>
      </c>
      <c r="U95" s="54">
        <f t="shared" si="8"/>
        <v>726121.0036752607</v>
      </c>
    </row>
    <row r="96" spans="1:22" x14ac:dyDescent="0.25">
      <c r="A96" s="18" t="s">
        <v>39</v>
      </c>
      <c r="B96" s="54">
        <f t="shared" si="9"/>
        <v>73024.465276683593</v>
      </c>
      <c r="C96" s="54">
        <f t="shared" si="10"/>
        <v>81832.615018391021</v>
      </c>
      <c r="D96" s="54">
        <f t="shared" si="8"/>
        <v>93803.975802942572</v>
      </c>
      <c r="E96" s="54">
        <f t="shared" si="8"/>
        <v>105401.76862998914</v>
      </c>
      <c r="F96" s="54">
        <f t="shared" si="8"/>
        <v>117093.2087149633</v>
      </c>
      <c r="G96" s="54">
        <f t="shared" si="8"/>
        <v>127479.58379221123</v>
      </c>
      <c r="H96" s="54">
        <f t="shared" si="8"/>
        <v>139285.27231297089</v>
      </c>
      <c r="I96" s="54">
        <f t="shared" si="8"/>
        <v>152013.43193484514</v>
      </c>
      <c r="J96" s="54">
        <f t="shared" si="8"/>
        <v>165425.36609460358</v>
      </c>
      <c r="K96" s="54">
        <f t="shared" si="8"/>
        <v>180208.14986789296</v>
      </c>
      <c r="L96" s="54">
        <f t="shared" si="8"/>
        <v>196018.27363196245</v>
      </c>
      <c r="M96" s="54">
        <f t="shared" si="8"/>
        <v>212855.7562949165</v>
      </c>
      <c r="N96" s="54">
        <f t="shared" si="8"/>
        <v>230720.61699175692</v>
      </c>
      <c r="O96" s="54">
        <f t="shared" si="8"/>
        <v>249612.87508710549</v>
      </c>
      <c r="P96" s="54">
        <f t="shared" si="8"/>
        <v>269532.55017795943</v>
      </c>
      <c r="Q96" s="54">
        <f t="shared" si="8"/>
        <v>290479.66209647997</v>
      </c>
      <c r="R96" s="54">
        <f t="shared" si="8"/>
        <v>312454.23091281427</v>
      </c>
      <c r="S96" s="54">
        <f t="shared" si="8"/>
        <v>335456.27693795122</v>
      </c>
      <c r="T96" s="54">
        <f t="shared" si="8"/>
        <v>359027.46165448561</v>
      </c>
      <c r="U96" s="54">
        <f t="shared" si="8"/>
        <v>384084.54171306401</v>
      </c>
    </row>
    <row r="97" spans="1:21" x14ac:dyDescent="0.25">
      <c r="A97" s="18" t="s">
        <v>40</v>
      </c>
      <c r="B97" s="54">
        <f t="shared" si="9"/>
        <v>12368.494337281481</v>
      </c>
      <c r="C97" s="54">
        <f t="shared" si="10"/>
        <v>13525.373150417028</v>
      </c>
      <c r="D97" s="54">
        <f t="shared" si="8"/>
        <v>16572.608565916053</v>
      </c>
      <c r="E97" s="54">
        <f t="shared" si="8"/>
        <v>20206.70889887269</v>
      </c>
      <c r="F97" s="54">
        <f t="shared" si="8"/>
        <v>23935.080425464606</v>
      </c>
      <c r="G97" s="54">
        <f t="shared" si="8"/>
        <v>25009.62987027075</v>
      </c>
      <c r="H97" s="54">
        <f t="shared" si="8"/>
        <v>26394.536817470806</v>
      </c>
      <c r="I97" s="54">
        <f t="shared" si="8"/>
        <v>28032.780169346894</v>
      </c>
      <c r="J97" s="54">
        <f t="shared" si="8"/>
        <v>29970.701908704385</v>
      </c>
      <c r="K97" s="54">
        <f t="shared" si="8"/>
        <v>32208.302035543282</v>
      </c>
      <c r="L97" s="54">
        <f t="shared" si="8"/>
        <v>34745.580549863575</v>
      </c>
      <c r="M97" s="54">
        <f t="shared" si="8"/>
        <v>37582.537451665274</v>
      </c>
      <c r="N97" s="54">
        <f t="shared" si="8"/>
        <v>40719.172740948365</v>
      </c>
      <c r="O97" s="54">
        <f t="shared" si="8"/>
        <v>44155.486417712862</v>
      </c>
      <c r="P97" s="54">
        <f t="shared" si="8"/>
        <v>47891.478481958758</v>
      </c>
      <c r="Q97" s="54">
        <f t="shared" si="8"/>
        <v>51927.148933686047</v>
      </c>
      <c r="R97" s="54">
        <f t="shared" si="8"/>
        <v>56262.497772894742</v>
      </c>
      <c r="S97" s="54">
        <f t="shared" si="8"/>
        <v>60897.524999584835</v>
      </c>
      <c r="T97" s="54">
        <f t="shared" si="8"/>
        <v>65832.230613756328</v>
      </c>
      <c r="U97" s="54">
        <f t="shared" si="8"/>
        <v>71138.123869553019</v>
      </c>
    </row>
    <row r="98" spans="1:21" x14ac:dyDescent="0.25">
      <c r="A98" s="18" t="s">
        <v>41</v>
      </c>
      <c r="B98" s="54">
        <f t="shared" si="9"/>
        <v>0</v>
      </c>
      <c r="C98" s="54">
        <f t="shared" si="10"/>
        <v>0</v>
      </c>
      <c r="D98" s="54">
        <f t="shared" si="8"/>
        <v>0</v>
      </c>
      <c r="E98" s="54">
        <f t="shared" si="8"/>
        <v>0</v>
      </c>
      <c r="F98" s="54">
        <f t="shared" si="8"/>
        <v>0</v>
      </c>
      <c r="G98" s="54">
        <f t="shared" si="8"/>
        <v>0</v>
      </c>
      <c r="H98" s="54">
        <f t="shared" si="8"/>
        <v>0</v>
      </c>
      <c r="I98" s="54">
        <f t="shared" si="8"/>
        <v>0</v>
      </c>
      <c r="J98" s="54">
        <f t="shared" si="8"/>
        <v>0</v>
      </c>
      <c r="K98" s="54">
        <f t="shared" si="8"/>
        <v>0</v>
      </c>
      <c r="L98" s="54">
        <f t="shared" si="8"/>
        <v>0</v>
      </c>
      <c r="M98" s="54">
        <f t="shared" si="8"/>
        <v>0</v>
      </c>
      <c r="N98" s="54">
        <f t="shared" si="8"/>
        <v>0</v>
      </c>
      <c r="O98" s="54">
        <f t="shared" si="8"/>
        <v>0</v>
      </c>
      <c r="P98" s="54">
        <f t="shared" si="8"/>
        <v>0</v>
      </c>
      <c r="Q98" s="54">
        <f t="shared" si="8"/>
        <v>0</v>
      </c>
      <c r="R98" s="54">
        <f t="shared" si="8"/>
        <v>0</v>
      </c>
      <c r="S98" s="54">
        <f t="shared" si="8"/>
        <v>0</v>
      </c>
      <c r="T98" s="54">
        <f t="shared" si="8"/>
        <v>0</v>
      </c>
      <c r="U98" s="54">
        <f t="shared" si="8"/>
        <v>0</v>
      </c>
    </row>
    <row r="99" spans="1:21" x14ac:dyDescent="0.25">
      <c r="A99" s="18" t="s">
        <v>42</v>
      </c>
      <c r="B99" s="54">
        <f>SUM(B89:B98)</f>
        <v>2929279.958610272</v>
      </c>
      <c r="C99" s="54">
        <f t="shared" ref="C99:U99" si="11">SUM(C89:C98)</f>
        <v>3233505.5327482251</v>
      </c>
      <c r="D99" s="54">
        <f t="shared" si="11"/>
        <v>3549125.0535352179</v>
      </c>
      <c r="E99" s="54">
        <f t="shared" si="11"/>
        <v>3871059.9015576402</v>
      </c>
      <c r="F99" s="54">
        <f t="shared" si="11"/>
        <v>4203678.5503490986</v>
      </c>
      <c r="G99" s="54">
        <f t="shared" si="11"/>
        <v>4529417.4820409995</v>
      </c>
      <c r="H99" s="54">
        <f t="shared" si="11"/>
        <v>4809816.9687251421</v>
      </c>
      <c r="I99" s="54">
        <f t="shared" si="11"/>
        <v>5107064.0719331866</v>
      </c>
      <c r="J99" s="54">
        <f t="shared" si="11"/>
        <v>5421642.2277859794</v>
      </c>
      <c r="K99" s="54">
        <f t="shared" si="11"/>
        <v>5756287.9821761334</v>
      </c>
      <c r="L99" s="54">
        <f t="shared" si="11"/>
        <v>6109609.7613063687</v>
      </c>
      <c r="M99" s="54">
        <f t="shared" si="11"/>
        <v>6482672.7271261476</v>
      </c>
      <c r="N99" s="54">
        <f t="shared" si="11"/>
        <v>6877467.3549222862</v>
      </c>
      <c r="O99" s="54">
        <f t="shared" si="11"/>
        <v>7293016.2347891955</v>
      </c>
      <c r="P99" s="54">
        <f t="shared" si="11"/>
        <v>7729658.0433122562</v>
      </c>
      <c r="Q99" s="54">
        <f t="shared" si="11"/>
        <v>8188164.055899268</v>
      </c>
      <c r="R99" s="54">
        <f t="shared" si="11"/>
        <v>8668926.0322656017</v>
      </c>
      <c r="S99" s="54">
        <f t="shared" si="11"/>
        <v>9172602.1919803526</v>
      </c>
      <c r="T99" s="54">
        <f t="shared" si="11"/>
        <v>9697553.0212208163</v>
      </c>
      <c r="U99" s="54">
        <f t="shared" si="11"/>
        <v>10248649.55734697</v>
      </c>
    </row>
    <row r="102" spans="1:21" x14ac:dyDescent="0.25">
      <c r="K102" s="52">
        <f>SUM(B82:U82)</f>
        <v>145327799.07442853</v>
      </c>
      <c r="L102" s="22"/>
    </row>
    <row r="103" spans="1:21" x14ac:dyDescent="0.25">
      <c r="K103" s="52">
        <f>SUM(B99:U99)</f>
        <v>123879196.70963115</v>
      </c>
      <c r="L103" s="22"/>
    </row>
    <row r="104" spans="1:21" x14ac:dyDescent="0.25">
      <c r="K104" s="52">
        <f>K102-K103</f>
        <v>21448602.364797384</v>
      </c>
      <c r="L104" s="27">
        <f>K104/(K102+K103)</f>
        <v>7.9673272614364216E-2</v>
      </c>
    </row>
  </sheetData>
  <mergeCells count="10">
    <mergeCell ref="A70:A71"/>
    <mergeCell ref="A87:A88"/>
    <mergeCell ref="B70:U70"/>
    <mergeCell ref="B87:U87"/>
    <mergeCell ref="A4:A5"/>
    <mergeCell ref="B4:U4"/>
    <mergeCell ref="A20:A21"/>
    <mergeCell ref="B20:U20"/>
    <mergeCell ref="A53:A54"/>
    <mergeCell ref="B53:L5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"/>
  <sheetViews>
    <sheetView zoomScale="85" zoomScaleNormal="85" workbookViewId="0">
      <selection activeCell="B6" sqref="B6"/>
    </sheetView>
  </sheetViews>
  <sheetFormatPr defaultRowHeight="15" x14ac:dyDescent="0.25"/>
  <cols>
    <col min="1" max="1" width="37.140625" bestFit="1" customWidth="1"/>
    <col min="2" max="12" width="11.5703125" bestFit="1" customWidth="1"/>
  </cols>
  <sheetData>
    <row r="3" spans="1:12" x14ac:dyDescent="0.25">
      <c r="A3" t="s">
        <v>45</v>
      </c>
    </row>
    <row r="4" spans="1:12" x14ac:dyDescent="0.25">
      <c r="A4" s="56" t="s">
        <v>0</v>
      </c>
      <c r="B4" s="56" t="s">
        <v>46</v>
      </c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2" x14ac:dyDescent="0.25">
      <c r="A5" s="56"/>
      <c r="B5" s="28">
        <v>2000</v>
      </c>
      <c r="C5" s="28">
        <v>2001</v>
      </c>
      <c r="D5" s="28">
        <v>2002</v>
      </c>
      <c r="E5" s="28">
        <v>2003</v>
      </c>
      <c r="F5" s="28">
        <v>2004</v>
      </c>
      <c r="G5" s="28">
        <v>2005</v>
      </c>
      <c r="H5" s="28">
        <v>2006</v>
      </c>
      <c r="I5" s="28">
        <v>2007</v>
      </c>
      <c r="J5" s="28">
        <v>2008</v>
      </c>
      <c r="K5" s="28">
        <v>2009</v>
      </c>
      <c r="L5" s="28">
        <v>2010</v>
      </c>
    </row>
    <row r="6" spans="1:12" x14ac:dyDescent="0.25">
      <c r="A6" s="1" t="s">
        <v>3</v>
      </c>
      <c r="B6" s="24">
        <f>PASER!B30+KUKAR!B30+KUBAR!B30+KUTIM!B30+BERAU!B30+PPU!B30+SAMARINDA!B30+BALIKPAPAN!B30+BONTANG!B30</f>
        <v>136797.10109128442</v>
      </c>
      <c r="C6" s="24">
        <f>PASER!C30+KUKAR!C30+KUBAR!C30+KUTIM!C30+BERAU!C30+PPU!C30+SAMARINDA!C30+BALIKPAPAN!C30+BONTANG!C30</f>
        <v>111946.07492186002</v>
      </c>
      <c r="D6" s="24">
        <f>PASER!D30+KUKAR!D30+KUBAR!D30+KUTIM!D30+BERAU!D30+PPU!D30+SAMARINDA!D30+BALIKPAPAN!D30+BONTANG!D30</f>
        <v>128177.40797740896</v>
      </c>
      <c r="E6" s="24">
        <f>PASER!E30+KUKAR!E30+KUBAR!E30+KUTIM!E30+BERAU!E30+PPU!E30+SAMARINDA!E30+BALIKPAPAN!E30+BONTANG!E30</f>
        <v>121786.23906677496</v>
      </c>
      <c r="F6" s="24">
        <f>PASER!F30+KUKAR!F30+KUBAR!F30+KUTIM!F30+BERAU!F30+PPU!F30+SAMARINDA!F30+BALIKPAPAN!F30+BONTANG!F30</f>
        <v>134350.56908555189</v>
      </c>
      <c r="G6" s="24">
        <f>PASER!G30+KUKAR!G30+KUBAR!G30+KUTIM!G30+BERAU!G30+PPU!G30+SAMARINDA!G30+BALIKPAPAN!G30+BONTANG!G30</f>
        <v>125822.17838468553</v>
      </c>
      <c r="H6" s="24">
        <f>PASER!H30+KUKAR!H30+KUBAR!H30+KUTIM!H30+BERAU!H30+PPU!H30+SAMARINDA!H30+BALIKPAPAN!H30+BONTANG!H30</f>
        <v>128412.1856108608</v>
      </c>
      <c r="I6" s="24">
        <f>PASER!I30+KUKAR!I30+KUBAR!I30+KUTIM!I30+BERAU!I30+PPU!I30+SAMARINDA!I30+BALIKPAPAN!I30+BONTANG!I30</f>
        <v>134007.71920813021</v>
      </c>
      <c r="J6" s="24">
        <f>PASER!J30+KUKAR!J30+KUBAR!J30+KUTIM!J30+BERAU!J30+PPU!J30+SAMARINDA!J30+BALIKPAPAN!J30+BONTANG!J30</f>
        <v>150775.68685442617</v>
      </c>
      <c r="K6" s="24">
        <f>PASER!K30+KUKAR!K30+KUBAR!K30+KUTIM!K30+BERAU!K30+PPU!K30+SAMARINDA!K30+BALIKPAPAN!K30+BONTANG!K30</f>
        <v>132133.22476961769</v>
      </c>
      <c r="L6" s="24">
        <f>PASER!L30+KUKAR!L30+KUBAR!L30+KUTIM!L30+BERAU!L30+PPU!L30+SAMARINDA!L30+BALIKPAPAN!L30+BONTANG!L30</f>
        <v>140717.51490702026</v>
      </c>
    </row>
    <row r="7" spans="1:12" x14ac:dyDescent="0.25">
      <c r="A7" s="1" t="s">
        <v>4</v>
      </c>
      <c r="B7" s="24">
        <f>PASER!B31+KUKAR!B31+KUBAR!B31+KUTIM!B31+BERAU!B31+PPU!B31+SAMARINDA!B31+BALIKPAPAN!B31+BONTANG!B31</f>
        <v>83200.97163</v>
      </c>
      <c r="C7" s="24">
        <f>PASER!C31+KUKAR!C31+KUBAR!C31+KUTIM!C31+BERAU!C31+PPU!C31+SAMARINDA!C31+BALIKPAPAN!C31+BONTANG!C31</f>
        <v>87226.191990000007</v>
      </c>
      <c r="D7" s="24">
        <f>PASER!D31+KUKAR!D31+KUBAR!D31+KUTIM!D31+BERAU!D31+PPU!D31+SAMARINDA!D31+BALIKPAPAN!D31+BONTANG!D31</f>
        <v>95536.770420000015</v>
      </c>
      <c r="E7" s="24">
        <f>PASER!E31+KUKAR!E31+KUBAR!E31+KUTIM!E31+BERAU!E31+PPU!E31+SAMARINDA!E31+BALIKPAPAN!E31+BONTANG!E31</f>
        <v>76641.481769999999</v>
      </c>
      <c r="F7" s="24">
        <f>PASER!F31+KUKAR!F31+KUBAR!F31+KUTIM!F31+BERAU!F31+PPU!F31+SAMARINDA!F31+BALIKPAPAN!F31+BONTANG!F31</f>
        <v>95567.264729999995</v>
      </c>
      <c r="G7" s="24">
        <f>PASER!G31+KUKAR!G31+KUBAR!G31+KUTIM!G31+BERAU!G31+PPU!G31+SAMARINDA!G31+BALIKPAPAN!G31+BONTANG!G31</f>
        <v>84799.534889999995</v>
      </c>
      <c r="H7" s="24">
        <f>PASER!H31+KUKAR!H31+KUBAR!H31+KUTIM!H31+BERAU!H31+PPU!H31+SAMARINDA!H31+BALIKPAPAN!H31+BONTANG!H31</f>
        <v>87237.08090999999</v>
      </c>
      <c r="I7" s="24">
        <f>PASER!I31+KUKAR!I31+KUBAR!I31+KUTIM!I31+BERAU!I31+PPU!I31+SAMARINDA!I31+BALIKPAPAN!I31+BONTANG!I31</f>
        <v>94541.700539999991</v>
      </c>
      <c r="J7" s="24">
        <f>PASER!J31+KUKAR!J31+KUBAR!J31+KUTIM!J31+BERAU!J31+PPU!J31+SAMARINDA!J31+BALIKPAPAN!J31+BONTANG!J31</f>
        <v>102799.17039</v>
      </c>
      <c r="K7" s="24">
        <f>PASER!K31+KUKAR!K31+KUBAR!K31+KUTIM!K31+BERAU!K31+PPU!K31+SAMARINDA!K31+BALIKPAPAN!K31+BONTANG!K31</f>
        <v>116179.91217000001</v>
      </c>
      <c r="L7" s="24">
        <f>PASER!L31+KUKAR!L31+KUBAR!L31+KUTIM!L31+BERAU!L31+PPU!L31+SAMARINDA!L31+BALIKPAPAN!L31+BONTANG!L31</f>
        <v>123618.40931999998</v>
      </c>
    </row>
    <row r="8" spans="1:12" x14ac:dyDescent="0.25">
      <c r="A8" s="1" t="s">
        <v>5</v>
      </c>
      <c r="B8" s="24">
        <f>PASER!B32+KUKAR!B32+KUBAR!B32+KUTIM!B32+BERAU!B32+PPU!B32+SAMARINDA!B32+BALIKPAPAN!B32+BONTANG!B32</f>
        <v>2390.7900056585604</v>
      </c>
      <c r="C8" s="24">
        <f>PASER!C32+KUKAR!C32+KUBAR!C32+KUTIM!C32+BERAU!C32+PPU!C32+SAMARINDA!C32+BALIKPAPAN!C32+BONTANG!C32</f>
        <v>2839.1849194005313</v>
      </c>
      <c r="D8" s="24">
        <f>PASER!D32+KUKAR!D32+KUBAR!D32+KUTIM!D32+BERAU!D32+PPU!D32+SAMARINDA!D32+BALIKPAPAN!D32+BONTANG!D32</f>
        <v>3248.617143120523</v>
      </c>
      <c r="E8" s="24">
        <f>PASER!E32+KUKAR!E32+KUBAR!E32+KUTIM!E32+BERAU!E32+PPU!E32+SAMARINDA!E32+BALIKPAPAN!E32+BONTANG!E32</f>
        <v>2898.417285971932</v>
      </c>
      <c r="F8" s="24">
        <f>PASER!F32+KUKAR!F32+KUBAR!F32+KUTIM!F32+BERAU!F32+PPU!F32+SAMARINDA!F32+BALIKPAPAN!F32+BONTANG!F32</f>
        <v>3334.0780800542921</v>
      </c>
      <c r="G8" s="24">
        <f>PASER!G32+KUKAR!G32+KUBAR!G32+KUTIM!G32+BERAU!G32+PPU!G32+SAMARINDA!G32+BALIKPAPAN!G32+BONTANG!G32</f>
        <v>3198.8698236920109</v>
      </c>
      <c r="H8" s="24">
        <f>PASER!H32+KUKAR!H32+KUBAR!H32+KUTIM!H32+BERAU!H32+PPU!H32+SAMARINDA!H32+BALIKPAPAN!H32+BONTANG!H32</f>
        <v>3241.3801323755661</v>
      </c>
      <c r="I8" s="24">
        <f>PASER!I32+KUKAR!I32+KUBAR!I32+KUTIM!I32+BERAU!I32+PPU!I32+SAMARINDA!I32+BALIKPAPAN!I32+BONTANG!I32</f>
        <v>3159.2806679991545</v>
      </c>
      <c r="J8" s="24">
        <f>PASER!J32+KUKAR!J32+KUBAR!J32+KUTIM!J32+BERAU!J32+PPU!J32+SAMARINDA!J32+BALIKPAPAN!J32+BONTANG!J32</f>
        <v>2817.6560987525027</v>
      </c>
      <c r="K8" s="24">
        <f>PASER!K32+KUKAR!K32+KUBAR!K32+KUTIM!K32+BERAU!K32+PPU!K32+SAMARINDA!K32+BALIKPAPAN!K32+BONTANG!K32</f>
        <v>4665.0111543336789</v>
      </c>
      <c r="L8" s="24">
        <f>PASER!L32+KUKAR!L32+KUBAR!L32+KUTIM!L32+BERAU!L32+PPU!L32+SAMARINDA!L32+BALIKPAPAN!L32+BONTANG!L32</f>
        <v>4604.0730194228117</v>
      </c>
    </row>
    <row r="9" spans="1:12" x14ac:dyDescent="0.25">
      <c r="A9" s="1" t="s">
        <v>6</v>
      </c>
      <c r="B9" s="24">
        <f>PASER!B33+KUKAR!B33+KUBAR!B33+KUTIM!B33+BERAU!B33+PPU!B33+SAMARINDA!B33+BALIKPAPAN!B33+BONTANG!B33</f>
        <v>0</v>
      </c>
      <c r="C9" s="24">
        <f>PASER!C33+KUKAR!C33+KUBAR!C33+KUTIM!C33+BERAU!C33+PPU!C33+SAMARINDA!C33+BALIKPAPAN!C33+BONTANG!C33</f>
        <v>0</v>
      </c>
      <c r="D9" s="24">
        <f>PASER!D33+KUKAR!D33+KUBAR!D33+KUTIM!D33+BERAU!D33+PPU!D33+SAMARINDA!D33+BALIKPAPAN!D33+BONTANG!D33</f>
        <v>0</v>
      </c>
      <c r="E9" s="24">
        <f>PASER!E33+KUKAR!E33+KUBAR!E33+KUTIM!E33+BERAU!E33+PPU!E33+SAMARINDA!E33+BALIKPAPAN!E33+BONTANG!E33</f>
        <v>0</v>
      </c>
      <c r="F9" s="24">
        <f>PASER!F33+KUKAR!F33+KUBAR!F33+KUTIM!F33+BERAU!F33+PPU!F33+SAMARINDA!F33+BALIKPAPAN!F33+BONTANG!F33</f>
        <v>0</v>
      </c>
      <c r="G9" s="24">
        <f>PASER!G33+KUKAR!G33+KUBAR!G33+KUTIM!G33+BERAU!G33+PPU!G33+SAMARINDA!G33+BALIKPAPAN!G33+BONTANG!G33</f>
        <v>0</v>
      </c>
      <c r="H9" s="24">
        <f>PASER!H33+KUKAR!H33+KUBAR!H33+KUTIM!H33+BERAU!H33+PPU!H33+SAMARINDA!H33+BALIKPAPAN!H33+BONTANG!H33</f>
        <v>0</v>
      </c>
      <c r="I9" s="24">
        <f>PASER!I33+KUKAR!I33+KUBAR!I33+KUTIM!I33+BERAU!I33+PPU!I33+SAMARINDA!I33+BALIKPAPAN!I33+BONTANG!I33</f>
        <v>0</v>
      </c>
      <c r="J9" s="24">
        <f>PASER!J33+KUKAR!J33+KUBAR!J33+KUTIM!J33+BERAU!J33+PPU!J33+SAMARINDA!J33+BALIKPAPAN!J33+BONTANG!J33</f>
        <v>0</v>
      </c>
      <c r="K9" s="24">
        <f>PASER!K33+KUKAR!K33+KUBAR!K33+KUTIM!K33+BERAU!K33+PPU!K33+SAMARINDA!K33+BALIKPAPAN!K33+BONTANG!K33</f>
        <v>0</v>
      </c>
      <c r="L9" s="24">
        <f>PASER!L33+KUKAR!L33+KUBAR!L33+KUTIM!L33+BERAU!L33+PPU!L33+SAMARINDA!L33+BALIKPAPAN!L33+BONTANG!L33</f>
        <v>0</v>
      </c>
    </row>
    <row r="10" spans="1:12" x14ac:dyDescent="0.25">
      <c r="A10" s="1" t="s">
        <v>7</v>
      </c>
      <c r="B10" s="24">
        <f>PASER!B34+KUKAR!B34+KUBAR!B34+KUTIM!B34+BERAU!B34+PPU!B34+SAMARINDA!B34+BALIKPAPAN!B34+BONTANG!B34</f>
        <v>1041.1723636363633</v>
      </c>
      <c r="C10" s="24">
        <f>PASER!C34+KUKAR!C34+KUBAR!C34+KUTIM!C34+BERAU!C34+PPU!C34+SAMARINDA!C34+BALIKPAPAN!C34+BONTANG!C34</f>
        <v>852.02945454545454</v>
      </c>
      <c r="D10" s="24">
        <f>PASER!D34+KUKAR!D34+KUBAR!D34+KUTIM!D34+BERAU!D34+PPU!D34+SAMARINDA!D34+BALIKPAPAN!D34+BONTANG!D34</f>
        <v>975.56727272727289</v>
      </c>
      <c r="E10" s="24">
        <f>PASER!E34+KUKAR!E34+KUBAR!E34+KUTIM!E34+BERAU!E34+PPU!E34+SAMARINDA!E34+BALIKPAPAN!E34+BONTANG!E34</f>
        <v>5874.6679529303319</v>
      </c>
      <c r="F10" s="24">
        <f>PASER!F34+KUKAR!F34+KUBAR!F34+KUTIM!F34+BERAU!F34+PPU!F34+SAMARINDA!F34+BALIKPAPAN!F34+BONTANG!F34</f>
        <v>6721.0022946512645</v>
      </c>
      <c r="G10" s="24">
        <f>PASER!G34+KUKAR!G34+KUBAR!G34+KUTIM!G34+BERAU!G34+PPU!G34+SAMARINDA!G34+BALIKPAPAN!G34+BONTANG!G34</f>
        <v>7532.8962364686658</v>
      </c>
      <c r="H10" s="24">
        <f>PASER!H34+KUKAR!H34+KUBAR!H34+KUTIM!H34+BERAU!H34+PPU!H34+SAMARINDA!H34+BALIKPAPAN!H34+BONTANG!H34</f>
        <v>8325.3019707161475</v>
      </c>
      <c r="I10" s="24">
        <f>PASER!I34+KUKAR!I34+KUBAR!I34+KUTIM!I34+BERAU!I34+PPU!I34+SAMARINDA!I34+BALIKPAPAN!I34+BONTANG!I34</f>
        <v>11886.583788851287</v>
      </c>
      <c r="J10" s="24">
        <f>PASER!J34+KUKAR!J34+KUBAR!J34+KUTIM!J34+BERAU!J34+PPU!J34+SAMARINDA!J34+BALIKPAPAN!J34+BONTANG!J34</f>
        <v>14641.815419749486</v>
      </c>
      <c r="K10" s="24">
        <f>PASER!K34+KUKAR!K34+KUBAR!K34+KUTIM!K34+BERAU!K34+PPU!K34+SAMARINDA!K34+BALIKPAPAN!K34+BONTANG!K34</f>
        <v>18974.174024600306</v>
      </c>
      <c r="L10" s="24">
        <f>PASER!L34+KUKAR!L34+KUBAR!L34+KUTIM!L34+BERAU!L34+PPU!L34+SAMARINDA!L34+BALIKPAPAN!L34+BONTANG!L34</f>
        <v>22989.764244727121</v>
      </c>
    </row>
    <row r="11" spans="1:12" x14ac:dyDescent="0.25">
      <c r="A11" s="1" t="s">
        <v>8</v>
      </c>
      <c r="B11" s="24">
        <f>PASER!B35+KUKAR!B35+KUBAR!B35+KUTIM!B35+BERAU!B35+PPU!B35+SAMARINDA!B35+BALIKPAPAN!B35+BONTANG!B35</f>
        <v>1.5720045498181817E-2</v>
      </c>
      <c r="C11" s="24">
        <f>PASER!C35+KUKAR!C35+KUBAR!C35+KUTIM!C35+BERAU!C35+PPU!C35+SAMARINDA!C35+BALIKPAPAN!C35+BONTANG!C35</f>
        <v>1.3277660429090909E-2</v>
      </c>
      <c r="D11" s="24">
        <f>PASER!D35+KUKAR!D35+KUBAR!D35+KUTIM!D35+BERAU!D35+PPU!D35+SAMARINDA!D35+BALIKPAPAN!D35+BONTANG!D35</f>
        <v>1.6881036072727271E-2</v>
      </c>
      <c r="E11" s="24">
        <f>PASER!E35+KUKAR!E35+KUBAR!E35+KUTIM!E35+BERAU!E35+PPU!E35+SAMARINDA!E35+BALIKPAPAN!E35+BONTANG!E35</f>
        <v>1.3965826254545453E-2</v>
      </c>
      <c r="F11" s="24">
        <f>PASER!F35+KUKAR!F35+KUBAR!F35+KUTIM!F35+BERAU!F35+PPU!F35+SAMARINDA!F35+BALIKPAPAN!F35+BONTANG!F35</f>
        <v>1.5965187585454545E-2</v>
      </c>
      <c r="G11" s="24">
        <f>PASER!G35+KUKAR!G35+KUBAR!G35+KUTIM!G35+BERAU!G35+PPU!G35+SAMARINDA!G35+BALIKPAPAN!G35+BONTANG!G35</f>
        <v>1.6912330807272728E-2</v>
      </c>
      <c r="H11" s="24">
        <f>PASER!H35+KUKAR!H35+KUBAR!H35+KUTIM!H35+BERAU!H35+PPU!H35+SAMARINDA!H35+BALIKPAPAN!H35+BONTANG!H35</f>
        <v>1.7043337716363637E-2</v>
      </c>
      <c r="I11" s="24">
        <f>PASER!I35+KUKAR!I35+KUBAR!I35+KUTIM!I35+BERAU!I35+PPU!I35+SAMARINDA!I35+BALIKPAPAN!I35+BONTANG!I35</f>
        <v>1.7632477010909087E-2</v>
      </c>
      <c r="J11" s="24">
        <f>PASER!J35+KUKAR!J35+KUBAR!J35+KUTIM!J35+BERAU!J35+PPU!J35+SAMARINDA!J35+BALIKPAPAN!J35+BONTANG!J35</f>
        <v>1.7166391536000001E-2</v>
      </c>
      <c r="K11" s="24">
        <f>PASER!K35+KUKAR!K35+KUBAR!K35+KUTIM!K35+BERAU!K35+PPU!K35+SAMARINDA!K35+BALIKPAPAN!K35+BONTANG!K35</f>
        <v>1.1227658476363638E-2</v>
      </c>
      <c r="L11" s="24">
        <f>PASER!L35+KUKAR!L35+KUBAR!L35+KUTIM!L35+BERAU!L35+PPU!L35+SAMARINDA!L35+BALIKPAPAN!L35+BONTANG!L35</f>
        <v>1.1357423127272727E-2</v>
      </c>
    </row>
    <row r="12" spans="1:12" x14ac:dyDescent="0.25">
      <c r="A12" s="4" t="s">
        <v>9</v>
      </c>
      <c r="B12" s="24">
        <f>SUM(B6:B11)</f>
        <v>223430.05081062482</v>
      </c>
      <c r="C12" s="24">
        <f t="shared" ref="C12:L12" si="0">SUM(C6:C11)</f>
        <v>202863.49456346643</v>
      </c>
      <c r="D12" s="24">
        <f t="shared" si="0"/>
        <v>227938.37969429285</v>
      </c>
      <c r="E12" s="24">
        <f t="shared" si="0"/>
        <v>207200.82004150347</v>
      </c>
      <c r="F12" s="24">
        <f t="shared" si="0"/>
        <v>239972.93015544501</v>
      </c>
      <c r="G12" s="24">
        <f t="shared" si="0"/>
        <v>221353.49624717701</v>
      </c>
      <c r="H12" s="24">
        <f t="shared" si="0"/>
        <v>227215.96566729023</v>
      </c>
      <c r="I12" s="24">
        <f t="shared" si="0"/>
        <v>243595.30183745763</v>
      </c>
      <c r="J12" s="24">
        <f t="shared" si="0"/>
        <v>271034.34592931968</v>
      </c>
      <c r="K12" s="24">
        <f t="shared" si="0"/>
        <v>271952.33334621019</v>
      </c>
      <c r="L12" s="24">
        <f t="shared" si="0"/>
        <v>291929.7728485933</v>
      </c>
    </row>
    <row r="15" spans="1:12" x14ac:dyDescent="0.25">
      <c r="A15" t="s">
        <v>57</v>
      </c>
      <c r="B15" s="9">
        <f>B6+B9+B10+B11</f>
        <v>137838.28917496628</v>
      </c>
      <c r="C15" s="9">
        <f t="shared" ref="C15:L15" si="1">C6+C9+C10+C11</f>
        <v>112798.11765406591</v>
      </c>
      <c r="D15" s="9">
        <f t="shared" si="1"/>
        <v>129152.99213117232</v>
      </c>
      <c r="E15" s="9">
        <f t="shared" si="1"/>
        <v>127660.92098553154</v>
      </c>
      <c r="F15" s="9">
        <f t="shared" si="1"/>
        <v>141071.58734539073</v>
      </c>
      <c r="G15" s="9">
        <f t="shared" si="1"/>
        <v>133355.09153348501</v>
      </c>
      <c r="H15" s="9">
        <f t="shared" si="1"/>
        <v>136737.50462491467</v>
      </c>
      <c r="I15" s="9">
        <f t="shared" si="1"/>
        <v>145894.3206294585</v>
      </c>
      <c r="J15" s="9">
        <f t="shared" si="1"/>
        <v>165417.51944056718</v>
      </c>
      <c r="K15" s="9">
        <f t="shared" si="1"/>
        <v>151107.41002187648</v>
      </c>
      <c r="L15" s="9">
        <f t="shared" si="1"/>
        <v>163707.2905091705</v>
      </c>
    </row>
    <row r="16" spans="1:12" x14ac:dyDescent="0.25">
      <c r="A16" t="s">
        <v>58</v>
      </c>
      <c r="B16" s="9">
        <f>B7+B8</f>
        <v>85591.761635658564</v>
      </c>
      <c r="C16" s="9">
        <f t="shared" ref="C16:L16" si="2">C7+C8</f>
        <v>90065.37690940054</v>
      </c>
      <c r="D16" s="9">
        <f t="shared" si="2"/>
        <v>98785.387563120545</v>
      </c>
      <c r="E16" s="9">
        <f t="shared" si="2"/>
        <v>79539.899055971924</v>
      </c>
      <c r="F16" s="9">
        <f t="shared" si="2"/>
        <v>98901.342810054281</v>
      </c>
      <c r="G16" s="9">
        <f t="shared" si="2"/>
        <v>87998.404713692013</v>
      </c>
      <c r="H16" s="9">
        <f t="shared" si="2"/>
        <v>90478.461042375551</v>
      </c>
      <c r="I16" s="9">
        <f t="shared" si="2"/>
        <v>97700.981207999139</v>
      </c>
      <c r="J16" s="9">
        <f t="shared" si="2"/>
        <v>105616.8264887525</v>
      </c>
      <c r="K16" s="9">
        <f t="shared" si="2"/>
        <v>120844.92332433369</v>
      </c>
      <c r="L16" s="9">
        <f t="shared" si="2"/>
        <v>128222.48233942279</v>
      </c>
    </row>
  </sheetData>
  <mergeCells count="2">
    <mergeCell ref="A4:A5"/>
    <mergeCell ref="B4:L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28" zoomScale="85" zoomScaleNormal="85" workbookViewId="0">
      <selection activeCell="B32" sqref="B32"/>
    </sheetView>
  </sheetViews>
  <sheetFormatPr defaultRowHeight="15" x14ac:dyDescent="0.25"/>
  <cols>
    <col min="1" max="1" width="13.42578125" customWidth="1"/>
    <col min="2" max="21" width="13.28515625" bestFit="1" customWidth="1"/>
  </cols>
  <sheetData>
    <row r="1" spans="1:21" x14ac:dyDescent="0.25">
      <c r="A1" s="1"/>
      <c r="B1" s="57" t="s">
        <v>1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</row>
    <row r="2" spans="1:21" x14ac:dyDescent="0.25">
      <c r="A2" s="1" t="s">
        <v>62</v>
      </c>
      <c r="B2" s="29">
        <v>2011</v>
      </c>
      <c r="C2" s="29">
        <v>2012</v>
      </c>
      <c r="D2" s="29">
        <v>2013</v>
      </c>
      <c r="E2" s="29">
        <v>2014</v>
      </c>
      <c r="F2" s="29">
        <v>2015</v>
      </c>
      <c r="G2" s="29">
        <v>2016</v>
      </c>
      <c r="H2" s="29">
        <v>2017</v>
      </c>
      <c r="I2" s="29">
        <v>2018</v>
      </c>
      <c r="J2" s="29">
        <v>2019</v>
      </c>
      <c r="K2" s="29">
        <v>2020</v>
      </c>
      <c r="L2" s="3">
        <v>2021</v>
      </c>
      <c r="M2" s="29">
        <v>2022</v>
      </c>
      <c r="N2" s="29">
        <v>2023</v>
      </c>
      <c r="O2" s="29">
        <v>2024</v>
      </c>
      <c r="P2" s="29">
        <v>2025</v>
      </c>
      <c r="Q2" s="3">
        <v>2026</v>
      </c>
      <c r="R2" s="29">
        <v>2027</v>
      </c>
      <c r="S2" s="29">
        <v>2028</v>
      </c>
      <c r="T2" s="29">
        <v>2029</v>
      </c>
      <c r="U2" s="29">
        <v>2030</v>
      </c>
    </row>
    <row r="3" spans="1:21" x14ac:dyDescent="0.25">
      <c r="A3" s="18" t="s">
        <v>33</v>
      </c>
      <c r="B3" s="24">
        <f>PASER!B73</f>
        <v>19873.173221968384</v>
      </c>
      <c r="C3" s="24">
        <f>PASER!C73</f>
        <v>20630.073481793504</v>
      </c>
      <c r="D3" s="24">
        <f>PASER!D73</f>
        <v>21919.831524535512</v>
      </c>
      <c r="E3" s="24">
        <f>PASER!E73</f>
        <v>19461.419480623517</v>
      </c>
      <c r="F3" s="24">
        <f>PASER!F73</f>
        <v>18438.090329339957</v>
      </c>
      <c r="G3" s="24">
        <f>PASER!G73</f>
        <v>20542.273051653792</v>
      </c>
      <c r="H3" s="24">
        <f>PASER!H73</f>
        <v>25734.608834054128</v>
      </c>
      <c r="I3" s="24">
        <f>PASER!I73</f>
        <v>27248.409353704366</v>
      </c>
      <c r="J3" s="24">
        <f>PASER!J73</f>
        <v>28762.209873354608</v>
      </c>
      <c r="K3" s="24">
        <f>PASER!K73</f>
        <v>30276.010393004857</v>
      </c>
      <c r="L3" s="24">
        <f>PASER!L73</f>
        <v>31335.670756760021</v>
      </c>
      <c r="M3" s="24">
        <f>PASER!M73</f>
        <v>38874.442758633821</v>
      </c>
      <c r="N3" s="24">
        <f>PASER!N73</f>
        <v>43048.127033356322</v>
      </c>
      <c r="O3" s="24">
        <f>PASER!O73</f>
        <v>47598.051289232659</v>
      </c>
      <c r="P3" s="24">
        <f>PASER!P73</f>
        <v>52524.215526262917</v>
      </c>
      <c r="Q3" s="24">
        <f>PASER!Q73</f>
        <v>57826.619744447016</v>
      </c>
      <c r="R3" s="24">
        <f>PASER!R73</f>
        <v>63505.263943784965</v>
      </c>
      <c r="S3" s="24">
        <f>PASER!S73</f>
        <v>69560.148124276806</v>
      </c>
      <c r="T3" s="24">
        <f>PASER!T73</f>
        <v>75991.272285922532</v>
      </c>
      <c r="U3" s="24">
        <f>PASER!U73</f>
        <v>82798.636428722137</v>
      </c>
    </row>
    <row r="4" spans="1:21" x14ac:dyDescent="0.25">
      <c r="A4" s="18" t="s">
        <v>34</v>
      </c>
      <c r="B4" s="24">
        <f>KUKAR!B72</f>
        <v>117540.55514876274</v>
      </c>
      <c r="C4" s="24">
        <f>KUKAR!C72</f>
        <v>112060.59726762887</v>
      </c>
      <c r="D4" s="24">
        <f>KUKAR!D72</f>
        <v>112363.3573715589</v>
      </c>
      <c r="E4" s="24">
        <f>KUKAR!E72</f>
        <v>107276.98762553409</v>
      </c>
      <c r="F4" s="24">
        <f>KUKAR!F72</f>
        <v>102944.49053829511</v>
      </c>
      <c r="G4" s="24">
        <f>KUKAR!G72</f>
        <v>102408.17744741906</v>
      </c>
      <c r="H4" s="24">
        <f>KUKAR!H72</f>
        <v>107753.88431017431</v>
      </c>
      <c r="I4" s="24">
        <f>KUKAR!I72</f>
        <v>113378.63707116545</v>
      </c>
      <c r="J4" s="24">
        <f>KUKAR!J72</f>
        <v>119297.00192628027</v>
      </c>
      <c r="K4" s="24">
        <f>KUKAR!K72</f>
        <v>125524.30542683208</v>
      </c>
      <c r="L4" s="24">
        <f>KUKAR!L72</f>
        <v>132076.67417011276</v>
      </c>
      <c r="M4" s="24">
        <f>KUKAR!M72</f>
        <v>138971.07656179264</v>
      </c>
      <c r="N4" s="24">
        <f>KUKAR!N72</f>
        <v>146225.36675831821</v>
      </c>
      <c r="O4" s="24">
        <f>KUKAR!O72</f>
        <v>153858.33090310241</v>
      </c>
      <c r="P4" s="24">
        <f>KUKAR!P72</f>
        <v>161889.7357762444</v>
      </c>
      <c r="Q4" s="24">
        <f>KUKAR!Q72</f>
        <v>170340.37998376432</v>
      </c>
      <c r="R4" s="24">
        <f>KUKAR!R72</f>
        <v>179232.14781891683</v>
      </c>
      <c r="S4" s="24">
        <f>KUKAR!S72</f>
        <v>188588.06593506428</v>
      </c>
      <c r="T4" s="24">
        <f>KUKAR!T72</f>
        <v>198432.36297687463</v>
      </c>
      <c r="U4" s="24">
        <f>KUKAR!U72</f>
        <v>208879.80495990973</v>
      </c>
    </row>
    <row r="5" spans="1:21" x14ac:dyDescent="0.25">
      <c r="A5" s="18" t="s">
        <v>35</v>
      </c>
      <c r="B5" s="24">
        <f>KUBAR!B68</f>
        <v>4138.7306207237634</v>
      </c>
      <c r="C5" s="24">
        <f>KUBAR!C68</f>
        <v>2246.4799711609603</v>
      </c>
      <c r="D5" s="24">
        <f>KUBAR!D68</f>
        <v>4075.1509988984531</v>
      </c>
      <c r="E5" s="24">
        <f>KUBAR!E68</f>
        <v>3230.4503089336176</v>
      </c>
      <c r="F5" s="24">
        <f>KUBAR!F68</f>
        <v>3154.7602829511056</v>
      </c>
      <c r="G5" s="24">
        <f>KUBAR!G68</f>
        <v>3896.5225375797249</v>
      </c>
      <c r="H5" s="24">
        <f>KUBAR!H68</f>
        <v>3896.5225375797249</v>
      </c>
      <c r="I5" s="24">
        <f>KUBAR!I68</f>
        <v>4199.2826415097734</v>
      </c>
      <c r="J5" s="24">
        <f>KUBAR!J68</f>
        <v>4502.0427454398223</v>
      </c>
      <c r="K5" s="24">
        <f>KUBAR!K68</f>
        <v>4804.8028493698703</v>
      </c>
      <c r="L5" s="24">
        <f>KUBAR!L68</f>
        <v>5107.5629532999174</v>
      </c>
      <c r="M5" s="24">
        <f>KUBAR!M68</f>
        <v>5258.9430052649432</v>
      </c>
      <c r="N5" s="24">
        <f>KUBAR!N68</f>
        <v>5410.3230572299681</v>
      </c>
      <c r="O5" s="24">
        <f>KUBAR!O68</f>
        <v>5561.7031091949921</v>
      </c>
      <c r="P5" s="24">
        <f>KUBAR!P68</f>
        <v>5713.0831611600161</v>
      </c>
      <c r="Q5" s="24">
        <f>KUBAR!Q68</f>
        <v>5864.463213125041</v>
      </c>
      <c r="R5" s="24">
        <f>KUBAR!R68</f>
        <v>6015.8432650900659</v>
      </c>
      <c r="S5" s="24">
        <f>KUBAR!S68</f>
        <v>6167.2233170550871</v>
      </c>
      <c r="T5" s="24">
        <f>KUBAR!T68</f>
        <v>6167.2233170550871</v>
      </c>
      <c r="U5" s="24">
        <f>KUBAR!U68</f>
        <v>6167.2233170550871</v>
      </c>
    </row>
    <row r="6" spans="1:21" x14ac:dyDescent="0.25">
      <c r="A6" s="18" t="s">
        <v>36</v>
      </c>
      <c r="B6" s="24">
        <f>KUTIM!B70</f>
        <v>14590.009408389038</v>
      </c>
      <c r="C6" s="24">
        <f>KUTIM!C70</f>
        <v>15346.909668214159</v>
      </c>
      <c r="D6" s="24">
        <f>KUTIM!D70</f>
        <v>15355.992471332062</v>
      </c>
      <c r="E6" s="24">
        <f>KUTIM!E70</f>
        <v>18380.565909593246</v>
      </c>
      <c r="F6" s="24">
        <f>KUTIM!F70</f>
        <v>16869.792990982303</v>
      </c>
      <c r="G6" s="24">
        <f>KUTIM!G70</f>
        <v>9116.1067293337619</v>
      </c>
      <c r="H6" s="24">
        <f>KUTIM!H70</f>
        <v>19191.962988125775</v>
      </c>
      <c r="I6" s="24">
        <f>KUTIM!I70</f>
        <v>19909.50443443999</v>
      </c>
      <c r="J6" s="24">
        <f>KUTIM!J70</f>
        <v>21959.190338046421</v>
      </c>
      <c r="K6" s="24">
        <f>KUTIM!K70</f>
        <v>23070.319919469697</v>
      </c>
      <c r="L6" s="24">
        <f>KUTIM!L70</f>
        <v>24220.808314403883</v>
      </c>
      <c r="M6" s="24">
        <f>KUTIM!M70</f>
        <v>24705.224480691955</v>
      </c>
      <c r="N6" s="24">
        <f>KUTIM!N70</f>
        <v>25198.723450097943</v>
      </c>
      <c r="O6" s="24">
        <f>KUTIM!O70</f>
        <v>25704.33282366112</v>
      </c>
      <c r="P6" s="24">
        <f>KUTIM!P70</f>
        <v>26215.997399302905</v>
      </c>
      <c r="Q6" s="24">
        <f>KUTIM!Q70</f>
        <v>26742.799980141186</v>
      </c>
      <c r="R6" s="24">
        <f>KUTIM!R70</f>
        <v>27275.657763058069</v>
      </c>
      <c r="S6" s="24">
        <f>KUTIM!S70</f>
        <v>27820.625950132166</v>
      </c>
      <c r="T6" s="24">
        <f>KUTIM!T70</f>
        <v>28377.704541363448</v>
      </c>
      <c r="U6" s="24">
        <f>KUTIM!U70</f>
        <v>28946.893536751937</v>
      </c>
    </row>
    <row r="7" spans="1:21" x14ac:dyDescent="0.25">
      <c r="A7" s="18" t="s">
        <v>37</v>
      </c>
      <c r="B7" s="24">
        <f>BERAU!B71</f>
        <v>13490.990231122963</v>
      </c>
      <c r="C7" s="24">
        <f>BERAU!C71</f>
        <v>13148.871313682008</v>
      </c>
      <c r="D7" s="24">
        <f>BERAU!D71</f>
        <v>17896.14974330517</v>
      </c>
      <c r="E7" s="24">
        <f>BERAU!E71</f>
        <v>15819.215430345037</v>
      </c>
      <c r="F7" s="24">
        <f>BERAU!F71</f>
        <v>14968.4595383016</v>
      </c>
      <c r="G7" s="24">
        <f>BERAU!G71</f>
        <v>15787.077249277125</v>
      </c>
      <c r="H7" s="24">
        <f>BERAU!H71</f>
        <v>16148.60131828557</v>
      </c>
      <c r="I7" s="24">
        <f>BERAU!I71</f>
        <v>16518.404288474307</v>
      </c>
      <c r="J7" s="24">
        <f>BERAU!J71</f>
        <v>16896.675746680365</v>
      </c>
      <c r="K7" s="24">
        <f>BERAU!K71</f>
        <v>17283.609621279345</v>
      </c>
      <c r="L7" s="24">
        <f>BERAU!L71</f>
        <v>17679.404281606643</v>
      </c>
      <c r="M7" s="24">
        <f>BERAU!M71</f>
        <v>18084.26263965543</v>
      </c>
      <c r="N7" s="24">
        <f>BERAU!N71</f>
        <v>18498.392254103535</v>
      </c>
      <c r="O7" s="24">
        <f>BERAU!O71</f>
        <v>18922.005436722509</v>
      </c>
      <c r="P7" s="24">
        <f>BERAU!P71</f>
        <v>19355.319361223454</v>
      </c>
      <c r="Q7" s="24">
        <f>BERAU!Q71</f>
        <v>19798.556174595469</v>
      </c>
      <c r="R7" s="24">
        <f>BERAU!R71</f>
        <v>20251.9431109937</v>
      </c>
      <c r="S7" s="24">
        <f>BERAU!S71</f>
        <v>20715.712608235452</v>
      </c>
      <c r="T7" s="24">
        <f>BERAU!T71</f>
        <v>21190.102426964044</v>
      </c>
      <c r="U7" s="24">
        <f>BERAU!U71</f>
        <v>21682.87435515003</v>
      </c>
    </row>
    <row r="8" spans="1:21" x14ac:dyDescent="0.25">
      <c r="A8" s="18" t="s">
        <v>17</v>
      </c>
      <c r="B8" s="24">
        <f>PPU!B70</f>
        <v>36942.787881544522</v>
      </c>
      <c r="C8" s="24">
        <f>PPU!C70</f>
        <v>39628.270003404054</v>
      </c>
      <c r="D8" s="24">
        <f>PPU!D70</f>
        <v>40488.108698565382</v>
      </c>
      <c r="E8" s="24">
        <f>PPU!E70</f>
        <v>39334.592702591901</v>
      </c>
      <c r="F8" s="24">
        <f>PPU!F70</f>
        <v>42065.488840040947</v>
      </c>
      <c r="G8" s="24">
        <f>PPU!G70</f>
        <v>29621.140288204158</v>
      </c>
      <c r="H8" s="24">
        <f>PPU!H70</f>
        <v>36043.620648882672</v>
      </c>
      <c r="I8" s="24">
        <f>PPU!I70</f>
        <v>35381.968717753938</v>
      </c>
      <c r="J8" s="24">
        <f>PPU!J70</f>
        <v>34720.316786625212</v>
      </c>
      <c r="K8" s="24">
        <f>PPU!K70</f>
        <v>34058.664855496478</v>
      </c>
      <c r="L8" s="24">
        <f>PPU!L70</f>
        <v>33396.982648357363</v>
      </c>
      <c r="M8" s="24">
        <f>PPU!M70</f>
        <v>32735.330717228633</v>
      </c>
      <c r="N8" s="24">
        <f>PPU!N70</f>
        <v>32073.67878609991</v>
      </c>
      <c r="O8" s="24">
        <f>PPU!O70</f>
        <v>31412.02685497118</v>
      </c>
      <c r="P8" s="24">
        <f>PPU!P70</f>
        <v>30750.374923842457</v>
      </c>
      <c r="Q8" s="24">
        <f>PPU!Q70</f>
        <v>30088.722992713723</v>
      </c>
      <c r="R8" s="24">
        <f>PPU!R70</f>
        <v>29427.071061585</v>
      </c>
      <c r="S8" s="24">
        <f>PPU!S70</f>
        <v>28765.41913045627</v>
      </c>
      <c r="T8" s="24">
        <f>PPU!T70</f>
        <v>28103.76719932754</v>
      </c>
      <c r="U8" s="24">
        <f>PPU!U70</f>
        <v>27442.115268198813</v>
      </c>
    </row>
    <row r="9" spans="1:21" x14ac:dyDescent="0.25">
      <c r="A9" s="18" t="s">
        <v>38</v>
      </c>
      <c r="B9" s="24">
        <f>SAMARINDA!B69</f>
        <v>10366.50595856486</v>
      </c>
      <c r="C9" s="24">
        <f>SAMARINDA!C69</f>
        <v>8419.758490294651</v>
      </c>
      <c r="D9" s="24">
        <f>SAMARINDA!D69</f>
        <v>10605.686440669599</v>
      </c>
      <c r="E9" s="24">
        <f>SAMARINDA!E69</f>
        <v>12201.232188380956</v>
      </c>
      <c r="F9" s="24">
        <f>SAMARINDA!F69</f>
        <v>10305.953937778853</v>
      </c>
      <c r="G9" s="24">
        <f>SAMARINDA!G69</f>
        <v>13009.195150639011</v>
      </c>
      <c r="H9" s="24">
        <f>SAMARINDA!H69</f>
        <v>13451.507785760738</v>
      </c>
      <c r="I9" s="24">
        <f>SAMARINDA!I69</f>
        <v>13908.8590504766</v>
      </c>
      <c r="J9" s="24">
        <f>SAMARINDA!J69</f>
        <v>14381.760258192808</v>
      </c>
      <c r="K9" s="24">
        <f>SAMARINDA!K69</f>
        <v>14870.740106971365</v>
      </c>
      <c r="L9" s="24">
        <f>SAMARINDA!L69</f>
        <v>15376.345270608388</v>
      </c>
      <c r="M9" s="24">
        <f>SAMARINDA!M69</f>
        <v>15899.141009809073</v>
      </c>
      <c r="N9" s="24">
        <f>SAMARINDA!N69</f>
        <v>16439.711804142586</v>
      </c>
      <c r="O9" s="24">
        <f>SAMARINDA!O69</f>
        <v>16998.662005483435</v>
      </c>
      <c r="P9" s="24">
        <f>SAMARINDA!P69</f>
        <v>17576.616513669869</v>
      </c>
      <c r="Q9" s="24">
        <f>SAMARINDA!Q69</f>
        <v>18174.221475134644</v>
      </c>
      <c r="R9" s="24">
        <f>SAMARINDA!R69</f>
        <v>18792.145005289229</v>
      </c>
      <c r="S9" s="24">
        <f>SAMARINDA!S69</f>
        <v>19431.077935469057</v>
      </c>
      <c r="T9" s="24">
        <f>SAMARINDA!T69</f>
        <v>20091.734585275</v>
      </c>
      <c r="U9" s="24">
        <f>SAMARINDA!U69</f>
        <v>20786.946069307909</v>
      </c>
    </row>
    <row r="10" spans="1:21" x14ac:dyDescent="0.25">
      <c r="A10" s="18" t="s">
        <v>39</v>
      </c>
      <c r="B10" s="24">
        <f>BALIKPAPAN!B69</f>
        <v>675.1550317640083</v>
      </c>
      <c r="C10" s="24">
        <f>BALIKPAPAN!C69</f>
        <v>442.02975173787087</v>
      </c>
      <c r="D10" s="24">
        <f>BALIKPAPAN!D69</f>
        <v>136.24204676852185</v>
      </c>
      <c r="E10" s="24">
        <f>BALIKPAPAN!E69</f>
        <v>72.662424943211647</v>
      </c>
      <c r="F10" s="24">
        <f>BALIKPAPAN!F69</f>
        <v>184.68366339732961</v>
      </c>
      <c r="G10" s="24">
        <f>BALIKPAPAN!G69</f>
        <v>287.68744598953919</v>
      </c>
      <c r="H10" s="24">
        <f>BALIKPAPAN!H69</f>
        <v>291.13969534141364</v>
      </c>
      <c r="I10" s="24">
        <f>BALIKPAPAN!I69</f>
        <v>294.63337168551061</v>
      </c>
      <c r="J10" s="24">
        <f>BALIKPAPAN!J69</f>
        <v>298.1689721457368</v>
      </c>
      <c r="K10" s="24">
        <f>BALIKPAPAN!K69</f>
        <v>301.74699981148552</v>
      </c>
      <c r="L10" s="24">
        <f>BALIKPAPAN!L69</f>
        <v>305.3679638092234</v>
      </c>
      <c r="M10" s="24">
        <f>BALIKPAPAN!M69</f>
        <v>309.03237937493412</v>
      </c>
      <c r="N10" s="24">
        <f>BALIKPAPAN!N69</f>
        <v>312.7407679274333</v>
      </c>
      <c r="O10" s="24">
        <f>BALIKPAPAN!O69</f>
        <v>316.49365714256254</v>
      </c>
      <c r="P10" s="24">
        <f>BALIKPAPAN!P69</f>
        <v>320.2915810282733</v>
      </c>
      <c r="Q10" s="24">
        <f>BALIKPAPAN!Q69</f>
        <v>324.13508000061262</v>
      </c>
      <c r="R10" s="24">
        <f>BALIKPAPAN!R69</f>
        <v>328.0247009606199</v>
      </c>
      <c r="S10" s="24">
        <f>BALIKPAPAN!S69</f>
        <v>331.96099737214735</v>
      </c>
      <c r="T10" s="24">
        <f>BALIKPAPAN!T69</f>
        <v>335.94452934061326</v>
      </c>
      <c r="U10" s="24">
        <f>BALIKPAPAN!U69</f>
        <v>340.01655051852066</v>
      </c>
    </row>
    <row r="11" spans="1:21" x14ac:dyDescent="0.25">
      <c r="A11" s="18" t="s">
        <v>40</v>
      </c>
      <c r="B11" s="24">
        <f>BONTANG!B70</f>
        <v>227.07007794753639</v>
      </c>
      <c r="C11" s="24">
        <f>BONTANG!C70</f>
        <v>151.38005196502428</v>
      </c>
      <c r="D11" s="24">
        <f>BONTANG!D70</f>
        <v>72.662424943211647</v>
      </c>
      <c r="E11" s="24">
        <f>BONTANG!E70</f>
        <v>187.71126443663007</v>
      </c>
      <c r="F11" s="24">
        <f>BONTANG!F70</f>
        <v>99.910834296916022</v>
      </c>
      <c r="G11" s="24">
        <f>BONTANG!G70</f>
        <v>0</v>
      </c>
      <c r="H11" s="24">
        <f>BONTANG!H70</f>
        <v>0</v>
      </c>
      <c r="I11" s="24">
        <f>BONTANG!I70</f>
        <v>0</v>
      </c>
      <c r="J11" s="24">
        <f>BONTANG!J70</f>
        <v>0</v>
      </c>
      <c r="K11" s="24">
        <f>BONTANG!K70</f>
        <v>0</v>
      </c>
      <c r="L11" s="24">
        <f>BONTANG!L70</f>
        <v>0</v>
      </c>
      <c r="M11" s="24">
        <f>BONTANG!M70</f>
        <v>0</v>
      </c>
      <c r="N11" s="24">
        <f>BONTANG!N70</f>
        <v>0</v>
      </c>
      <c r="O11" s="24">
        <f>BONTANG!O70</f>
        <v>0</v>
      </c>
      <c r="P11" s="24">
        <f>BONTANG!P70</f>
        <v>0</v>
      </c>
      <c r="Q11" s="24">
        <f>BONTANG!Q70</f>
        <v>0</v>
      </c>
      <c r="R11" s="24">
        <f>BONTANG!R70</f>
        <v>0</v>
      </c>
      <c r="S11" s="24">
        <f>BONTANG!S70</f>
        <v>0</v>
      </c>
      <c r="T11" s="24">
        <f>BONTANG!T70</f>
        <v>0</v>
      </c>
      <c r="U11" s="24">
        <f>BONTANG!U70</f>
        <v>164.33107905647796</v>
      </c>
    </row>
    <row r="12" spans="1:21" x14ac:dyDescent="0.25">
      <c r="A12" s="18" t="s">
        <v>41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8" t="s">
        <v>42</v>
      </c>
      <c r="B13" s="24">
        <f>SUM(B3:B12)</f>
        <v>217844.97758078785</v>
      </c>
      <c r="C13" s="24">
        <f t="shared" ref="C13:U13" si="0">SUM(C3:C12)</f>
        <v>212074.36999988108</v>
      </c>
      <c r="D13" s="24">
        <f t="shared" si="0"/>
        <v>222913.1817205768</v>
      </c>
      <c r="E13" s="24">
        <f t="shared" si="0"/>
        <v>215964.83733538221</v>
      </c>
      <c r="F13" s="24">
        <f t="shared" si="0"/>
        <v>209031.63095538414</v>
      </c>
      <c r="G13" s="24">
        <f t="shared" si="0"/>
        <v>194668.17990009618</v>
      </c>
      <c r="H13" s="24">
        <f t="shared" si="0"/>
        <v>222511.84811820433</v>
      </c>
      <c r="I13" s="24">
        <f t="shared" si="0"/>
        <v>230839.69892920993</v>
      </c>
      <c r="J13" s="24">
        <f t="shared" si="0"/>
        <v>240817.36664676524</v>
      </c>
      <c r="K13" s="24">
        <f t="shared" si="0"/>
        <v>250190.2001722352</v>
      </c>
      <c r="L13" s="24">
        <f t="shared" si="0"/>
        <v>259498.8163589582</v>
      </c>
      <c r="M13" s="24">
        <f t="shared" si="0"/>
        <v>274837.45355245145</v>
      </c>
      <c r="N13" s="24">
        <f t="shared" si="0"/>
        <v>287207.06391127588</v>
      </c>
      <c r="O13" s="24">
        <f t="shared" si="0"/>
        <v>300371.60607951082</v>
      </c>
      <c r="P13" s="24">
        <f t="shared" si="0"/>
        <v>314345.63424273429</v>
      </c>
      <c r="Q13" s="24">
        <f t="shared" si="0"/>
        <v>329159.89864392206</v>
      </c>
      <c r="R13" s="24">
        <f t="shared" si="0"/>
        <v>344828.09666967846</v>
      </c>
      <c r="S13" s="24">
        <f t="shared" si="0"/>
        <v>361380.23399806122</v>
      </c>
      <c r="T13" s="24">
        <f t="shared" si="0"/>
        <v>378690.1118621229</v>
      </c>
      <c r="U13" s="24">
        <f t="shared" si="0"/>
        <v>397208.84156467067</v>
      </c>
    </row>
    <row r="15" spans="1:21" x14ac:dyDescent="0.25">
      <c r="A15" s="1"/>
      <c r="B15" s="57" t="s">
        <v>1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</row>
    <row r="16" spans="1:21" x14ac:dyDescent="0.25">
      <c r="A16" s="1" t="s">
        <v>63</v>
      </c>
      <c r="B16" s="29">
        <v>2011</v>
      </c>
      <c r="C16" s="29">
        <v>2012</v>
      </c>
      <c r="D16" s="29">
        <v>2013</v>
      </c>
      <c r="E16" s="29">
        <v>2014</v>
      </c>
      <c r="F16" s="29">
        <v>2015</v>
      </c>
      <c r="G16" s="29">
        <v>2016</v>
      </c>
      <c r="H16" s="29">
        <v>2017</v>
      </c>
      <c r="I16" s="29">
        <v>2018</v>
      </c>
      <c r="J16" s="29">
        <v>2019</v>
      </c>
      <c r="K16" s="29">
        <v>2020</v>
      </c>
      <c r="L16" s="3">
        <v>2021</v>
      </c>
      <c r="M16" s="29">
        <v>2022</v>
      </c>
      <c r="N16" s="29">
        <v>2023</v>
      </c>
      <c r="O16" s="29">
        <v>2024</v>
      </c>
      <c r="P16" s="29">
        <v>2025</v>
      </c>
      <c r="Q16" s="3">
        <v>2026</v>
      </c>
      <c r="R16" s="29">
        <v>2027</v>
      </c>
      <c r="S16" s="29">
        <v>2028</v>
      </c>
      <c r="T16" s="29">
        <v>2029</v>
      </c>
      <c r="U16" s="29">
        <v>2030</v>
      </c>
    </row>
    <row r="17" spans="1:21" x14ac:dyDescent="0.25">
      <c r="A17" s="18" t="s">
        <v>33</v>
      </c>
      <c r="B17" s="24">
        <f>PASER!B74</f>
        <v>15075.260883113675</v>
      </c>
      <c r="C17" s="24">
        <f>PASER!C74</f>
        <v>18829.829013266462</v>
      </c>
      <c r="D17" s="24">
        <f>PASER!D74</f>
        <v>17488.384810465825</v>
      </c>
      <c r="E17" s="24">
        <f>PASER!E74</f>
        <v>21012.931942968702</v>
      </c>
      <c r="F17" s="24">
        <f>PASER!F74</f>
        <v>24666.600605029522</v>
      </c>
      <c r="G17" s="24">
        <f>PASER!G74</f>
        <v>26185.028327524567</v>
      </c>
      <c r="H17" s="24">
        <f>PASER!H74</f>
        <v>31237.430991372497</v>
      </c>
      <c r="I17" s="24">
        <f>PASER!I74</f>
        <v>35283.036887590089</v>
      </c>
      <c r="J17" s="24">
        <f>PASER!J74</f>
        <v>39768.596314169685</v>
      </c>
      <c r="K17" s="24">
        <f>PASER!K74</f>
        <v>44492.95353770371</v>
      </c>
      <c r="L17" s="24">
        <f>PASER!L74</f>
        <v>49141.236185585571</v>
      </c>
      <c r="M17" s="24">
        <f>PASER!M74</f>
        <v>53757.983573848556</v>
      </c>
      <c r="N17" s="24">
        <f>PASER!N74</f>
        <v>58541.290778024326</v>
      </c>
      <c r="O17" s="24">
        <f>PASER!O74</f>
        <v>63298.460205163814</v>
      </c>
      <c r="P17" s="24">
        <f>PASER!P74</f>
        <v>68098.537009512918</v>
      </c>
      <c r="Q17" s="24">
        <f>PASER!Q74</f>
        <v>72945.581742015638</v>
      </c>
      <c r="R17" s="24">
        <f>PASER!R74</f>
        <v>77844.061382645639</v>
      </c>
      <c r="S17" s="24">
        <f>PASER!S74</f>
        <v>82798.892284354166</v>
      </c>
      <c r="T17" s="24">
        <f>PASER!T74</f>
        <v>87549.289682435323</v>
      </c>
      <c r="U17" s="24">
        <f>PASER!U74</f>
        <v>92899.812465367315</v>
      </c>
    </row>
    <row r="18" spans="1:21" x14ac:dyDescent="0.25">
      <c r="A18" s="18" t="s">
        <v>34</v>
      </c>
      <c r="B18" s="24">
        <f>KUKAR!B73</f>
        <v>36114.950201395521</v>
      </c>
      <c r="C18" s="24">
        <f>KUKAR!C73</f>
        <v>39497.770391922983</v>
      </c>
      <c r="D18" s="24">
        <f>KUKAR!D73</f>
        <v>33629.990921742647</v>
      </c>
      <c r="E18" s="24">
        <f>KUKAR!E73</f>
        <v>37001.859484818138</v>
      </c>
      <c r="F18" s="24">
        <f>KUKAR!F73</f>
        <v>38195.223186116134</v>
      </c>
      <c r="G18" s="24">
        <f>KUKAR!G73</f>
        <v>42101.688621395566</v>
      </c>
      <c r="H18" s="24">
        <f>KUKAR!H73</f>
        <v>43927.541743583934</v>
      </c>
      <c r="I18" s="24">
        <f>KUKAR!I73</f>
        <v>46255.669534586916</v>
      </c>
      <c r="J18" s="24">
        <f>KUKAR!J73</f>
        <v>48398.35348032161</v>
      </c>
      <c r="K18" s="24">
        <f>KUKAR!K73</f>
        <v>51323.244273773569</v>
      </c>
      <c r="L18" s="24">
        <f>KUKAR!L73</f>
        <v>54012.990150313664</v>
      </c>
      <c r="M18" s="24">
        <f>KUKAR!M73</f>
        <v>56591.23387481847</v>
      </c>
      <c r="N18" s="24">
        <f>KUKAR!N73</f>
        <v>59704.398917287836</v>
      </c>
      <c r="O18" s="24">
        <f>KUKAR!O73</f>
        <v>62706.061807721671</v>
      </c>
      <c r="P18" s="24">
        <f>KUKAR!P73</f>
        <v>65811.697036120167</v>
      </c>
      <c r="Q18" s="24">
        <f>KUKAR!Q73</f>
        <v>69021.304602483273</v>
      </c>
      <c r="R18" s="24">
        <f>KUKAR!R73</f>
        <v>72334.884506810806</v>
      </c>
      <c r="S18" s="24">
        <f>KUKAR!S73</f>
        <v>75752.436749103028</v>
      </c>
      <c r="T18" s="24">
        <f>KUKAR!T73</f>
        <v>78692.004994038725</v>
      </c>
      <c r="U18" s="24">
        <f>KUKAR!U73</f>
        <v>82899.458247581104</v>
      </c>
    </row>
    <row r="19" spans="1:21" x14ac:dyDescent="0.25">
      <c r="A19" s="18" t="s">
        <v>35</v>
      </c>
      <c r="B19" s="24">
        <f>KUBAR!B69</f>
        <v>13305.556430357747</v>
      </c>
      <c r="C19" s="24">
        <f>KUBAR!C69</f>
        <v>13530.125837917689</v>
      </c>
      <c r="D19" s="24">
        <f>KUBAR!D69</f>
        <v>15058.097644420706</v>
      </c>
      <c r="E19" s="24">
        <f>KUBAR!E69</f>
        <v>14254.946174067627</v>
      </c>
      <c r="F19" s="24">
        <f>KUBAR!F69</f>
        <v>15359.896656662488</v>
      </c>
      <c r="G19" s="24">
        <f>KUBAR!G69</f>
        <v>17041.036441763827</v>
      </c>
      <c r="H19" s="24">
        <f>KUBAR!H69</f>
        <v>16286.454234854311</v>
      </c>
      <c r="I19" s="24">
        <f>KUBAR!I69</f>
        <v>16772.871999849274</v>
      </c>
      <c r="J19" s="24">
        <f>KUBAR!J69</f>
        <v>17200.624821600686</v>
      </c>
      <c r="K19" s="24">
        <f>KUBAR!K69</f>
        <v>17781.416598663942</v>
      </c>
      <c r="L19" s="24">
        <f>KUBAR!L69</f>
        <v>18290.822065486791</v>
      </c>
      <c r="M19" s="24">
        <f>KUBAR!M69</f>
        <v>18094.301295125362</v>
      </c>
      <c r="N19" s="24">
        <f>KUBAR!N69</f>
        <v>19320.243823530516</v>
      </c>
      <c r="O19" s="24">
        <f>KUBAR!O69</f>
        <v>19840.402060879089</v>
      </c>
      <c r="P19" s="24">
        <f>KUBAR!P69</f>
        <v>20364.288871650675</v>
      </c>
      <c r="Q19" s="24">
        <f>KUBAR!Q69</f>
        <v>20891.978827313917</v>
      </c>
      <c r="R19" s="24">
        <f>KUBAR!R69</f>
        <v>21423.547990766539</v>
      </c>
      <c r="S19" s="24">
        <f>KUBAR!S69</f>
        <v>21959.073946164233</v>
      </c>
      <c r="T19" s="24">
        <f>KUBAR!T69</f>
        <v>22407.417336232513</v>
      </c>
      <c r="U19" s="24">
        <f>KUBAR!U69</f>
        <v>23042.314358867632</v>
      </c>
    </row>
    <row r="20" spans="1:21" x14ac:dyDescent="0.25">
      <c r="A20" s="18" t="s">
        <v>36</v>
      </c>
      <c r="B20" s="24">
        <f>KUTIM!B71</f>
        <v>19223.32159914765</v>
      </c>
      <c r="C20" s="24">
        <f>KUTIM!C71</f>
        <v>20360.181368467809</v>
      </c>
      <c r="D20" s="24">
        <f>KUTIM!D71</f>
        <v>21541.996427822516</v>
      </c>
      <c r="E20" s="24">
        <f>KUTIM!E71</f>
        <v>22243.961067820517</v>
      </c>
      <c r="F20" s="24">
        <f>KUTIM!F71</f>
        <v>24087.342271557402</v>
      </c>
      <c r="G20" s="24">
        <f>KUTIM!G71</f>
        <v>24327.45592547227</v>
      </c>
      <c r="H20" s="24">
        <f>KUTIM!H71</f>
        <v>25181.805860515717</v>
      </c>
      <c r="I20" s="24">
        <f>KUTIM!I71</f>
        <v>26348.814715939006</v>
      </c>
      <c r="J20" s="24">
        <f>KUTIM!J71</f>
        <v>27559.651965068333</v>
      </c>
      <c r="K20" s="24">
        <f>KUTIM!K71</f>
        <v>28881.245512071517</v>
      </c>
      <c r="L20" s="24">
        <f>KUTIM!L71</f>
        <v>30108.98280612606</v>
      </c>
      <c r="M20" s="24">
        <f>KUTIM!M71</f>
        <v>30961.373536068801</v>
      </c>
      <c r="N20" s="24">
        <f>KUTIM!N71</f>
        <v>32283.124369727626</v>
      </c>
      <c r="O20" s="24">
        <f>KUTIM!O71</f>
        <v>33374.049201513808</v>
      </c>
      <c r="P20" s="24">
        <f>KUTIM!P71</f>
        <v>34465.92387942499</v>
      </c>
      <c r="Q20" s="24">
        <f>KUTIM!Q71</f>
        <v>35563.046099699459</v>
      </c>
      <c r="R20" s="24">
        <f>KUTIM!R71</f>
        <v>36662.277522232864</v>
      </c>
      <c r="S20" s="24">
        <f>KUTIM!S71</f>
        <v>37764.722055050916</v>
      </c>
      <c r="T20" s="24">
        <f>KUTIM!T71</f>
        <v>38786.516927413977</v>
      </c>
      <c r="U20" s="24">
        <f>KUTIM!U71</f>
        <v>39975.112352658085</v>
      </c>
    </row>
    <row r="21" spans="1:21" x14ac:dyDescent="0.25">
      <c r="A21" s="18" t="s">
        <v>37</v>
      </c>
      <c r="B21" s="24">
        <f>BERAU!B72</f>
        <v>10925.872309177472</v>
      </c>
      <c r="C21" s="24">
        <f>BERAU!C72</f>
        <v>12360.275918895903</v>
      </c>
      <c r="D21" s="24">
        <f>BERAU!D72</f>
        <v>14095.892542754065</v>
      </c>
      <c r="E21" s="24">
        <f>BERAU!E72</f>
        <v>15393.620242321747</v>
      </c>
      <c r="F21" s="24">
        <f>BERAU!F72</f>
        <v>16595.166915126938</v>
      </c>
      <c r="G21" s="24">
        <f>BERAU!G72</f>
        <v>17704.94162929981</v>
      </c>
      <c r="H21" s="24">
        <f>BERAU!H72</f>
        <v>19935.947038938044</v>
      </c>
      <c r="I21" s="24">
        <f>BERAU!I72</f>
        <v>22015.727366267674</v>
      </c>
      <c r="J21" s="24">
        <f>BERAU!J72</f>
        <v>24241.106359145502</v>
      </c>
      <c r="K21" s="24">
        <f>BERAU!K72</f>
        <v>26630.588315972553</v>
      </c>
      <c r="L21" s="24">
        <f>BERAU!L72</f>
        <v>28938.018790825026</v>
      </c>
      <c r="M21" s="24">
        <f>BERAU!M72</f>
        <v>31187.103894677402</v>
      </c>
      <c r="N21" s="24">
        <f>BERAU!N72</f>
        <v>33552.879740529876</v>
      </c>
      <c r="O21" s="24">
        <f>BERAU!O72</f>
        <v>35860.310215382349</v>
      </c>
      <c r="P21" s="24">
        <f>BERAU!P72</f>
        <v>38167.740690234721</v>
      </c>
      <c r="Q21" s="24">
        <f>BERAU!Q72</f>
        <v>40475.171165087195</v>
      </c>
      <c r="R21" s="24">
        <f>BERAU!R72</f>
        <v>42782.601639939669</v>
      </c>
      <c r="S21" s="24">
        <f>BERAU!S72</f>
        <v>45090.03211479204</v>
      </c>
      <c r="T21" s="24">
        <f>BERAU!T72</f>
        <v>47278.8810384674</v>
      </c>
      <c r="U21" s="24">
        <f>BERAU!U72</f>
        <v>49704.893064496995</v>
      </c>
    </row>
    <row r="22" spans="1:21" x14ac:dyDescent="0.25">
      <c r="A22" s="18" t="s">
        <v>17</v>
      </c>
      <c r="B22" s="24">
        <f>PPU!B71</f>
        <v>12905.862498701932</v>
      </c>
      <c r="C22" s="24">
        <f>PPU!C71</f>
        <v>12358.953328720265</v>
      </c>
      <c r="D22" s="24">
        <f>PPU!D71</f>
        <v>13070.348770144223</v>
      </c>
      <c r="E22" s="24">
        <f>PPU!E71</f>
        <v>14335.679420547538</v>
      </c>
      <c r="F22" s="24">
        <f>PPU!F71</f>
        <v>17032.006226178593</v>
      </c>
      <c r="G22" s="24">
        <f>PPU!G71</f>
        <v>19086.438177710523</v>
      </c>
      <c r="H22" s="24">
        <f>PPU!H71</f>
        <v>19508.992205675026</v>
      </c>
      <c r="I22" s="24">
        <f>PPU!I71</f>
        <v>21065.492993756834</v>
      </c>
      <c r="J22" s="24">
        <f>PPU!J71</f>
        <v>22526.277482092937</v>
      </c>
      <c r="K22" s="24">
        <f>PPU!K71</f>
        <v>24191.961807221298</v>
      </c>
      <c r="L22" s="24">
        <f>PPU!L71</f>
        <v>25728.161942175055</v>
      </c>
      <c r="M22" s="24">
        <f>PPU!M71</f>
        <v>27219.676306332582</v>
      </c>
      <c r="N22" s="24">
        <f>PPU!N71</f>
        <v>28825.049265443049</v>
      </c>
      <c r="O22" s="24">
        <f>PPU!O71</f>
        <v>30473.894538515906</v>
      </c>
      <c r="P22" s="24">
        <f>PPU!P71</f>
        <v>31956.376302238168</v>
      </c>
      <c r="Q22" s="24">
        <f>PPU!Q71</f>
        <v>33688.458960766664</v>
      </c>
      <c r="R22" s="24">
        <f>PPU!R71</f>
        <v>35281.610384685206</v>
      </c>
      <c r="S22" s="24">
        <f>PPU!S71</f>
        <v>36983.175592926811</v>
      </c>
      <c r="T22" s="24">
        <f>PPU!T71</f>
        <v>38565.495601763323</v>
      </c>
      <c r="U22" s="24">
        <f>PPU!U71</f>
        <v>40279.286856460662</v>
      </c>
    </row>
    <row r="23" spans="1:21" x14ac:dyDescent="0.25">
      <c r="A23" s="18" t="s">
        <v>38</v>
      </c>
      <c r="B23" s="24">
        <f>SAMARINDA!B70</f>
        <v>13399.560668678449</v>
      </c>
      <c r="C23" s="24">
        <f>SAMARINDA!C70</f>
        <v>11449.030979706788</v>
      </c>
      <c r="D23" s="24">
        <f>SAMARINDA!D70</f>
        <v>11038.863801488003</v>
      </c>
      <c r="E23" s="24">
        <f>SAMARINDA!E70</f>
        <v>13272.887081904937</v>
      </c>
      <c r="F23" s="24">
        <f>SAMARINDA!F70</f>
        <v>17532.566449914459</v>
      </c>
      <c r="G23" s="24">
        <f>SAMARINDA!G70</f>
        <v>15369.733572063296</v>
      </c>
      <c r="H23" s="24">
        <f>SAMARINDA!H70</f>
        <v>15692.943438713311</v>
      </c>
      <c r="I23" s="24">
        <f>SAMARINDA!I70</f>
        <v>16157.471120110089</v>
      </c>
      <c r="J23" s="24">
        <f>SAMARINDA!J70</f>
        <v>16296.976398171279</v>
      </c>
      <c r="K23" s="24">
        <f>SAMARINDA!K70</f>
        <v>17097.300550637981</v>
      </c>
      <c r="L23" s="24">
        <f>SAMARINDA!L70</f>
        <v>17567.21526590193</v>
      </c>
      <c r="M23" s="24">
        <f>SAMARINDA!M70</f>
        <v>17806.786231165876</v>
      </c>
      <c r="N23" s="24">
        <f>SAMARINDA!N70</f>
        <v>18507.044696429824</v>
      </c>
      <c r="O23" s="24">
        <f>SAMARINDA!O70</f>
        <v>18976.95941169377</v>
      </c>
      <c r="P23" s="24">
        <f>SAMARINDA!P70</f>
        <v>19446.874126957726</v>
      </c>
      <c r="Q23" s="24">
        <f>SAMARINDA!Q70</f>
        <v>19916.788842221657</v>
      </c>
      <c r="R23" s="24">
        <f>SAMARINDA!R70</f>
        <v>20386.703557485609</v>
      </c>
      <c r="S23" s="24">
        <f>SAMARINDA!S70</f>
        <v>20856.618272749554</v>
      </c>
      <c r="T23" s="24">
        <f>SAMARINDA!T70</f>
        <v>20906.137552668421</v>
      </c>
      <c r="U23" s="24">
        <f>SAMARINDA!U70</f>
        <v>21796.447703277452</v>
      </c>
    </row>
    <row r="24" spans="1:21" x14ac:dyDescent="0.25">
      <c r="A24" s="18" t="s">
        <v>39</v>
      </c>
      <c r="B24" s="24">
        <f>BALIKPAPAN!B70</f>
        <v>7106.1649171240379</v>
      </c>
      <c r="C24" s="24">
        <f>BALIKPAPAN!C70</f>
        <v>8461.4451949342238</v>
      </c>
      <c r="D24" s="24">
        <f>BALIKPAPAN!D70</f>
        <v>11864.499794107756</v>
      </c>
      <c r="E24" s="24">
        <f>BALIKPAPAN!E70</f>
        <v>11540.800298809871</v>
      </c>
      <c r="F24" s="24">
        <f>BALIKPAPAN!F70</f>
        <v>11546.584075705916</v>
      </c>
      <c r="G24" s="24">
        <f>BALIKPAPAN!G70</f>
        <v>10160.72839807757</v>
      </c>
      <c r="H24" s="24">
        <f>BALIKPAPAN!H70</f>
        <v>11714.994974548148</v>
      </c>
      <c r="I24" s="24">
        <f>BALIKPAPAN!I70</f>
        <v>12639.92008268517</v>
      </c>
      <c r="J24" s="24">
        <f>BALIKPAPAN!J70</f>
        <v>13326.734143651063</v>
      </c>
      <c r="K24" s="24">
        <f>BALIKPAPAN!K70</f>
        <v>14700.60481791412</v>
      </c>
      <c r="L24" s="24">
        <f>BALIKPAPAN!L70</f>
        <v>15730.947185528599</v>
      </c>
      <c r="M24" s="24">
        <f>BALIKPAPAN!M70</f>
        <v>16761.289553143066</v>
      </c>
      <c r="N24" s="24">
        <f>BALIKPAPAN!N70</f>
        <v>17791.631920757543</v>
      </c>
      <c r="O24" s="24">
        <f>BALIKPAPAN!O70</f>
        <v>18821.97428837201</v>
      </c>
      <c r="P24" s="24">
        <f>BALIKPAPAN!P70</f>
        <v>19852.316655986488</v>
      </c>
      <c r="Q24" s="24">
        <f>BALIKPAPAN!Q70</f>
        <v>20882.659023600929</v>
      </c>
      <c r="R24" s="24">
        <f>BALIKPAPAN!R70</f>
        <v>21913.001391215446</v>
      </c>
      <c r="S24" s="24">
        <f>BALIKPAPAN!S70</f>
        <v>22943.343758829858</v>
      </c>
      <c r="T24" s="24">
        <f>BALIKPAPAN!T70</f>
        <v>23515.327054318321</v>
      </c>
      <c r="U24" s="24">
        <f>BALIKPAPAN!U70</f>
        <v>25004.028494058799</v>
      </c>
    </row>
    <row r="25" spans="1:21" x14ac:dyDescent="0.25">
      <c r="A25" s="18" t="s">
        <v>40</v>
      </c>
      <c r="B25" s="24">
        <f>BONTANG!B71</f>
        <v>1870.5436189196096</v>
      </c>
      <c r="C25" s="24">
        <f>BONTANG!C71</f>
        <v>1038.1443793091069</v>
      </c>
      <c r="D25" s="24">
        <f>BONTANG!D71</f>
        <v>2990.2428872623327</v>
      </c>
      <c r="E25" s="24">
        <f>BONTANG!E71</f>
        <v>3486.8696350118544</v>
      </c>
      <c r="F25" s="24">
        <f>BONTANG!F71</f>
        <v>3650.0068002664652</v>
      </c>
      <c r="G25" s="24">
        <f>BONTANG!G71</f>
        <v>1074.5494448061429</v>
      </c>
      <c r="H25" s="24">
        <f>BONTANG!H71</f>
        <v>1392.8844568618954</v>
      </c>
      <c r="I25" s="24">
        <f>BONTANG!I71</f>
        <v>1647.6801607493912</v>
      </c>
      <c r="J25" s="24">
        <f>BONTANG!J71</f>
        <v>1949.0847921754917</v>
      </c>
      <c r="K25" s="24">
        <f>BONTANG!K71</f>
        <v>2250.4894236015975</v>
      </c>
      <c r="L25" s="24">
        <f>BONTANG!L71</f>
        <v>2551.8940550276934</v>
      </c>
      <c r="M25" s="24">
        <f>BONTANG!M71</f>
        <v>2853.2986864537997</v>
      </c>
      <c r="N25" s="24">
        <f>BONTANG!N71</f>
        <v>3154.7033178798956</v>
      </c>
      <c r="O25" s="24">
        <f>BONTANG!O71</f>
        <v>3456.1079493060015</v>
      </c>
      <c r="P25" s="24">
        <f>BONTANG!P71</f>
        <v>3757.5125807320974</v>
      </c>
      <c r="Q25" s="24">
        <f>BONTANG!Q71</f>
        <v>4058.9172121581933</v>
      </c>
      <c r="R25" s="24">
        <f>BONTANG!R71</f>
        <v>4360.3218435842982</v>
      </c>
      <c r="S25" s="24">
        <f>BONTANG!S71</f>
        <v>4661.726475010395</v>
      </c>
      <c r="T25" s="24">
        <f>BONTANG!T71</f>
        <v>4963.1311064365009</v>
      </c>
      <c r="U25" s="24">
        <f>BONTANG!U71</f>
        <v>5264.5357378625968</v>
      </c>
    </row>
    <row r="26" spans="1:21" x14ac:dyDescent="0.25">
      <c r="A26" s="18" t="s">
        <v>41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8" t="s">
        <v>42</v>
      </c>
      <c r="B27" s="24">
        <f>SUM(B17:B26)</f>
        <v>129927.09312661609</v>
      </c>
      <c r="C27" s="24">
        <f t="shared" ref="C27" si="1">SUM(C17:C26)</f>
        <v>137885.75641314124</v>
      </c>
      <c r="D27" s="24">
        <f t="shared" ref="D27" si="2">SUM(D17:D26)</f>
        <v>140778.31760020807</v>
      </c>
      <c r="E27" s="24">
        <f t="shared" ref="E27" si="3">SUM(E17:E26)</f>
        <v>152543.55534827092</v>
      </c>
      <c r="F27" s="24">
        <f t="shared" ref="F27" si="4">SUM(F17:F26)</f>
        <v>168665.39318655792</v>
      </c>
      <c r="G27" s="24">
        <f t="shared" ref="G27" si="5">SUM(G17:G26)</f>
        <v>173051.60053811359</v>
      </c>
      <c r="H27" s="24">
        <f t="shared" ref="H27" si="6">SUM(H17:H26)</f>
        <v>184878.99494506288</v>
      </c>
      <c r="I27" s="24">
        <f t="shared" ref="I27" si="7">SUM(I17:I26)</f>
        <v>198186.68486153442</v>
      </c>
      <c r="J27" s="24">
        <f t="shared" ref="J27" si="8">SUM(J17:J26)</f>
        <v>211267.40575639659</v>
      </c>
      <c r="K27" s="24">
        <f t="shared" ref="K27" si="9">SUM(K17:K26)</f>
        <v>227349.80483756025</v>
      </c>
      <c r="L27" s="24">
        <f t="shared" ref="L27" si="10">SUM(L17:L26)</f>
        <v>242070.26844697041</v>
      </c>
      <c r="M27" s="24">
        <f t="shared" ref="M27" si="11">SUM(M17:M26)</f>
        <v>255233.04695163391</v>
      </c>
      <c r="N27" s="24">
        <f t="shared" ref="N27" si="12">SUM(N17:N26)</f>
        <v>271680.36682961049</v>
      </c>
      <c r="O27" s="24">
        <f t="shared" ref="O27" si="13">SUM(O17:O26)</f>
        <v>286808.21967854851</v>
      </c>
      <c r="P27" s="24">
        <f t="shared" ref="P27" si="14">SUM(P17:P26)</f>
        <v>301921.26715285797</v>
      </c>
      <c r="Q27" s="24">
        <f t="shared" ref="Q27" si="15">SUM(Q17:Q26)</f>
        <v>317443.90647534694</v>
      </c>
      <c r="R27" s="24">
        <f t="shared" ref="R27" si="16">SUM(R17:R26)</f>
        <v>332989.010219366</v>
      </c>
      <c r="S27" s="24">
        <f t="shared" ref="S27" si="17">SUM(S17:S26)</f>
        <v>348810.02124898101</v>
      </c>
      <c r="T27" s="24">
        <f t="shared" ref="T27" si="18">SUM(T17:T26)</f>
        <v>362664.20129377447</v>
      </c>
      <c r="U27" s="24">
        <f t="shared" ref="U27" si="19">SUM(U17:U26)</f>
        <v>380865.88928063068</v>
      </c>
    </row>
    <row r="30" spans="1:21" x14ac:dyDescent="0.25">
      <c r="B30" s="57" t="s">
        <v>1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</row>
    <row r="31" spans="1:21" x14ac:dyDescent="0.25">
      <c r="B31" s="29">
        <v>2011</v>
      </c>
      <c r="C31" s="29">
        <v>2012</v>
      </c>
      <c r="D31" s="29">
        <v>2013</v>
      </c>
      <c r="E31" s="29">
        <v>2014</v>
      </c>
      <c r="F31" s="29">
        <v>2015</v>
      </c>
      <c r="G31" s="29">
        <v>2016</v>
      </c>
      <c r="H31" s="29">
        <v>2017</v>
      </c>
      <c r="I31" s="29">
        <v>2018</v>
      </c>
      <c r="J31" s="29">
        <v>2019</v>
      </c>
      <c r="K31" s="29">
        <v>2020</v>
      </c>
      <c r="L31" s="3">
        <v>2021</v>
      </c>
      <c r="M31" s="29">
        <v>2022</v>
      </c>
      <c r="N31" s="29">
        <v>2023</v>
      </c>
      <c r="O31" s="29">
        <v>2024</v>
      </c>
      <c r="P31" s="29">
        <v>2025</v>
      </c>
      <c r="Q31" s="3">
        <v>2026</v>
      </c>
      <c r="R31" s="29">
        <v>2027</v>
      </c>
      <c r="S31" s="29">
        <v>2028</v>
      </c>
      <c r="T31" s="29">
        <v>2029</v>
      </c>
      <c r="U31" s="29">
        <v>2030</v>
      </c>
    </row>
    <row r="32" spans="1:21" x14ac:dyDescent="0.25">
      <c r="A32" t="str">
        <f>A2</f>
        <v>PERTANIAN</v>
      </c>
      <c r="B32" s="30">
        <f>B13</f>
        <v>217844.97758078785</v>
      </c>
      <c r="C32" s="30">
        <f t="shared" ref="C32:U32" si="20">C13</f>
        <v>212074.36999988108</v>
      </c>
      <c r="D32" s="30">
        <f>D13</f>
        <v>222913.1817205768</v>
      </c>
      <c r="E32" s="30">
        <f t="shared" si="20"/>
        <v>215964.83733538221</v>
      </c>
      <c r="F32" s="30">
        <f t="shared" si="20"/>
        <v>209031.63095538414</v>
      </c>
      <c r="G32" s="30">
        <f t="shared" si="20"/>
        <v>194668.17990009618</v>
      </c>
      <c r="H32" s="30">
        <f t="shared" si="20"/>
        <v>222511.84811820433</v>
      </c>
      <c r="I32" s="30">
        <f t="shared" si="20"/>
        <v>230839.69892920993</v>
      </c>
      <c r="J32" s="30">
        <f t="shared" si="20"/>
        <v>240817.36664676524</v>
      </c>
      <c r="K32" s="30">
        <f t="shared" si="20"/>
        <v>250190.2001722352</v>
      </c>
      <c r="L32" s="30">
        <f t="shared" si="20"/>
        <v>259498.8163589582</v>
      </c>
      <c r="M32" s="30">
        <f t="shared" si="20"/>
        <v>274837.45355245145</v>
      </c>
      <c r="N32" s="30">
        <f t="shared" si="20"/>
        <v>287207.06391127588</v>
      </c>
      <c r="O32" s="30">
        <f t="shared" si="20"/>
        <v>300371.60607951082</v>
      </c>
      <c r="P32" s="30">
        <f t="shared" si="20"/>
        <v>314345.63424273429</v>
      </c>
      <c r="Q32" s="30">
        <f t="shared" si="20"/>
        <v>329159.89864392206</v>
      </c>
      <c r="R32" s="30">
        <f t="shared" si="20"/>
        <v>344828.09666967846</v>
      </c>
      <c r="S32" s="30">
        <f t="shared" si="20"/>
        <v>361380.23399806122</v>
      </c>
      <c r="T32" s="30">
        <f t="shared" si="20"/>
        <v>378690.1118621229</v>
      </c>
      <c r="U32" s="30">
        <f t="shared" si="20"/>
        <v>397208.84156467067</v>
      </c>
    </row>
    <row r="33" spans="1:22" x14ac:dyDescent="0.25">
      <c r="A33" t="str">
        <f>A16</f>
        <v>PETERNAKAN</v>
      </c>
      <c r="B33" s="30">
        <f>B27</f>
        <v>129927.09312661609</v>
      </c>
      <c r="C33" s="30">
        <f t="shared" ref="C33:U33" si="21">C27</f>
        <v>137885.75641314124</v>
      </c>
      <c r="D33" s="30">
        <f t="shared" si="21"/>
        <v>140778.31760020807</v>
      </c>
      <c r="E33" s="30">
        <f t="shared" si="21"/>
        <v>152543.55534827092</v>
      </c>
      <c r="F33" s="30">
        <f t="shared" si="21"/>
        <v>168665.39318655792</v>
      </c>
      <c r="G33" s="30">
        <f t="shared" si="21"/>
        <v>173051.60053811359</v>
      </c>
      <c r="H33" s="30">
        <f t="shared" si="21"/>
        <v>184878.99494506288</v>
      </c>
      <c r="I33" s="30">
        <f t="shared" si="21"/>
        <v>198186.68486153442</v>
      </c>
      <c r="J33" s="30">
        <f t="shared" si="21"/>
        <v>211267.40575639659</v>
      </c>
      <c r="K33" s="30">
        <f t="shared" si="21"/>
        <v>227349.80483756025</v>
      </c>
      <c r="L33" s="30">
        <f t="shared" si="21"/>
        <v>242070.26844697041</v>
      </c>
      <c r="M33" s="30">
        <f t="shared" si="21"/>
        <v>255233.04695163391</v>
      </c>
      <c r="N33" s="30">
        <f t="shared" si="21"/>
        <v>271680.36682961049</v>
      </c>
      <c r="O33" s="30">
        <f t="shared" si="21"/>
        <v>286808.21967854851</v>
      </c>
      <c r="P33" s="30">
        <f t="shared" si="21"/>
        <v>301921.26715285797</v>
      </c>
      <c r="Q33" s="30">
        <f t="shared" si="21"/>
        <v>317443.90647534694</v>
      </c>
      <c r="R33" s="30">
        <f t="shared" si="21"/>
        <v>332989.010219366</v>
      </c>
      <c r="S33" s="30">
        <f t="shared" si="21"/>
        <v>348810.02124898101</v>
      </c>
      <c r="T33" s="30">
        <f t="shared" si="21"/>
        <v>362664.20129377447</v>
      </c>
      <c r="U33" s="30">
        <f t="shared" si="21"/>
        <v>380865.88928063068</v>
      </c>
    </row>
    <row r="34" spans="1:22" x14ac:dyDescent="0.25">
      <c r="A34" t="s">
        <v>9</v>
      </c>
      <c r="B34" s="30">
        <f>SUM(B32:B33)</f>
        <v>347772.07070740394</v>
      </c>
      <c r="C34" s="30">
        <f t="shared" ref="C34:T34" si="22">SUM(C32:C33)</f>
        <v>349960.12641302228</v>
      </c>
      <c r="D34" s="30">
        <f t="shared" si="22"/>
        <v>363691.49932078487</v>
      </c>
      <c r="E34" s="30">
        <f t="shared" si="22"/>
        <v>368508.39268365316</v>
      </c>
      <c r="F34" s="30">
        <f t="shared" si="22"/>
        <v>377697.02414194203</v>
      </c>
      <c r="G34" s="30">
        <f t="shared" si="22"/>
        <v>367719.78043820977</v>
      </c>
      <c r="H34" s="30">
        <f t="shared" si="22"/>
        <v>407390.84306326718</v>
      </c>
      <c r="I34" s="30">
        <f t="shared" si="22"/>
        <v>429026.38379074435</v>
      </c>
      <c r="J34" s="30">
        <f t="shared" si="22"/>
        <v>452084.77240316186</v>
      </c>
      <c r="K34" s="30">
        <f t="shared" si="22"/>
        <v>477540.00500979542</v>
      </c>
      <c r="L34" s="30">
        <f t="shared" si="22"/>
        <v>501569.08480592864</v>
      </c>
      <c r="M34" s="30">
        <f t="shared" si="22"/>
        <v>530070.50050408533</v>
      </c>
      <c r="N34" s="30">
        <f t="shared" si="22"/>
        <v>558887.43074088637</v>
      </c>
      <c r="O34" s="30">
        <f t="shared" si="22"/>
        <v>587179.82575805928</v>
      </c>
      <c r="P34" s="30">
        <f t="shared" si="22"/>
        <v>616266.90139559226</v>
      </c>
      <c r="Q34" s="30">
        <f t="shared" si="22"/>
        <v>646603.80511926906</v>
      </c>
      <c r="R34" s="30">
        <f t="shared" si="22"/>
        <v>677817.1068890444</v>
      </c>
      <c r="S34" s="30">
        <f t="shared" si="22"/>
        <v>710190.25524704228</v>
      </c>
      <c r="T34" s="30">
        <f t="shared" si="22"/>
        <v>741354.31315589743</v>
      </c>
      <c r="U34" s="30">
        <f>SUM(U32:U33)</f>
        <v>778074.73084530141</v>
      </c>
    </row>
    <row r="36" spans="1:22" x14ac:dyDescent="0.25">
      <c r="B36" s="31">
        <v>1000</v>
      </c>
    </row>
    <row r="37" spans="1:22" x14ac:dyDescent="0.25">
      <c r="B37" s="31">
        <f>B32/$B$36</f>
        <v>217.84497758078786</v>
      </c>
      <c r="C37" s="31">
        <f t="shared" ref="C37:U37" si="23">C32/$B$36</f>
        <v>212.07436999988107</v>
      </c>
      <c r="D37" s="31">
        <f t="shared" si="23"/>
        <v>222.9131817205768</v>
      </c>
      <c r="E37" s="31">
        <f t="shared" si="23"/>
        <v>215.96483733538221</v>
      </c>
      <c r="F37" s="31">
        <f t="shared" si="23"/>
        <v>209.03163095538414</v>
      </c>
      <c r="G37" s="31">
        <f t="shared" si="23"/>
        <v>194.66817990009616</v>
      </c>
      <c r="H37" s="31">
        <f t="shared" si="23"/>
        <v>222.51184811820434</v>
      </c>
      <c r="I37" s="31">
        <f t="shared" si="23"/>
        <v>230.83969892920993</v>
      </c>
      <c r="J37" s="31">
        <f t="shared" si="23"/>
        <v>240.81736664676524</v>
      </c>
      <c r="K37" s="31">
        <f t="shared" si="23"/>
        <v>250.19020017223519</v>
      </c>
      <c r="L37" s="31">
        <f t="shared" si="23"/>
        <v>259.49881635895821</v>
      </c>
      <c r="M37" s="31">
        <f t="shared" si="23"/>
        <v>274.83745355245145</v>
      </c>
      <c r="N37" s="31">
        <f t="shared" si="23"/>
        <v>287.2070639112759</v>
      </c>
      <c r="O37" s="31">
        <f t="shared" si="23"/>
        <v>300.3716060795108</v>
      </c>
      <c r="P37" s="31">
        <f t="shared" si="23"/>
        <v>314.34563424273426</v>
      </c>
      <c r="Q37" s="31">
        <f t="shared" si="23"/>
        <v>329.15989864392208</v>
      </c>
      <c r="R37" s="31">
        <f t="shared" si="23"/>
        <v>344.82809666967847</v>
      </c>
      <c r="S37" s="31">
        <f t="shared" si="23"/>
        <v>361.38023399806121</v>
      </c>
      <c r="T37" s="31">
        <f t="shared" si="23"/>
        <v>378.69011186212288</v>
      </c>
      <c r="U37" s="31">
        <f t="shared" si="23"/>
        <v>397.20884156467065</v>
      </c>
    </row>
    <row r="38" spans="1:22" x14ac:dyDescent="0.25">
      <c r="B38" s="31">
        <f>B33/$B$36</f>
        <v>129.92709312661609</v>
      </c>
      <c r="C38" s="31">
        <f t="shared" ref="C38:U38" si="24">C33/$B$36</f>
        <v>137.88575641314122</v>
      </c>
      <c r="D38" s="31">
        <f t="shared" si="24"/>
        <v>140.77831760020808</v>
      </c>
      <c r="E38" s="31">
        <f t="shared" si="24"/>
        <v>152.54355534827093</v>
      </c>
      <c r="F38" s="31">
        <f t="shared" si="24"/>
        <v>168.66539318655794</v>
      </c>
      <c r="G38" s="31">
        <f t="shared" si="24"/>
        <v>173.0516005381136</v>
      </c>
      <c r="H38" s="31">
        <f t="shared" si="24"/>
        <v>184.87899494506289</v>
      </c>
      <c r="I38" s="31">
        <f t="shared" si="24"/>
        <v>198.18668486153442</v>
      </c>
      <c r="J38" s="31">
        <f t="shared" si="24"/>
        <v>211.26740575639658</v>
      </c>
      <c r="K38" s="31">
        <f t="shared" si="24"/>
        <v>227.34980483756024</v>
      </c>
      <c r="L38" s="31">
        <f t="shared" si="24"/>
        <v>242.0702684469704</v>
      </c>
      <c r="M38" s="31">
        <f t="shared" si="24"/>
        <v>255.2330469516339</v>
      </c>
      <c r="N38" s="31">
        <f t="shared" si="24"/>
        <v>271.68036682961048</v>
      </c>
      <c r="O38" s="31">
        <f t="shared" si="24"/>
        <v>286.80821967854854</v>
      </c>
      <c r="P38" s="31">
        <f t="shared" si="24"/>
        <v>301.92126715285798</v>
      </c>
      <c r="Q38" s="31">
        <f t="shared" si="24"/>
        <v>317.44390647534692</v>
      </c>
      <c r="R38" s="31">
        <f t="shared" si="24"/>
        <v>332.98901021936598</v>
      </c>
      <c r="S38" s="31">
        <f t="shared" si="24"/>
        <v>348.810021248981</v>
      </c>
      <c r="T38" s="31">
        <f t="shared" si="24"/>
        <v>362.66420129377445</v>
      </c>
      <c r="U38" s="31">
        <f t="shared" si="24"/>
        <v>380.86588928063071</v>
      </c>
    </row>
    <row r="39" spans="1:22" x14ac:dyDescent="0.25">
      <c r="B39" s="31">
        <f>B34/$B$36</f>
        <v>347.77207070740394</v>
      </c>
      <c r="C39" s="31">
        <f t="shared" ref="C39:U39" si="25">C34/$B$36</f>
        <v>349.96012641302229</v>
      </c>
      <c r="D39" s="31">
        <f t="shared" si="25"/>
        <v>363.69149932078489</v>
      </c>
      <c r="E39" s="31">
        <f t="shared" si="25"/>
        <v>368.50839268365314</v>
      </c>
      <c r="F39" s="31">
        <f t="shared" si="25"/>
        <v>377.69702414194205</v>
      </c>
      <c r="G39" s="31">
        <f t="shared" si="25"/>
        <v>367.7197804382098</v>
      </c>
      <c r="H39" s="31">
        <f t="shared" si="25"/>
        <v>407.3908430632672</v>
      </c>
      <c r="I39" s="31">
        <f t="shared" si="25"/>
        <v>429.02638379074438</v>
      </c>
      <c r="J39" s="31">
        <f t="shared" si="25"/>
        <v>452.08477240316188</v>
      </c>
      <c r="K39" s="31">
        <f t="shared" si="25"/>
        <v>477.54000500979544</v>
      </c>
      <c r="L39" s="31">
        <f t="shared" si="25"/>
        <v>501.56908480592864</v>
      </c>
      <c r="M39" s="31">
        <f t="shared" si="25"/>
        <v>530.07050050408532</v>
      </c>
      <c r="N39" s="31">
        <f t="shared" si="25"/>
        <v>558.88743074088632</v>
      </c>
      <c r="O39" s="31">
        <f t="shared" si="25"/>
        <v>587.17982575805922</v>
      </c>
      <c r="P39" s="31">
        <f t="shared" si="25"/>
        <v>616.2669013955923</v>
      </c>
      <c r="Q39" s="31">
        <f t="shared" si="25"/>
        <v>646.60380511926905</v>
      </c>
      <c r="R39" s="31">
        <f t="shared" si="25"/>
        <v>677.81710688904445</v>
      </c>
      <c r="S39" s="31">
        <f t="shared" si="25"/>
        <v>710.19025524704227</v>
      </c>
      <c r="T39" s="31">
        <f t="shared" si="25"/>
        <v>741.35431315589744</v>
      </c>
      <c r="U39" s="31">
        <f t="shared" si="25"/>
        <v>778.07473084530136</v>
      </c>
    </row>
    <row r="40" spans="1:22" x14ac:dyDescent="0.25">
      <c r="B40" s="42">
        <f>B37/B39</f>
        <v>0.62640158865451412</v>
      </c>
      <c r="C40" s="42">
        <f t="shared" ref="C40:U40" si="26">C37/C39</f>
        <v>0.60599580921853735</v>
      </c>
      <c r="D40" s="42">
        <f t="shared" si="26"/>
        <v>0.61291831713658473</v>
      </c>
      <c r="E40" s="42">
        <f t="shared" si="26"/>
        <v>0.58605134000510462</v>
      </c>
      <c r="F40" s="42">
        <f t="shared" si="26"/>
        <v>0.55343732567198656</v>
      </c>
      <c r="G40" s="42">
        <f t="shared" si="26"/>
        <v>0.52939273396745501</v>
      </c>
      <c r="H40" s="42">
        <f t="shared" si="26"/>
        <v>0.54618765224344668</v>
      </c>
      <c r="I40" s="42">
        <f t="shared" si="26"/>
        <v>0.53805478555789921</v>
      </c>
      <c r="J40" s="42">
        <f t="shared" si="26"/>
        <v>0.532681880362049</v>
      </c>
      <c r="K40" s="42">
        <f t="shared" si="26"/>
        <v>0.52391464075790517</v>
      </c>
      <c r="L40" s="42">
        <f t="shared" si="26"/>
        <v>0.5173740252738378</v>
      </c>
      <c r="M40" s="42">
        <f t="shared" si="26"/>
        <v>0.51849226337079146</v>
      </c>
      <c r="N40" s="42">
        <f t="shared" si="26"/>
        <v>0.51389071951491427</v>
      </c>
      <c r="O40" s="42">
        <f t="shared" si="26"/>
        <v>0.5115496018476553</v>
      </c>
      <c r="P40" s="42">
        <f t="shared" si="26"/>
        <v>0.51008034591971441</v>
      </c>
      <c r="Q40" s="42">
        <f t="shared" si="26"/>
        <v>0.5090596375058557</v>
      </c>
      <c r="R40" s="42">
        <f t="shared" si="26"/>
        <v>0.50873324553923549</v>
      </c>
      <c r="S40" s="42">
        <f t="shared" si="26"/>
        <v>0.50884989103709088</v>
      </c>
      <c r="T40" s="42">
        <f t="shared" si="26"/>
        <v>0.51080853667669857</v>
      </c>
      <c r="U40" s="42">
        <f t="shared" si="26"/>
        <v>0.51050217391476327</v>
      </c>
      <c r="V40" s="43">
        <f>AVERAGE(B40:U40)</f>
        <v>0.53871882570880181</v>
      </c>
    </row>
    <row r="41" spans="1:22" x14ac:dyDescent="0.25">
      <c r="B41" s="42">
        <f>B38/B39</f>
        <v>0.37359841134548583</v>
      </c>
      <c r="C41" s="42">
        <f t="shared" ref="C41:U41" si="27">C38/C39</f>
        <v>0.39400419078146265</v>
      </c>
      <c r="D41" s="42">
        <f t="shared" si="27"/>
        <v>0.38708168286341532</v>
      </c>
      <c r="E41" s="42">
        <f t="shared" si="27"/>
        <v>0.41394865999489538</v>
      </c>
      <c r="F41" s="42">
        <f t="shared" si="27"/>
        <v>0.44656267432801355</v>
      </c>
      <c r="G41" s="42">
        <f t="shared" si="27"/>
        <v>0.47060726603254494</v>
      </c>
      <c r="H41" s="42">
        <f t="shared" si="27"/>
        <v>0.45381234775655338</v>
      </c>
      <c r="I41" s="42">
        <f t="shared" si="27"/>
        <v>0.46194521444210074</v>
      </c>
      <c r="J41" s="42">
        <f t="shared" si="27"/>
        <v>0.46731811963795084</v>
      </c>
      <c r="K41" s="42">
        <f t="shared" si="27"/>
        <v>0.47608535924209489</v>
      </c>
      <c r="L41" s="42">
        <f t="shared" si="27"/>
        <v>0.48262597472616214</v>
      </c>
      <c r="M41" s="42">
        <f t="shared" si="27"/>
        <v>0.48150773662920859</v>
      </c>
      <c r="N41" s="42">
        <f t="shared" si="27"/>
        <v>0.48610928048508584</v>
      </c>
      <c r="O41" s="42">
        <f t="shared" si="27"/>
        <v>0.48845039815234492</v>
      </c>
      <c r="P41" s="42">
        <f t="shared" si="27"/>
        <v>0.48991965408028548</v>
      </c>
      <c r="Q41" s="42">
        <f t="shared" si="27"/>
        <v>0.49094036249414419</v>
      </c>
      <c r="R41" s="42">
        <f t="shared" si="27"/>
        <v>0.49126675446076451</v>
      </c>
      <c r="S41" s="42">
        <f t="shared" si="27"/>
        <v>0.49115010896290906</v>
      </c>
      <c r="T41" s="42">
        <f t="shared" si="27"/>
        <v>0.48919146332330132</v>
      </c>
      <c r="U41" s="42">
        <f t="shared" si="27"/>
        <v>0.48949782608523673</v>
      </c>
      <c r="V41" s="43">
        <f>AVERAGE(B41:U41)</f>
        <v>0.46128117429119797</v>
      </c>
    </row>
  </sheetData>
  <mergeCells count="3">
    <mergeCell ref="B1:U1"/>
    <mergeCell ref="B15:U15"/>
    <mergeCell ref="B30:U3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"/>
  <sheetViews>
    <sheetView zoomScale="85" zoomScaleNormal="85" workbookViewId="0">
      <selection activeCell="L5" sqref="L5:U12"/>
    </sheetView>
  </sheetViews>
  <sheetFormatPr defaultRowHeight="15" x14ac:dyDescent="0.25"/>
  <cols>
    <col min="1" max="1" width="37.140625" bestFit="1" customWidth="1"/>
    <col min="2" max="8" width="11.5703125" bestFit="1" customWidth="1"/>
    <col min="9" max="21" width="13.28515625" bestFit="1" customWidth="1"/>
  </cols>
  <sheetData>
    <row r="2" spans="1:21" x14ac:dyDescent="0.25">
      <c r="A2" t="s">
        <v>64</v>
      </c>
    </row>
    <row r="3" spans="1:21" x14ac:dyDescent="0.25">
      <c r="A3" s="56" t="s">
        <v>0</v>
      </c>
      <c r="B3" s="56" t="s">
        <v>1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x14ac:dyDescent="0.25">
      <c r="A4" s="56"/>
      <c r="B4" s="29">
        <v>2011</v>
      </c>
      <c r="C4" s="29">
        <v>2012</v>
      </c>
      <c r="D4" s="29">
        <v>2013</v>
      </c>
      <c r="E4" s="29">
        <v>2014</v>
      </c>
      <c r="F4" s="29">
        <v>2015</v>
      </c>
      <c r="G4" s="29">
        <v>2016</v>
      </c>
      <c r="H4" s="29">
        <v>2017</v>
      </c>
      <c r="I4" s="29">
        <v>2018</v>
      </c>
      <c r="J4" s="29">
        <v>2019</v>
      </c>
      <c r="K4" s="29">
        <v>2020</v>
      </c>
      <c r="L4" s="3">
        <v>2021</v>
      </c>
      <c r="M4" s="29">
        <v>2022</v>
      </c>
      <c r="N4" s="29">
        <v>2023</v>
      </c>
      <c r="O4" s="29">
        <v>2024</v>
      </c>
      <c r="P4" s="29">
        <v>2025</v>
      </c>
      <c r="Q4" s="3">
        <v>2026</v>
      </c>
      <c r="R4" s="29">
        <v>2027</v>
      </c>
      <c r="S4" s="29">
        <v>2028</v>
      </c>
      <c r="T4" s="29">
        <v>2029</v>
      </c>
      <c r="U4" s="29">
        <v>2030</v>
      </c>
    </row>
    <row r="5" spans="1:21" x14ac:dyDescent="0.25">
      <c r="A5" s="1" t="s">
        <v>3</v>
      </c>
      <c r="B5" s="32">
        <f>PASER!B6+KUKAR!B6+KUBAR!B6+KUTIM!B6+BERAU!B6+PPU!B6+SAMARINDA!B6+BALIKPAPAN!B6+BONTANG!B6+MAHULU!B6</f>
        <v>134071.07190287113</v>
      </c>
      <c r="C5" s="32">
        <f>PASER!C6+KUKAR!C6+KUBAR!C6+KUTIM!C6+BERAU!C6+PPU!C6+SAMARINDA!C6+BALIKPAPAN!C6+BONTANG!C6+MAHULU!C6</f>
        <v>130519.59436827393</v>
      </c>
      <c r="D5" s="32">
        <f>PASER!D6+KUKAR!D6+KUBAR!D6+KUTIM!D6+BERAU!D6+PPU!D6+SAMARINDA!D6+BALIKPAPAN!D6+BONTANG!D6+MAHULU!D6</f>
        <v>137190.26046158871</v>
      </c>
      <c r="E5" s="32">
        <f>PASER!E6+KUKAR!E6+KUBAR!E6+KUTIM!E6+BERAU!E6+PPU!E6+SAMARINDA!E6+BALIKPAPAN!E6+BONTANG!E6+MAHULU!E6</f>
        <v>132913.95356657269</v>
      </c>
      <c r="F5" s="32">
        <f>PASER!F6+KUKAR!F6+KUBAR!F6+KUTIM!F6+BERAU!F6+PPU!F6+SAMARINDA!F6+BALIKPAPAN!F6+BONTANG!F6+MAHULU!F6</f>
        <v>128646.96324431268</v>
      </c>
      <c r="G5" s="32">
        <f>PASER!G6+KUKAR!G6+KUBAR!G6+KUTIM!G6+BERAU!G6+PPU!G6+SAMARINDA!G6+BALIKPAPAN!G6+BONTANG!G6+MAHULU!G6</f>
        <v>119807.08407614264</v>
      </c>
      <c r="H5" s="32">
        <f>PASER!H6+KUKAR!H6+KUBAR!H6+KUTIM!H6+BERAU!H6+PPU!H6+SAMARINDA!H6+BALIKPAPAN!H6+BONTANG!H6+MAHULU!H6</f>
        <v>136943.26267968776</v>
      </c>
      <c r="I5" s="32">
        <f>PASER!I6+KUKAR!I6+KUBAR!I6+KUTIM!I6+BERAU!I6+PPU!I6+SAMARINDA!I6+BALIKPAPAN!I6+BONTANG!I6+MAHULU!I6</f>
        <v>142068.57654865063</v>
      </c>
      <c r="J5" s="32">
        <f>PASER!J6+KUKAR!J6+KUBAR!J6+KUTIM!J6+BERAU!J6+PPU!J6+SAMARINDA!J6+BALIKPAPAN!J6+BONTANG!J6+MAHULU!J6</f>
        <v>148209.25796733156</v>
      </c>
      <c r="K5" s="32">
        <f>PASER!K6+KUKAR!K6+KUBAR!K6+KUTIM!K6+BERAU!K6+PPU!K6+SAMARINDA!K6+BALIKPAPAN!K6+BONTANG!K6+MAHULU!K6</f>
        <v>153977.69867907991</v>
      </c>
      <c r="L5" s="32">
        <f>PASER!L6+KUKAR!L6+KUBAR!L6+KUTIM!L6+BERAU!L6+PPU!L6+SAMARINDA!L6+BALIKPAPAN!L6+BONTANG!L6+MAHULU!L6</f>
        <v>159706.61730711462</v>
      </c>
      <c r="M5" s="32">
        <f>PASER!M6+KUKAR!M6+KUBAR!M6+KUTIM!M6+BERAU!M6+PPU!M6+SAMARINDA!M6+BALIKPAPAN!M6+BONTANG!M6+MAHULU!M6</f>
        <v>169146.66753410798</v>
      </c>
      <c r="N5" s="32">
        <f>PASER!N6+KUKAR!N6+KUBAR!N6+KUTIM!N6+BERAU!N6+PPU!N6+SAMARINDA!N6+BALIKPAPAN!N6+BONTANG!N6+MAHULU!N6</f>
        <v>176759.45226867197</v>
      </c>
      <c r="O5" s="32">
        <f>PASER!O6+KUKAR!O6+KUBAR!O6+KUTIM!O6+BERAU!O6+PPU!O6+SAMARINDA!O6+BALIKPAPAN!O6+BONTANG!O6+MAHULU!O6</f>
        <v>184861.47187548739</v>
      </c>
      <c r="P5" s="32">
        <f>PASER!P6+KUKAR!P6+KUBAR!P6+KUTIM!P6+BERAU!P6+PPU!P6+SAMARINDA!P6+BALIKPAPAN!P6+BONTANG!P6+MAHULU!P6</f>
        <v>193461.68361986641</v>
      </c>
      <c r="Q5" s="32">
        <f>PASER!Q6+KUKAR!Q6+KUBAR!Q6+KUTIM!Q6+BERAU!Q6+PPU!Q6+SAMARINDA!Q6+BALIKPAPAN!Q6+BONTANG!Q6+MAHULU!Q6</f>
        <v>202579.01251023854</v>
      </c>
      <c r="R5" s="32">
        <f>PASER!R6+KUKAR!R6+KUBAR!R6+KUTIM!R6+BERAU!R6+PPU!R6+SAMARINDA!R6+BALIKPAPAN!R6+BONTANG!R6+MAHULU!R6</f>
        <v>212221.88850135746</v>
      </c>
      <c r="S5" s="32">
        <f>PASER!S6+KUKAR!S6+KUBAR!S6+KUTIM!S6+BERAU!S6+PPU!S6+SAMARINDA!S6+BALIKPAPAN!S6+BONTANG!S6+MAHULU!S6</f>
        <v>222408.77836470917</v>
      </c>
      <c r="T5" s="32">
        <f>PASER!T6+KUKAR!T6+KUBAR!T6+KUTIM!T6+BERAU!T6+PPU!T6+SAMARINDA!T6+BALIKPAPAN!T6+BONTANG!T6+MAHULU!T6</f>
        <v>233062.01400738937</v>
      </c>
      <c r="U5" s="32">
        <f>PASER!U6+KUKAR!U6+KUBAR!U6+KUTIM!U6+BERAU!U6+PPU!U6+SAMARINDA!U6+BALIKPAPAN!U6+BONTANG!U6+MAHULU!U6</f>
        <v>244459.22852696377</v>
      </c>
    </row>
    <row r="6" spans="1:21" x14ac:dyDescent="0.25">
      <c r="A6" s="1" t="s">
        <v>4</v>
      </c>
      <c r="B6" s="32">
        <f>PASER!B7+KUKAR!B7+KUBAR!B7+KUTIM!B7+BERAU!B7+PPU!B7+SAMARINDA!B7+BALIKPAPAN!B7+BONTANG!B7+MAHULU!B7</f>
        <v>124969.84772999999</v>
      </c>
      <c r="C6" s="32">
        <f>PASER!C7+KUKAR!C7+KUBAR!C7+KUTIM!C7+BERAU!C7+PPU!C7+SAMARINDA!C7+BALIKPAPAN!C7+BONTANG!C7+MAHULU!C7</f>
        <v>132810.20150999998</v>
      </c>
      <c r="D6" s="32">
        <f>PASER!D7+KUKAR!D7+KUBAR!D7+KUTIM!D7+BERAU!D7+PPU!D7+SAMARINDA!D7+BALIKPAPAN!D7+BONTANG!D7+MAHULU!D7</f>
        <v>135770.87768999999</v>
      </c>
      <c r="E6" s="32">
        <f>PASER!E7+KUKAR!E7+KUBAR!E7+KUTIM!E7+BERAU!E7+PPU!E7+SAMARINDA!E7+BALIKPAPAN!E7+BONTANG!E7+MAHULU!E7</f>
        <v>146427.18614999999</v>
      </c>
      <c r="F6" s="32">
        <f>PASER!F7+KUKAR!F7+KUBAR!F7+KUTIM!F7+BERAU!F7+PPU!F7+SAMARINDA!F7+BALIKPAPAN!F7+BONTANG!F7+MAHULU!F7</f>
        <v>161547.95432999998</v>
      </c>
      <c r="G6" s="32">
        <f>PASER!G7+KUKAR!G7+KUBAR!G7+KUTIM!G7+BERAU!G7+PPU!G7+SAMARINDA!G7+BALIKPAPAN!G7+BONTANG!G7+MAHULU!G7</f>
        <v>166752.15627671999</v>
      </c>
      <c r="H6" s="32">
        <f>PASER!H7+KUKAR!H7+KUBAR!H7+KUTIM!H7+BERAU!H7+PPU!H7+SAMARINDA!H7+BALIKPAPAN!H7+BONTANG!H7+MAHULU!H7</f>
        <v>178274.76209836328</v>
      </c>
      <c r="I6" s="32">
        <f>PASER!I7+KUKAR!I7+KUBAR!I7+KUTIM!I7+BERAU!I7+PPU!I7+SAMARINDA!I7+BALIKPAPAN!I7+BONTANG!I7+MAHULU!I7</f>
        <v>191228.8014959807</v>
      </c>
      <c r="J6" s="32">
        <f>PASER!J7+KUKAR!J7+KUBAR!J7+KUTIM!J7+BERAU!J7+PPU!J7+SAMARINDA!J7+BALIKPAPAN!J7+BONTANG!J7+MAHULU!J7</f>
        <v>205364.86003366101</v>
      </c>
      <c r="K6" s="32">
        <f>PASER!K7+KUKAR!K7+KUBAR!K7+KUTIM!K7+BERAU!K7+PPU!K7+SAMARINDA!K7+BALIKPAPAN!K7+BONTANG!K7+MAHULU!K7</f>
        <v>219697.78390260201</v>
      </c>
      <c r="L6" s="32">
        <f>PASER!L7+KUKAR!L7+KUBAR!L7+KUTIM!L7+BERAU!L7+PPU!L7+SAMARINDA!L7+BALIKPAPAN!L7+BONTANG!L7+MAHULU!L7</f>
        <v>234068.64418939434</v>
      </c>
      <c r="M6" s="32">
        <f>PASER!M7+KUKAR!M7+KUBAR!M7+KUTIM!M7+BERAU!M7+PPU!M7+SAMARINDA!M7+BALIKPAPAN!M7+BONTANG!M7+MAHULU!M7</f>
        <v>246875.53699884581</v>
      </c>
      <c r="N6" s="32">
        <f>PASER!N7+KUKAR!N7+KUBAR!N7+KUTIM!N7+BERAU!N7+PPU!N7+SAMARINDA!N7+BALIKPAPAN!N7+BONTANG!N7+MAHULU!N7</f>
        <v>262957.79785978212</v>
      </c>
      <c r="O6" s="32">
        <f>PASER!O7+KUKAR!O7+KUBAR!O7+KUTIM!O7+BERAU!O7+PPU!O7+SAMARINDA!O7+BALIKPAPAN!O7+BONTANG!O7+MAHULU!O7</f>
        <v>277708.82818755269</v>
      </c>
      <c r="P6" s="32">
        <f>PASER!P7+KUKAR!P7+KUBAR!P7+KUTIM!P7+BERAU!P7+PPU!P7+SAMARINDA!P7+BALIKPAPAN!P7+BONTANG!P7+MAHULU!P7</f>
        <v>292440.16422816244</v>
      </c>
      <c r="Q6" s="32">
        <f>PASER!Q7+KUKAR!Q7+KUBAR!Q7+KUTIM!Q7+BERAU!Q7+PPU!Q7+SAMARINDA!Q7+BALIKPAPAN!Q7+BONTANG!Q7+MAHULU!Q7</f>
        <v>307539.54937695776</v>
      </c>
      <c r="R6" s="32">
        <f>PASER!R7+KUKAR!R7+KUBAR!R7+KUTIM!R7+BERAU!R7+PPU!R7+SAMARINDA!R7+BALIKPAPAN!R7+BONTANG!R7+MAHULU!R7</f>
        <v>322678.8744305101</v>
      </c>
      <c r="S6" s="32">
        <f>PASER!S7+KUKAR!S7+KUBAR!S7+KUTIM!S7+BERAU!S7+PPU!S7+SAMARINDA!S7+BALIKPAPAN!S7+BONTANG!S7+MAHULU!S7</f>
        <v>338064.06099933927</v>
      </c>
      <c r="T6" s="32">
        <f>PASER!T7+KUKAR!T7+KUBAR!T7+KUTIM!T7+BERAU!T7+PPU!T7+SAMARINDA!T7+BALIKPAPAN!T7+BONTANG!T7+MAHULU!T7</f>
        <v>353557.56763594266</v>
      </c>
      <c r="U6" s="32">
        <f>PASER!U7+KUKAR!U7+KUBAR!U7+KUTIM!U7+BERAU!U7+PPU!U7+SAMARINDA!U7+BALIKPAPAN!U7+BONTANG!U7+MAHULU!U7</f>
        <v>369238.84251258156</v>
      </c>
    </row>
    <row r="7" spans="1:21" x14ac:dyDescent="0.25">
      <c r="A7" s="1" t="s">
        <v>5</v>
      </c>
      <c r="B7" s="32">
        <f>PASER!B8+KUKAR!B8+KUBAR!B8+KUTIM!B8+BERAU!B8+PPU!B8+SAMARINDA!B8+BALIKPAPAN!B8+BONTANG!B8+MAHULU!B8</f>
        <v>4957.2453966161065</v>
      </c>
      <c r="C7" s="32">
        <f>PASER!C8+KUKAR!C8+KUBAR!C8+KUTIM!C8+BERAU!C8+PPU!C8+SAMARINDA!C8+BALIKPAPAN!C8+BONTANG!C8+MAHULU!C8</f>
        <v>5075.5549031412374</v>
      </c>
      <c r="D7" s="32">
        <f>PASER!D8+KUKAR!D8+KUBAR!D8+KUTIM!D8+BERAU!D8+PPU!D8+SAMARINDA!D8+BALIKPAPAN!D8+BONTANG!D8+MAHULU!D8</f>
        <v>5007.4399102080733</v>
      </c>
      <c r="E7" s="32">
        <f>PASER!E8+KUKAR!E8+KUBAR!E8+KUTIM!E8+BERAU!E8+PPU!E8+SAMARINDA!E8+BALIKPAPAN!E8+BONTANG!E8+MAHULU!E8</f>
        <v>6116.369198270927</v>
      </c>
      <c r="F7" s="32">
        <f>PASER!F8+KUKAR!F8+KUBAR!F8+KUTIM!F8+BERAU!F8+PPU!F8+SAMARINDA!F8+BALIKPAPAN!F8+BONTANG!F8+MAHULU!F8</f>
        <v>7117.4388565579047</v>
      </c>
      <c r="G7" s="32">
        <f>PASER!G8+KUKAR!G8+KUBAR!G8+KUTIM!G8+BERAU!G8+PPU!G8+SAMARINDA!G8+BALIKPAPAN!G8+BONTANG!G8+MAHULU!G8</f>
        <v>6299.444261393578</v>
      </c>
      <c r="H7" s="32">
        <f>PASER!H8+KUKAR!H8+KUBAR!H8+KUTIM!H8+BERAU!H8+PPU!H8+SAMARINDA!H8+BALIKPAPAN!H8+BONTANG!H8+MAHULU!H8</f>
        <v>6604.2328466995841</v>
      </c>
      <c r="I7" s="32">
        <f>PASER!I8+KUKAR!I8+KUBAR!I8+KUTIM!I8+BERAU!I8+PPU!I8+SAMARINDA!I8+BALIKPAPAN!I8+BONTANG!I8+MAHULU!I8</f>
        <v>6957.883365553731</v>
      </c>
      <c r="J7" s="32">
        <f>PASER!J8+KUKAR!J8+KUBAR!J8+KUTIM!J8+BERAU!J8+PPU!J8+SAMARINDA!J8+BALIKPAPAN!J8+BONTANG!J8+MAHULU!J8</f>
        <v>5902.545722735591</v>
      </c>
      <c r="K7" s="32">
        <f>PASER!K8+KUKAR!K8+KUBAR!K8+KUTIM!K8+BERAU!K8+PPU!K8+SAMARINDA!K8+BALIKPAPAN!K8+BONTANG!K8+MAHULU!K8</f>
        <v>7652.0209349582565</v>
      </c>
      <c r="L7" s="32">
        <f>PASER!L8+KUKAR!L8+KUBAR!L8+KUTIM!L8+BERAU!L8+PPU!L8+SAMARINDA!L8+BALIKPAPAN!L8+BONTANG!L8+MAHULU!L8</f>
        <v>8001.6242575760689</v>
      </c>
      <c r="M7" s="32">
        <f>PASER!M8+KUKAR!M8+KUBAR!M8+KUTIM!M8+BERAU!M8+PPU!M8+SAMARINDA!M8+BALIKPAPAN!M8+BONTANG!M8+MAHULU!M8</f>
        <v>8357.5099527880684</v>
      </c>
      <c r="N7" s="32">
        <f>PASER!N8+KUKAR!N8+KUBAR!N8+KUTIM!N8+BERAU!N8+PPU!N8+SAMARINDA!N8+BALIKPAPAN!N8+BONTANG!N8+MAHULU!N8</f>
        <v>8722.568969828375</v>
      </c>
      <c r="O7" s="32">
        <f>PASER!O8+KUKAR!O8+KUBAR!O8+KUTIM!O8+BERAU!O8+PPU!O8+SAMARINDA!O8+BALIKPAPAN!O8+BONTANG!O8+MAHULU!O8</f>
        <v>9099.3914909957475</v>
      </c>
      <c r="P7" s="32">
        <f>PASER!P8+KUKAR!P8+KUBAR!P8+KUTIM!P8+BERAU!P8+PPU!P8+SAMARINDA!P8+BALIKPAPAN!P8+BONTANG!P8+MAHULU!P8</f>
        <v>9481.1029246955459</v>
      </c>
      <c r="Q7" s="32">
        <f>PASER!Q8+KUKAR!Q8+KUBAR!Q8+KUTIM!Q8+BERAU!Q8+PPU!Q8+SAMARINDA!Q8+BALIKPAPAN!Q8+BONTANG!Q8+MAHULU!Q8</f>
        <v>9904.3570983891423</v>
      </c>
      <c r="R7" s="32">
        <f>PASER!R8+KUKAR!R8+KUBAR!R8+KUTIM!R8+BERAU!R8+PPU!R8+SAMARINDA!R8+BALIKPAPAN!R8+BONTANG!R8+MAHULU!R8</f>
        <v>10310.135788855967</v>
      </c>
      <c r="S7" s="32">
        <f>PASER!S8+KUKAR!S8+KUBAR!S8+KUTIM!S8+BERAU!S8+PPU!S8+SAMARINDA!S8+BALIKPAPAN!S8+BONTANG!S8+MAHULU!S8</f>
        <v>10745.960249641706</v>
      </c>
      <c r="T7" s="32">
        <f>PASER!T8+KUKAR!T8+KUBAR!T8+KUTIM!T8+BERAU!T8+PPU!T8+SAMARINDA!T8+BALIKPAPAN!T8+BONTANG!T8+MAHULU!T8</f>
        <v>9106.633657831866</v>
      </c>
      <c r="U7" s="32">
        <f>PASER!U8+KUKAR!U8+KUBAR!U8+KUTIM!U8+BERAU!U8+PPU!U8+SAMARINDA!U8+BALIKPAPAN!U8+BONTANG!U8+MAHULU!U8</f>
        <v>11627.046768049126</v>
      </c>
    </row>
    <row r="8" spans="1:21" x14ac:dyDescent="0.25">
      <c r="A8" s="1" t="s">
        <v>6</v>
      </c>
      <c r="B8" s="32">
        <f>PASER!B9+KUKAR!B9+KUBAR!B9+KUTIM!B9+BERAU!B9+PPU!B9+SAMARINDA!B9+BALIKPAPAN!B9+BONTANG!B9+MAHULU!B9</f>
        <v>0</v>
      </c>
      <c r="C8" s="32">
        <f>PASER!C9+KUKAR!C9+KUBAR!C9+KUTIM!C9+BERAU!C9+PPU!C9+SAMARINDA!C9+BALIKPAPAN!C9+BONTANG!C9+MAHULU!C9</f>
        <v>0</v>
      </c>
      <c r="D8" s="32">
        <f>PASER!D9+KUKAR!D9+KUBAR!D9+KUTIM!D9+BERAU!D9+PPU!D9+SAMARINDA!D9+BALIKPAPAN!D9+BONTANG!D9+MAHULU!D9</f>
        <v>0</v>
      </c>
      <c r="E8" s="32">
        <f>PASER!E9+KUKAR!E9+KUBAR!E9+KUTIM!E9+BERAU!E9+PPU!E9+SAMARINDA!E9+BALIKPAPAN!E9+BONTANG!E9+MAHULU!E9</f>
        <v>0</v>
      </c>
      <c r="F8" s="32">
        <f>PASER!F9+KUKAR!F9+KUBAR!F9+KUTIM!F9+BERAU!F9+PPU!F9+SAMARINDA!F9+BALIKPAPAN!F9+BONTANG!F9+MAHULU!F9</f>
        <v>0</v>
      </c>
      <c r="G8" s="32">
        <f>PASER!G9+KUKAR!G9+KUBAR!G9+KUTIM!G9+BERAU!G9+PPU!G9+SAMARINDA!G9+BALIKPAPAN!G9+BONTANG!G9+MAHULU!G9</f>
        <v>0</v>
      </c>
      <c r="H8" s="32">
        <f>PASER!H9+KUKAR!H9+KUBAR!H9+KUTIM!H9+BERAU!H9+PPU!H9+SAMARINDA!H9+BALIKPAPAN!H9+BONTANG!H9+MAHULU!H9</f>
        <v>0</v>
      </c>
      <c r="I8" s="32">
        <f>PASER!I9+KUKAR!I9+KUBAR!I9+KUTIM!I9+BERAU!I9+PPU!I9+SAMARINDA!I9+BALIKPAPAN!I9+BONTANG!I9+MAHULU!I9</f>
        <v>0</v>
      </c>
      <c r="J8" s="32">
        <f>PASER!J9+KUKAR!J9+KUBAR!J9+KUTIM!J9+BERAU!J9+PPU!J9+SAMARINDA!J9+BALIKPAPAN!J9+BONTANG!J9+MAHULU!J9</f>
        <v>0</v>
      </c>
      <c r="K8" s="32">
        <f>PASER!K9+KUKAR!K9+KUBAR!K9+KUTIM!K9+BERAU!K9+PPU!K9+SAMARINDA!K9+BALIKPAPAN!K9+BONTANG!K9+MAHULU!K9</f>
        <v>0</v>
      </c>
      <c r="L8" s="32">
        <f>PASER!L9+KUKAR!L9+KUBAR!L9+KUTIM!L9+BERAU!L9+PPU!L9+SAMARINDA!L9+BALIKPAPAN!L9+BONTANG!L9+MAHULU!L9</f>
        <v>0</v>
      </c>
      <c r="M8" s="32">
        <f>PASER!M9+KUKAR!M9+KUBAR!M9+KUTIM!M9+BERAU!M9+PPU!M9+SAMARINDA!M9+BALIKPAPAN!M9+BONTANG!M9+MAHULU!M9</f>
        <v>0</v>
      </c>
      <c r="N8" s="32">
        <f>PASER!N9+KUKAR!N9+KUBAR!N9+KUTIM!N9+BERAU!N9+PPU!N9+SAMARINDA!N9+BALIKPAPAN!N9+BONTANG!N9+MAHULU!N9</f>
        <v>0</v>
      </c>
      <c r="O8" s="32">
        <f>PASER!O9+KUKAR!O9+KUBAR!O9+KUTIM!O9+BERAU!O9+PPU!O9+SAMARINDA!O9+BALIKPAPAN!O9+BONTANG!O9+MAHULU!O9</f>
        <v>0</v>
      </c>
      <c r="P8" s="32">
        <f>PASER!P9+KUKAR!P9+KUBAR!P9+KUTIM!P9+BERAU!P9+PPU!P9+SAMARINDA!P9+BALIKPAPAN!P9+BONTANG!P9+MAHULU!P9</f>
        <v>0</v>
      </c>
      <c r="Q8" s="32">
        <f>PASER!Q9+KUKAR!Q9+KUBAR!Q9+KUTIM!Q9+BERAU!Q9+PPU!Q9+SAMARINDA!Q9+BALIKPAPAN!Q9+BONTANG!Q9+MAHULU!Q9</f>
        <v>0</v>
      </c>
      <c r="R8" s="32">
        <f>PASER!R9+KUKAR!R9+KUBAR!R9+KUTIM!R9+BERAU!R9+PPU!R9+SAMARINDA!R9+BALIKPAPAN!R9+BONTANG!R9+MAHULU!R9</f>
        <v>0</v>
      </c>
      <c r="S8" s="32">
        <f>PASER!S9+KUKAR!S9+KUBAR!S9+KUTIM!S9+BERAU!S9+PPU!S9+SAMARINDA!S9+BALIKPAPAN!S9+BONTANG!S9+MAHULU!S9</f>
        <v>0</v>
      </c>
      <c r="T8" s="32">
        <f>PASER!T9+KUKAR!T9+KUBAR!T9+KUTIM!T9+BERAU!T9+PPU!T9+SAMARINDA!T9+BALIKPAPAN!T9+BONTANG!T9+MAHULU!T9</f>
        <v>0</v>
      </c>
      <c r="U8" s="32">
        <f>PASER!U9+KUKAR!U9+KUBAR!U9+KUTIM!U9+BERAU!U9+PPU!U9+SAMARINDA!U9+BALIKPAPAN!U9+BONTANG!U9+MAHULU!U9</f>
        <v>0</v>
      </c>
    </row>
    <row r="9" spans="1:21" x14ac:dyDescent="0.25">
      <c r="A9" s="1" t="s">
        <v>7</v>
      </c>
      <c r="B9" s="32">
        <f>PASER!B10+KUKAR!B10+KUBAR!B10+KUTIM!B10+BERAU!B10+PPU!B10+SAMARINDA!B10+BALIKPAPAN!B10+BONTANG!B10+MAHULU!B10</f>
        <v>14510.521666666669</v>
      </c>
      <c r="C9" s="32">
        <f>PASER!C10+KUKAR!C10+KUBAR!C10+KUTIM!C10+BERAU!C10+PPU!C10+SAMARINDA!C10+BALIKPAPAN!C10+BONTANG!C10+MAHULU!C10</f>
        <v>14126.144999999999</v>
      </c>
      <c r="D9" s="32">
        <f>PASER!D10+KUKAR!D10+KUBAR!D10+KUTIM!D10+BERAU!D10+PPU!D10+SAMARINDA!D10+BALIKPAPAN!D10+BONTANG!D10+MAHULU!D10</f>
        <v>14848.111666666668</v>
      </c>
      <c r="E9" s="32">
        <f>PASER!E10+KUKAR!E10+KUBAR!E10+KUTIM!E10+BERAU!E10+PPU!E10+SAMARINDA!E10+BALIKPAPAN!E10+BONTANG!E10+MAHULU!E10</f>
        <v>14385.286666666669</v>
      </c>
      <c r="F9" s="32">
        <f>PASER!F10+KUKAR!F10+KUBAR!F10+KUTIM!F10+BERAU!F10+PPU!F10+SAMARINDA!F10+BALIKPAPAN!F10+BONTANG!F10+MAHULU!F10</f>
        <v>13923.470000000003</v>
      </c>
      <c r="G9" s="32">
        <f>PASER!G10+KUKAR!G10+KUBAR!G10+KUTIM!G10+BERAU!G10+PPU!G10+SAMARINDA!G10+BALIKPAPAN!G10+BONTANG!G10+MAHULU!G10</f>
        <v>12966.729247652069</v>
      </c>
      <c r="H9" s="32">
        <f>PASER!H10+KUKAR!H10+KUBAR!H10+KUTIM!H10+BERAU!H10+PPU!H10+SAMARINDA!H10+BALIKPAPAN!H10+BONTANG!H10+MAHULU!H10</f>
        <v>14821.37907912915</v>
      </c>
      <c r="I9" s="32">
        <f>PASER!I10+KUKAR!I10+KUBAR!I10+KUTIM!I10+BERAU!I10+PPU!I10+SAMARINDA!I10+BALIKPAPAN!I10+BONTANG!I10+MAHULU!I10</f>
        <v>15376.092164424172</v>
      </c>
      <c r="J9" s="32">
        <f>PASER!J10+KUKAR!J10+KUBAR!J10+KUTIM!J10+BERAU!J10+PPU!J10+SAMARINDA!J10+BALIKPAPAN!J10+BONTANG!J10+MAHULU!J10</f>
        <v>16040.69855198569</v>
      </c>
      <c r="K9" s="32">
        <f>PASER!K10+KUKAR!K10+KUBAR!K10+KUTIM!K10+BERAU!K10+PPU!K10+SAMARINDA!K10+BALIKPAPAN!K10+BONTANG!K10+MAHULU!K10</f>
        <v>16665.017301308035</v>
      </c>
      <c r="L9" s="32">
        <f>PASER!L10+KUKAR!L10+KUBAR!L10+KUTIM!L10+BERAU!L10+PPU!L10+SAMARINDA!L10+BALIKPAPAN!L10+BONTANG!L10+MAHULU!L10</f>
        <v>17285.058572693491</v>
      </c>
      <c r="M9" s="32">
        <f>PASER!M10+KUKAR!M10+KUBAR!M10+KUTIM!M10+BERAU!M10+PPU!M10+SAMARINDA!M10+BALIKPAPAN!M10+BONTANG!M10+MAHULU!M10</f>
        <v>18306.755881509267</v>
      </c>
      <c r="N9" s="32">
        <f>PASER!N10+KUKAR!N10+KUBAR!N10+KUTIM!N10+BERAU!N10+PPU!N10+SAMARINDA!N10+BALIKPAPAN!N10+BONTANG!N10+MAHULU!N10</f>
        <v>19130.688115858724</v>
      </c>
      <c r="O9" s="32">
        <f>PASER!O10+KUKAR!O10+KUBAR!O10+KUTIM!O10+BERAU!O10+PPU!O10+SAMARINDA!O10+BALIKPAPAN!O10+BONTANG!O10+MAHULU!O10</f>
        <v>20007.570275297443</v>
      </c>
      <c r="P9" s="32">
        <f>PASER!P10+KUKAR!P10+KUBAR!P10+KUTIM!P10+BERAU!P10+PPU!P10+SAMARINDA!P10+BALIKPAPAN!P10+BONTANG!P10+MAHULU!P10</f>
        <v>20938.371805288491</v>
      </c>
      <c r="Q9" s="32">
        <f>PASER!Q10+KUKAR!Q10+KUBAR!Q10+KUTIM!Q10+BERAU!Q10+PPU!Q10+SAMARINDA!Q10+BALIKPAPAN!Q10+BONTANG!Q10+MAHULU!Q10</f>
        <v>21925.140960842906</v>
      </c>
      <c r="R9" s="32">
        <f>PASER!R10+KUKAR!R10+KUBAR!R10+KUTIM!R10+BERAU!R10+PPU!R10+SAMARINDA!R10+BALIKPAPAN!R10+BONTANG!R10+MAHULU!R10</f>
        <v>22968.790116564418</v>
      </c>
      <c r="S9" s="32">
        <f>PASER!S10+KUKAR!S10+KUBAR!S10+KUTIM!S10+BERAU!S10+PPU!S10+SAMARINDA!S10+BALIKPAPAN!S10+BONTANG!S10+MAHULU!S10</f>
        <v>24071.317932447026</v>
      </c>
      <c r="T9" s="32">
        <f>PASER!T10+KUKAR!T10+KUBAR!T10+KUTIM!T10+BERAU!T10+PPU!T10+SAMARINDA!T10+BALIKPAPAN!T10+BONTANG!T10+MAHULU!T10</f>
        <v>25224.318385260645</v>
      </c>
      <c r="U9" s="32">
        <f>PASER!U10+KUKAR!U10+KUBAR!U10+KUTIM!U10+BERAU!U10+PPU!U10+SAMARINDA!U10+BALIKPAPAN!U10+BONTANG!U10+MAHULU!U10</f>
        <v>26457.839724940412</v>
      </c>
    </row>
    <row r="10" spans="1:21" x14ac:dyDescent="0.25">
      <c r="A10" s="1" t="s">
        <v>8</v>
      </c>
      <c r="B10" s="24">
        <f>PASER!B11+KUKAR!B11+KUBAR!B11+KUTIM!B11+BERAU!B11+PPU!B11+SAMARINDA!B11+BALIKPAPAN!B11+BONTANG!B11+MAHULU!B11</f>
        <v>55410.707209</v>
      </c>
      <c r="C10" s="24">
        <f>PASER!C11+KUKAR!C11+KUBAR!C11+KUTIM!C11+BERAU!C11+PPU!C11+SAMARINDA!C11+BALIKPAPAN!C11+BONTANG!C11+MAHULU!C11</f>
        <v>53942.904505285718</v>
      </c>
      <c r="D10" s="24">
        <f>PASER!D11+KUKAR!D11+KUBAR!D11+KUTIM!D11+BERAU!D11+PPU!D11+SAMARINDA!D11+BALIKPAPAN!D11+BONTANG!D11+MAHULU!D11</f>
        <v>56699.847673857148</v>
      </c>
      <c r="E10" s="24">
        <f>PASER!E11+KUKAR!E11+KUBAR!E11+KUTIM!E11+BERAU!E11+PPU!E11+SAMARINDA!E11+BALIKPAPAN!E11+BONTANG!E11+MAHULU!E11</f>
        <v>54932.477681714299</v>
      </c>
      <c r="F10" s="24">
        <f>PASER!F11+KUKAR!F11+KUBAR!F11+KUTIM!F11+BERAU!F11+PPU!F11+SAMARINDA!F11+BALIKPAPAN!F11+BONTANG!F11+MAHULU!F11</f>
        <v>53168.958168857156</v>
      </c>
      <c r="G10" s="24">
        <f>PASER!G11+KUKAR!G11+KUBAR!G11+KUTIM!G11+BERAU!G11+PPU!G11+SAMARINDA!G11+BALIKPAPAN!G11+BONTANG!G11+MAHULU!G11</f>
        <v>49515.493261041192</v>
      </c>
      <c r="H10" s="24">
        <f>PASER!H11+KUKAR!H11+KUBAR!H11+KUTIM!H11+BERAU!H11+PPU!H11+SAMARINDA!H11+BALIKPAPAN!H11+BONTANG!H11+MAHULU!H11</f>
        <v>56597.76508750995</v>
      </c>
      <c r="I10" s="24">
        <f>PASER!I11+KUKAR!I11+KUBAR!I11+KUTIM!I11+BERAU!I11+PPU!I11+SAMARINDA!I11+BALIKPAPAN!I11+BONTANG!I11+MAHULU!I11</f>
        <v>58716.02417290811</v>
      </c>
      <c r="J10" s="24">
        <f>PASER!J11+KUKAR!J11+KUBAR!J11+KUTIM!J11+BERAU!J11+PPU!J11+SAMARINDA!J11+BALIKPAPAN!J11+BONTANG!J11+MAHULU!J11</f>
        <v>61253.92810195838</v>
      </c>
      <c r="K10" s="24">
        <f>PASER!K11+KUKAR!K11+KUBAR!K11+KUTIM!K11+BERAU!K11+PPU!K11+SAMARINDA!K11+BALIKPAPAN!K11+BONTANG!K11+MAHULU!K11</f>
        <v>63637.98735347778</v>
      </c>
      <c r="L10" s="24">
        <f>PASER!L11+KUKAR!L11+KUBAR!L11+KUTIM!L11+BERAU!L11+PPU!L11+SAMARINDA!L11+BALIKPAPAN!L11+BONTANG!L11+MAHULU!L11</f>
        <v>66005.712383320075</v>
      </c>
      <c r="M10" s="24">
        <f>PASER!M11+KUKAR!M11+KUBAR!M11+KUTIM!M11+BERAU!M11+PPU!M11+SAMARINDA!M11+BALIKPAPAN!M11+BONTANG!M11+MAHULU!M11</f>
        <v>69907.224109467352</v>
      </c>
      <c r="N10" s="24">
        <f>PASER!N11+KUKAR!N11+KUBAR!N11+KUTIM!N11+BERAU!N11+PPU!N11+SAMARINDA!N11+BALIKPAPAN!N11+BONTANG!N11+MAHULU!N11</f>
        <v>73053.538821396156</v>
      </c>
      <c r="O10" s="24">
        <f>PASER!O11+KUKAR!O11+KUBAR!O11+KUTIM!O11+BERAU!O11+PPU!O11+SAMARINDA!O11+BALIKPAPAN!O11+BONTANG!O11+MAHULU!O11</f>
        <v>76402.051142980839</v>
      </c>
      <c r="P10" s="24">
        <f>PASER!P11+KUKAR!P11+KUBAR!P11+KUTIM!P11+BERAU!P11+PPU!P11+SAMARINDA!P11+BALIKPAPAN!P11+BONTANG!P11+MAHULU!P11</f>
        <v>79956.463054063512</v>
      </c>
      <c r="Q10" s="24">
        <f>PASER!Q11+KUKAR!Q11+KUBAR!Q11+KUTIM!Q11+BERAU!Q11+PPU!Q11+SAMARINDA!Q11+BALIKPAPAN!Q11+BONTANG!Q11+MAHULU!Q11</f>
        <v>83724.596138272464</v>
      </c>
      <c r="R10" s="24">
        <f>PASER!R11+KUKAR!R11+KUBAR!R11+KUTIM!R11+BERAU!R11+PPU!R11+SAMARINDA!R11+BALIKPAPAN!R11+BONTANG!R11+MAHULU!R11</f>
        <v>87709.93444140529</v>
      </c>
      <c r="S10" s="24">
        <f>PASER!S11+KUKAR!S11+KUBAR!S11+KUTIM!S11+BERAU!S11+PPU!S11+SAMARINDA!S11+BALIKPAPAN!S11+BONTANG!S11+MAHULU!S11</f>
        <v>91920.110160724085</v>
      </c>
      <c r="T10" s="24">
        <f>PASER!T11+KUKAR!T11+KUBAR!T11+KUTIM!T11+BERAU!T11+PPU!T11+SAMARINDA!T11+BALIKPAPAN!T11+BONTANG!T11+MAHULU!T11</f>
        <v>96323.023575578278</v>
      </c>
      <c r="U10" s="24">
        <f>PASER!U11+KUKAR!U11+KUBAR!U11+KUTIM!U11+BERAU!U11+PPU!U11+SAMARINDA!U11+BALIKPAPAN!U11+BONTANG!U11+MAHULU!U11</f>
        <v>101033.41865021319</v>
      </c>
    </row>
    <row r="11" spans="1:21" x14ac:dyDescent="0.25">
      <c r="B11" s="24">
        <f>PASER!B12+KUKAR!B12+KUBAR!B12+KUTIM!B12+BERAU!B12+PPU!B12+SAMARINDA!B12+BALIKPAPAN!B12+BONTANG!B12+MAHULU!B12</f>
        <v>13852.67680225</v>
      </c>
      <c r="C11" s="24">
        <f>PASER!C12+KUKAR!C12+KUBAR!C12+KUTIM!C12+BERAU!C12+PPU!C12+SAMARINDA!C12+BALIKPAPAN!C12+BONTANG!C12+MAHULU!C12</f>
        <v>13485.726126321426</v>
      </c>
      <c r="D11" s="24">
        <f>PASER!D12+KUKAR!D12+KUBAR!D12+KUTIM!D12+BERAU!D12+PPU!D12+SAMARINDA!D12+BALIKPAPAN!D12+BONTANG!D12+MAHULU!D12</f>
        <v>14174.961918464287</v>
      </c>
      <c r="E11" s="24">
        <f>PASER!E12+KUKAR!E12+KUBAR!E12+KUTIM!E12+BERAU!E12+PPU!E12+SAMARINDA!E12+BALIKPAPAN!E12+BONTANG!E12+MAHULU!E12</f>
        <v>13733.119420428571</v>
      </c>
      <c r="F11" s="24">
        <f>PASER!F12+KUKAR!F12+KUBAR!F12+KUTIM!F12+BERAU!F12+PPU!F12+SAMARINDA!F12+BALIKPAPAN!F12+BONTANG!F12+MAHULU!F12</f>
        <v>13292.239542214285</v>
      </c>
      <c r="G11" s="24">
        <f>PASER!G12+KUKAR!G12+KUBAR!G12+KUTIM!G12+BERAU!G12+PPU!G12+SAMARINDA!G12+BALIKPAPAN!G12+BONTANG!G12+MAHULU!G12</f>
        <v>12378.873315260296</v>
      </c>
      <c r="H11" s="24">
        <f>PASER!H12+KUKAR!H12+KUBAR!H12+KUTIM!H12+BERAU!H12+PPU!H12+SAMARINDA!H12+BALIKPAPAN!H12+BONTANG!H12+MAHULU!H12</f>
        <v>14149.441271877486</v>
      </c>
      <c r="I11" s="24">
        <f>PASER!I12+KUKAR!I12+KUBAR!I12+KUTIM!I12+BERAU!I12+PPU!I12+SAMARINDA!I12+BALIKPAPAN!I12+BONTANG!I12+MAHULU!I12</f>
        <v>14679.006043227026</v>
      </c>
      <c r="J11" s="24">
        <f>PASER!J12+KUKAR!J12+KUBAR!J12+KUTIM!J12+BERAU!J12+PPU!J12+SAMARINDA!J12+BALIKPAPAN!J12+BONTANG!J12+MAHULU!J12</f>
        <v>15313.482025489595</v>
      </c>
      <c r="K11" s="24">
        <f>PASER!K12+KUKAR!K12+KUBAR!K12+KUTIM!K12+BERAU!K12+PPU!K12+SAMARINDA!K12+BALIKPAPAN!K12+BONTANG!K12+MAHULU!K12</f>
        <v>15909.496838369447</v>
      </c>
      <c r="L11" s="24">
        <f>PASER!L12+KUKAR!L12+KUBAR!L12+KUTIM!L12+BERAU!L12+PPU!L12+SAMARINDA!L12+BALIKPAPAN!L12+BONTANG!L12+MAHULU!L12</f>
        <v>16501.428095830019</v>
      </c>
      <c r="M11" s="24">
        <f>PASER!M12+KUKAR!M12+KUBAR!M12+KUTIM!M12+BERAU!M12+PPU!M12+SAMARINDA!M12+BALIKPAPAN!M12+BONTANG!M12+MAHULU!M12</f>
        <v>17476.806027366838</v>
      </c>
      <c r="N11" s="24">
        <f>PASER!N12+KUKAR!N12+KUBAR!N12+KUTIM!N12+BERAU!N12+PPU!N12+SAMARINDA!N12+BALIKPAPAN!N12+BONTANG!N12+MAHULU!N12</f>
        <v>18263.384705349039</v>
      </c>
      <c r="O11" s="24">
        <f>PASER!O12+KUKAR!O12+KUBAR!O12+KUTIM!O12+BERAU!O12+PPU!O12+SAMARINDA!O12+BALIKPAPAN!O12+BONTANG!O12+MAHULU!O12</f>
        <v>19100.512785745206</v>
      </c>
      <c r="P11" s="24">
        <f>PASER!P12+KUKAR!P12+KUBAR!P12+KUTIM!P12+BERAU!P12+PPU!P12+SAMARINDA!P12+BALIKPAPAN!P12+BONTANG!P12+MAHULU!P12</f>
        <v>19989.115763515874</v>
      </c>
      <c r="Q11" s="24">
        <f>PASER!Q12+KUKAR!Q12+KUBAR!Q12+KUTIM!Q12+BERAU!Q12+PPU!Q12+SAMARINDA!Q12+BALIKPAPAN!Q12+BONTANG!Q12+MAHULU!Q12</f>
        <v>20931.14903456812</v>
      </c>
      <c r="R11" s="24">
        <f>PASER!R12+KUKAR!R12+KUBAR!R12+KUTIM!R12+BERAU!R12+PPU!R12+SAMARINDA!R12+BALIKPAPAN!R12+BONTANG!R12+MAHULU!R12</f>
        <v>21927.483610351319</v>
      </c>
      <c r="S11" s="24">
        <f>PASER!S12+KUKAR!S12+KUBAR!S12+KUTIM!S12+BERAU!S12+PPU!S12+SAMARINDA!S12+BALIKPAPAN!S12+BONTANG!S12+MAHULU!S12</f>
        <v>22980.027540181018</v>
      </c>
      <c r="T11" s="24">
        <f>PASER!T12+KUKAR!T12+KUBAR!T12+KUTIM!T12+BERAU!T12+PPU!T12+SAMARINDA!T12+BALIKPAPAN!T12+BONTANG!T12+MAHULU!T12</f>
        <v>24080.755893894577</v>
      </c>
      <c r="U11" s="24">
        <f>PASER!U12+KUKAR!U12+KUBAR!U12+KUTIM!U12+BERAU!U12+PPU!U12+SAMARINDA!U12+BALIKPAPAN!U12+BONTANG!U12+MAHULU!U12</f>
        <v>25258.354662553298</v>
      </c>
    </row>
    <row r="12" spans="1:21" x14ac:dyDescent="0.25">
      <c r="A12" s="4" t="s">
        <v>9</v>
      </c>
      <c r="B12" s="30">
        <f>SUM(B5:B11)</f>
        <v>347772.07070740388</v>
      </c>
      <c r="C12" s="30">
        <f t="shared" ref="C12:U12" si="0">SUM(C5:C11)</f>
        <v>349960.12641302228</v>
      </c>
      <c r="D12" s="30">
        <f t="shared" si="0"/>
        <v>363691.49932078493</v>
      </c>
      <c r="E12" s="30">
        <f t="shared" si="0"/>
        <v>368508.39268365316</v>
      </c>
      <c r="F12" s="30">
        <f t="shared" si="0"/>
        <v>377697.02414194198</v>
      </c>
      <c r="G12" s="30">
        <f t="shared" si="0"/>
        <v>367719.78043820971</v>
      </c>
      <c r="H12" s="30">
        <f t="shared" si="0"/>
        <v>407390.84306326724</v>
      </c>
      <c r="I12" s="30">
        <f t="shared" si="0"/>
        <v>429026.38379074441</v>
      </c>
      <c r="J12" s="30">
        <f t="shared" si="0"/>
        <v>452084.7724031618</v>
      </c>
      <c r="K12" s="30">
        <f t="shared" si="0"/>
        <v>477540.00500979548</v>
      </c>
      <c r="L12" s="30">
        <f t="shared" si="0"/>
        <v>501569.08480592864</v>
      </c>
      <c r="M12" s="30">
        <f t="shared" si="0"/>
        <v>530070.50050408533</v>
      </c>
      <c r="N12" s="30">
        <f t="shared" si="0"/>
        <v>558887.43074088625</v>
      </c>
      <c r="O12" s="30">
        <f t="shared" si="0"/>
        <v>587179.82575805939</v>
      </c>
      <c r="P12" s="30">
        <f t="shared" si="0"/>
        <v>616266.90139559237</v>
      </c>
      <c r="Q12" s="30">
        <f t="shared" si="0"/>
        <v>646603.80511926883</v>
      </c>
      <c r="R12" s="30">
        <f t="shared" si="0"/>
        <v>677817.1068890444</v>
      </c>
      <c r="S12" s="30">
        <f t="shared" si="0"/>
        <v>710190.25524704228</v>
      </c>
      <c r="T12" s="30">
        <f t="shared" si="0"/>
        <v>741354.31315589731</v>
      </c>
      <c r="U12" s="30">
        <f t="shared" si="0"/>
        <v>778074.7308453013</v>
      </c>
    </row>
    <row r="14" spans="1:21" x14ac:dyDescent="0.25">
      <c r="B14">
        <v>1000</v>
      </c>
    </row>
    <row r="15" spans="1:21" x14ac:dyDescent="0.25">
      <c r="A15" s="1" t="s">
        <v>3</v>
      </c>
      <c r="B15" s="30">
        <f>B5/$B$14</f>
        <v>134.07107190287113</v>
      </c>
      <c r="C15" s="30">
        <f t="shared" ref="C15:U22" si="1">C5/$B$14</f>
        <v>130.51959436827394</v>
      </c>
      <c r="D15" s="30">
        <f t="shared" si="1"/>
        <v>137.19026046158871</v>
      </c>
      <c r="E15" s="30">
        <f t="shared" si="1"/>
        <v>132.9139535665727</v>
      </c>
      <c r="F15" s="30">
        <f t="shared" si="1"/>
        <v>128.64696324431267</v>
      </c>
      <c r="G15" s="30">
        <f t="shared" si="1"/>
        <v>119.80708407614264</v>
      </c>
      <c r="H15" s="30">
        <f t="shared" si="1"/>
        <v>136.94326267968776</v>
      </c>
      <c r="I15" s="30">
        <f t="shared" si="1"/>
        <v>142.06857654865064</v>
      </c>
      <c r="J15" s="30">
        <f t="shared" si="1"/>
        <v>148.20925796733155</v>
      </c>
      <c r="K15" s="30">
        <f t="shared" si="1"/>
        <v>153.97769867907991</v>
      </c>
      <c r="L15" s="30">
        <f t="shared" si="1"/>
        <v>159.70661730711461</v>
      </c>
      <c r="M15" s="30">
        <f t="shared" si="1"/>
        <v>169.14666753410799</v>
      </c>
      <c r="N15" s="30">
        <f t="shared" si="1"/>
        <v>176.75945226867196</v>
      </c>
      <c r="O15" s="30">
        <f t="shared" si="1"/>
        <v>184.86147187548738</v>
      </c>
      <c r="P15" s="30">
        <f t="shared" si="1"/>
        <v>193.46168361986642</v>
      </c>
      <c r="Q15" s="30">
        <f t="shared" si="1"/>
        <v>202.57901251023853</v>
      </c>
      <c r="R15" s="30">
        <f t="shared" si="1"/>
        <v>212.22188850135745</v>
      </c>
      <c r="S15" s="30">
        <f t="shared" si="1"/>
        <v>222.40877836470918</v>
      </c>
      <c r="T15" s="30">
        <f t="shared" si="1"/>
        <v>233.06201400738937</v>
      </c>
      <c r="U15" s="30">
        <f t="shared" si="1"/>
        <v>244.45922852696376</v>
      </c>
    </row>
    <row r="16" spans="1:21" x14ac:dyDescent="0.25">
      <c r="A16" s="1" t="s">
        <v>4</v>
      </c>
      <c r="B16" s="30">
        <f t="shared" ref="B16:Q22" si="2">B6/$B$14</f>
        <v>124.96984773</v>
      </c>
      <c r="C16" s="30">
        <f t="shared" si="2"/>
        <v>132.81020150999998</v>
      </c>
      <c r="D16" s="30">
        <f t="shared" si="2"/>
        <v>135.77087768999999</v>
      </c>
      <c r="E16" s="30">
        <f t="shared" si="2"/>
        <v>146.42718614999998</v>
      </c>
      <c r="F16" s="30">
        <f t="shared" si="2"/>
        <v>161.54795432999998</v>
      </c>
      <c r="G16" s="30">
        <f t="shared" si="2"/>
        <v>166.75215627672</v>
      </c>
      <c r="H16" s="30">
        <f t="shared" si="2"/>
        <v>178.27476209836328</v>
      </c>
      <c r="I16" s="30">
        <f t="shared" si="2"/>
        <v>191.22880149598069</v>
      </c>
      <c r="J16" s="30">
        <f t="shared" si="2"/>
        <v>205.36486003366102</v>
      </c>
      <c r="K16" s="30">
        <f t="shared" si="2"/>
        <v>219.697783902602</v>
      </c>
      <c r="L16" s="30">
        <f t="shared" si="2"/>
        <v>234.06864418939435</v>
      </c>
      <c r="M16" s="30">
        <f t="shared" si="2"/>
        <v>246.8755369988458</v>
      </c>
      <c r="N16" s="30">
        <f t="shared" si="2"/>
        <v>262.95779785978215</v>
      </c>
      <c r="O16" s="30">
        <f t="shared" si="2"/>
        <v>277.70882818755268</v>
      </c>
      <c r="P16" s="30">
        <f t="shared" si="2"/>
        <v>292.44016422816242</v>
      </c>
      <c r="Q16" s="30">
        <f t="shared" si="2"/>
        <v>307.53954937695778</v>
      </c>
      <c r="R16" s="30">
        <f t="shared" si="1"/>
        <v>322.67887443051012</v>
      </c>
      <c r="S16" s="30">
        <f t="shared" si="1"/>
        <v>338.06406099933929</v>
      </c>
      <c r="T16" s="30">
        <f t="shared" si="1"/>
        <v>353.55756763594263</v>
      </c>
      <c r="U16" s="30">
        <f t="shared" si="1"/>
        <v>369.23884251258153</v>
      </c>
    </row>
    <row r="17" spans="1:21" x14ac:dyDescent="0.25">
      <c r="A17" s="1" t="s">
        <v>5</v>
      </c>
      <c r="B17" s="30">
        <f t="shared" si="2"/>
        <v>4.9572453966161065</v>
      </c>
      <c r="C17" s="30">
        <f t="shared" si="1"/>
        <v>5.0755549031412377</v>
      </c>
      <c r="D17" s="30">
        <f t="shared" si="1"/>
        <v>5.0074399102080731</v>
      </c>
      <c r="E17" s="30">
        <f t="shared" si="1"/>
        <v>6.1163691982709274</v>
      </c>
      <c r="F17" s="30">
        <f t="shared" si="1"/>
        <v>7.1174388565579045</v>
      </c>
      <c r="G17" s="30">
        <f t="shared" si="1"/>
        <v>6.2994442613935782</v>
      </c>
      <c r="H17" s="30">
        <f t="shared" si="1"/>
        <v>6.6042328466995839</v>
      </c>
      <c r="I17" s="30">
        <f t="shared" si="1"/>
        <v>6.9578833655537311</v>
      </c>
      <c r="J17" s="30">
        <f t="shared" si="1"/>
        <v>5.9025457227355913</v>
      </c>
      <c r="K17" s="30">
        <f t="shared" si="1"/>
        <v>7.6520209349582569</v>
      </c>
      <c r="L17" s="30">
        <f t="shared" si="1"/>
        <v>8.0016242575760685</v>
      </c>
      <c r="M17" s="30">
        <f t="shared" si="1"/>
        <v>8.3575099527880692</v>
      </c>
      <c r="N17" s="30">
        <f t="shared" si="1"/>
        <v>8.7225689698283748</v>
      </c>
      <c r="O17" s="30">
        <f t="shared" si="1"/>
        <v>9.0993914909957478</v>
      </c>
      <c r="P17" s="30">
        <f t="shared" si="1"/>
        <v>9.4811029246955467</v>
      </c>
      <c r="Q17" s="30">
        <f t="shared" si="1"/>
        <v>9.9043570983891431</v>
      </c>
      <c r="R17" s="30">
        <f t="shared" si="1"/>
        <v>10.310135788855966</v>
      </c>
      <c r="S17" s="30">
        <f t="shared" si="1"/>
        <v>10.745960249641707</v>
      </c>
      <c r="T17" s="30">
        <f t="shared" si="1"/>
        <v>9.1066336578318658</v>
      </c>
      <c r="U17" s="30">
        <f t="shared" si="1"/>
        <v>11.627046768049125</v>
      </c>
    </row>
    <row r="18" spans="1:21" x14ac:dyDescent="0.25">
      <c r="A18" s="1" t="s">
        <v>6</v>
      </c>
      <c r="B18" s="30">
        <f t="shared" si="2"/>
        <v>0</v>
      </c>
      <c r="C18" s="30">
        <f t="shared" si="1"/>
        <v>0</v>
      </c>
      <c r="D18" s="30">
        <f t="shared" si="1"/>
        <v>0</v>
      </c>
      <c r="E18" s="30">
        <f t="shared" si="1"/>
        <v>0</v>
      </c>
      <c r="F18" s="30">
        <f t="shared" si="1"/>
        <v>0</v>
      </c>
      <c r="G18" s="30">
        <f t="shared" si="1"/>
        <v>0</v>
      </c>
      <c r="H18" s="30">
        <f t="shared" si="1"/>
        <v>0</v>
      </c>
      <c r="I18" s="30">
        <f t="shared" si="1"/>
        <v>0</v>
      </c>
      <c r="J18" s="30">
        <f t="shared" si="1"/>
        <v>0</v>
      </c>
      <c r="K18" s="30">
        <f t="shared" si="1"/>
        <v>0</v>
      </c>
      <c r="L18" s="30">
        <f t="shared" si="1"/>
        <v>0</v>
      </c>
      <c r="M18" s="30">
        <f t="shared" si="1"/>
        <v>0</v>
      </c>
      <c r="N18" s="30">
        <f t="shared" si="1"/>
        <v>0</v>
      </c>
      <c r="O18" s="30">
        <f t="shared" si="1"/>
        <v>0</v>
      </c>
      <c r="P18" s="30">
        <f t="shared" si="1"/>
        <v>0</v>
      </c>
      <c r="Q18" s="30">
        <f t="shared" si="1"/>
        <v>0</v>
      </c>
      <c r="R18" s="30">
        <f t="shared" si="1"/>
        <v>0</v>
      </c>
      <c r="S18" s="30">
        <f t="shared" si="1"/>
        <v>0</v>
      </c>
      <c r="T18" s="30">
        <f t="shared" si="1"/>
        <v>0</v>
      </c>
      <c r="U18" s="30">
        <f t="shared" si="1"/>
        <v>0</v>
      </c>
    </row>
    <row r="19" spans="1:21" x14ac:dyDescent="0.25">
      <c r="A19" s="1" t="s">
        <v>7</v>
      </c>
      <c r="B19" s="30">
        <f t="shared" si="2"/>
        <v>14.510521666666669</v>
      </c>
      <c r="C19" s="30">
        <f t="shared" si="1"/>
        <v>14.126144999999999</v>
      </c>
      <c r="D19" s="30">
        <f t="shared" si="1"/>
        <v>14.848111666666668</v>
      </c>
      <c r="E19" s="30">
        <f t="shared" si="1"/>
        <v>14.385286666666669</v>
      </c>
      <c r="F19" s="30">
        <f t="shared" si="1"/>
        <v>13.923470000000004</v>
      </c>
      <c r="G19" s="30">
        <f t="shared" si="1"/>
        <v>12.966729247652069</v>
      </c>
      <c r="H19" s="30">
        <f t="shared" si="1"/>
        <v>14.82137907912915</v>
      </c>
      <c r="I19" s="30">
        <f t="shared" si="1"/>
        <v>15.376092164424172</v>
      </c>
      <c r="J19" s="30">
        <f t="shared" si="1"/>
        <v>16.040698551985688</v>
      </c>
      <c r="K19" s="30">
        <f t="shared" si="1"/>
        <v>16.665017301308033</v>
      </c>
      <c r="L19" s="30">
        <f t="shared" si="1"/>
        <v>17.28505857269349</v>
      </c>
      <c r="M19" s="30">
        <f t="shared" si="1"/>
        <v>18.306755881509268</v>
      </c>
      <c r="N19" s="30">
        <f t="shared" si="1"/>
        <v>19.130688115858725</v>
      </c>
      <c r="O19" s="30">
        <f t="shared" si="1"/>
        <v>20.007570275297443</v>
      </c>
      <c r="P19" s="30">
        <f t="shared" si="1"/>
        <v>20.93837180528849</v>
      </c>
      <c r="Q19" s="30">
        <f t="shared" si="1"/>
        <v>21.925140960842906</v>
      </c>
      <c r="R19" s="30">
        <f t="shared" si="1"/>
        <v>22.968790116564417</v>
      </c>
      <c r="S19" s="30">
        <f t="shared" si="1"/>
        <v>24.071317932447027</v>
      </c>
      <c r="T19" s="30">
        <f t="shared" si="1"/>
        <v>25.224318385260645</v>
      </c>
      <c r="U19" s="30">
        <f t="shared" si="1"/>
        <v>26.45783972494041</v>
      </c>
    </row>
    <row r="20" spans="1:21" x14ac:dyDescent="0.25">
      <c r="A20" s="1" t="s">
        <v>70</v>
      </c>
      <c r="B20" s="30">
        <f t="shared" si="2"/>
        <v>55.410707209000002</v>
      </c>
      <c r="C20" s="30">
        <f t="shared" si="1"/>
        <v>53.942904505285718</v>
      </c>
      <c r="D20" s="30">
        <f t="shared" si="1"/>
        <v>56.69984767385715</v>
      </c>
      <c r="E20" s="30">
        <f t="shared" si="1"/>
        <v>54.932477681714296</v>
      </c>
      <c r="F20" s="30">
        <f t="shared" si="1"/>
        <v>53.168958168857159</v>
      </c>
      <c r="G20" s="30">
        <f t="shared" si="1"/>
        <v>49.515493261041193</v>
      </c>
      <c r="H20" s="30">
        <f t="shared" si="1"/>
        <v>56.597765087509949</v>
      </c>
      <c r="I20" s="30">
        <f t="shared" si="1"/>
        <v>58.716024172908106</v>
      </c>
      <c r="J20" s="30">
        <f t="shared" si="1"/>
        <v>61.25392810195838</v>
      </c>
      <c r="K20" s="30">
        <f t="shared" si="1"/>
        <v>63.637987353477783</v>
      </c>
      <c r="L20" s="30">
        <f t="shared" si="1"/>
        <v>66.005712383320073</v>
      </c>
      <c r="M20" s="30">
        <f t="shared" si="1"/>
        <v>69.90722410946735</v>
      </c>
      <c r="N20" s="30">
        <f t="shared" si="1"/>
        <v>73.05353882139616</v>
      </c>
      <c r="O20" s="30">
        <f t="shared" si="1"/>
        <v>76.402051142980838</v>
      </c>
      <c r="P20" s="30">
        <f t="shared" si="1"/>
        <v>79.956463054063505</v>
      </c>
      <c r="Q20" s="30">
        <f t="shared" si="1"/>
        <v>83.72459613827246</v>
      </c>
      <c r="R20" s="30">
        <f t="shared" si="1"/>
        <v>87.709934441405295</v>
      </c>
      <c r="S20" s="30">
        <f t="shared" si="1"/>
        <v>91.920110160724079</v>
      </c>
      <c r="T20" s="30">
        <f t="shared" si="1"/>
        <v>96.323023575578276</v>
      </c>
      <c r="U20" s="30">
        <f t="shared" si="1"/>
        <v>101.03341865021319</v>
      </c>
    </row>
    <row r="21" spans="1:21" x14ac:dyDescent="0.25">
      <c r="A21" s="1" t="s">
        <v>71</v>
      </c>
      <c r="B21" s="30">
        <f>B11/$B$14</f>
        <v>13.85267680225</v>
      </c>
      <c r="C21" s="30">
        <f t="shared" ref="C21:U21" si="3">C11/$B$14</f>
        <v>13.485726126321426</v>
      </c>
      <c r="D21" s="30">
        <f t="shared" si="3"/>
        <v>14.174961918464287</v>
      </c>
      <c r="E21" s="30">
        <f t="shared" si="3"/>
        <v>13.73311942042857</v>
      </c>
      <c r="F21" s="30">
        <f t="shared" si="3"/>
        <v>13.292239542214286</v>
      </c>
      <c r="G21" s="30">
        <f t="shared" si="3"/>
        <v>12.378873315260297</v>
      </c>
      <c r="H21" s="30">
        <f t="shared" si="3"/>
        <v>14.149441271877485</v>
      </c>
      <c r="I21" s="30">
        <f t="shared" si="3"/>
        <v>14.679006043227025</v>
      </c>
      <c r="J21" s="30">
        <f t="shared" si="3"/>
        <v>15.313482025489595</v>
      </c>
      <c r="K21" s="30">
        <f t="shared" si="3"/>
        <v>15.909496838369448</v>
      </c>
      <c r="L21" s="30">
        <f t="shared" si="3"/>
        <v>16.501428095830018</v>
      </c>
      <c r="M21" s="30">
        <f t="shared" si="3"/>
        <v>17.476806027366838</v>
      </c>
      <c r="N21" s="30">
        <f t="shared" si="3"/>
        <v>18.26338470534904</v>
      </c>
      <c r="O21" s="30">
        <f t="shared" si="3"/>
        <v>19.100512785745206</v>
      </c>
      <c r="P21" s="30">
        <f t="shared" si="3"/>
        <v>19.989115763515873</v>
      </c>
      <c r="Q21" s="30">
        <f t="shared" si="3"/>
        <v>20.931149034568119</v>
      </c>
      <c r="R21" s="30">
        <f t="shared" si="3"/>
        <v>21.92748361035132</v>
      </c>
      <c r="S21" s="30">
        <f t="shared" si="3"/>
        <v>22.980027540181016</v>
      </c>
      <c r="T21" s="30">
        <f t="shared" si="3"/>
        <v>24.080755893894576</v>
      </c>
      <c r="U21" s="30">
        <f t="shared" si="3"/>
        <v>25.258354662553298</v>
      </c>
    </row>
    <row r="22" spans="1:21" x14ac:dyDescent="0.25">
      <c r="A22" s="4" t="s">
        <v>9</v>
      </c>
      <c r="B22" s="30">
        <f t="shared" si="2"/>
        <v>347.77207070740388</v>
      </c>
      <c r="C22" s="30">
        <f t="shared" si="1"/>
        <v>349.96012641302229</v>
      </c>
      <c r="D22" s="30">
        <f t="shared" si="1"/>
        <v>363.69149932078494</v>
      </c>
      <c r="E22" s="30">
        <f t="shared" si="1"/>
        <v>368.50839268365314</v>
      </c>
      <c r="F22" s="30">
        <f t="shared" si="1"/>
        <v>377.69702414194199</v>
      </c>
      <c r="G22" s="30">
        <f t="shared" si="1"/>
        <v>367.71978043820968</v>
      </c>
      <c r="H22" s="30">
        <f t="shared" si="1"/>
        <v>407.39084306326725</v>
      </c>
      <c r="I22" s="30">
        <f t="shared" si="1"/>
        <v>429.02638379074443</v>
      </c>
      <c r="J22" s="30">
        <f t="shared" si="1"/>
        <v>452.08477240316182</v>
      </c>
      <c r="K22" s="30">
        <f t="shared" si="1"/>
        <v>477.54000500979549</v>
      </c>
      <c r="L22" s="30">
        <f t="shared" si="1"/>
        <v>501.56908480592864</v>
      </c>
      <c r="M22" s="30">
        <f t="shared" si="1"/>
        <v>530.07050050408532</v>
      </c>
      <c r="N22" s="30">
        <f t="shared" si="1"/>
        <v>558.8874307408862</v>
      </c>
      <c r="O22" s="30">
        <f t="shared" si="1"/>
        <v>587.17982575805934</v>
      </c>
      <c r="P22" s="30">
        <f t="shared" si="1"/>
        <v>616.26690139559241</v>
      </c>
      <c r="Q22" s="30">
        <f t="shared" si="1"/>
        <v>646.60380511926883</v>
      </c>
      <c r="R22" s="30">
        <f t="shared" si="1"/>
        <v>677.81710688904445</v>
      </c>
      <c r="S22" s="30">
        <f t="shared" si="1"/>
        <v>710.19025524704227</v>
      </c>
      <c r="T22" s="30">
        <f t="shared" si="1"/>
        <v>741.35431315589733</v>
      </c>
      <c r="U22" s="30">
        <f t="shared" si="1"/>
        <v>778.07473084530125</v>
      </c>
    </row>
  </sheetData>
  <mergeCells count="2">
    <mergeCell ref="A3:A4"/>
    <mergeCell ref="B3:U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Y91"/>
  <sheetViews>
    <sheetView topLeftCell="N4" zoomScale="85" zoomScaleNormal="85" workbookViewId="0">
      <selection activeCell="X17" sqref="X17"/>
    </sheetView>
  </sheetViews>
  <sheetFormatPr defaultRowHeight="15" x14ac:dyDescent="0.25"/>
  <cols>
    <col min="1" max="1" width="40.140625" customWidth="1"/>
    <col min="2" max="3" width="13.5703125" bestFit="1" customWidth="1"/>
    <col min="4" max="7" width="14" bestFit="1" customWidth="1"/>
    <col min="8" max="8" width="13.5703125" bestFit="1" customWidth="1"/>
    <col min="9" max="10" width="14" bestFit="1" customWidth="1"/>
    <col min="11" max="11" width="13.5703125" bestFit="1" customWidth="1"/>
    <col min="12" max="12" width="14.42578125" bestFit="1" customWidth="1"/>
    <col min="13" max="13" width="15.85546875" customWidth="1"/>
    <col min="14" max="21" width="14" bestFit="1" customWidth="1"/>
    <col min="22" max="22" width="16.42578125" bestFit="1" customWidth="1"/>
    <col min="23" max="23" width="14.42578125" bestFit="1" customWidth="1"/>
    <col min="24" max="24" width="12" bestFit="1" customWidth="1"/>
    <col min="25" max="25" width="14.42578125" bestFit="1" customWidth="1"/>
  </cols>
  <sheetData>
    <row r="1" spans="1:25" x14ac:dyDescent="0.25">
      <c r="A1" t="s">
        <v>26</v>
      </c>
    </row>
    <row r="3" spans="1:25" x14ac:dyDescent="0.25">
      <c r="A3" t="s">
        <v>10</v>
      </c>
    </row>
    <row r="4" spans="1:25" x14ac:dyDescent="0.25">
      <c r="A4" s="56" t="s">
        <v>0</v>
      </c>
      <c r="B4" s="57" t="s">
        <v>1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</row>
    <row r="5" spans="1:25" x14ac:dyDescent="0.25">
      <c r="A5" s="56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8">
        <f>'[7]Perhitungan ke CO2-eq'!B128</f>
        <v>72339.460821441302</v>
      </c>
      <c r="C6" s="8">
        <f>'[7]Perhitungan ke CO2-eq'!C128</f>
        <v>68966.861483759814</v>
      </c>
      <c r="D6" s="8">
        <f>'[7]Perhitungan ke CO2-eq'!D128</f>
        <v>69153.19293888034</v>
      </c>
      <c r="E6" s="8">
        <f>'[7]Perhitungan ke CO2-eq'!E128</f>
        <v>66022.824492855521</v>
      </c>
      <c r="F6" s="8">
        <f>'[7]Perhitungan ke CO2-eq'!F128</f>
        <v>63356.421370080818</v>
      </c>
      <c r="G6" s="8">
        <f>'[7]Perhitungan ke CO2-eq'!G128</f>
        <v>63026.351465473417</v>
      </c>
      <c r="H6" s="8">
        <f>'[7]Perhitungan ke CO2-eq'!H128</f>
        <v>66316.327011971109</v>
      </c>
      <c r="I6" s="8">
        <f>'[7]Perhitungan ke CO2-eq'!I128</f>
        <v>69778.039281996025</v>
      </c>
      <c r="J6" s="8">
        <f>'[7]Perhitungan ke CO2-eq'!J128</f>
        <v>73420.4529325162</v>
      </c>
      <c r="K6" s="8">
        <f>'[7]Perhitungan ke CO2-eq'!K128</f>
        <v>77253.000575593542</v>
      </c>
      <c r="L6" s="10">
        <f>'[8]Perhitungan ke CO2-eq'!B128</f>
        <v>81285.60720563955</v>
      </c>
      <c r="M6" s="10">
        <f>'[8]Perhitungan ke CO2-eq'!C128</f>
        <v>85528.715901773932</v>
      </c>
      <c r="N6" s="10">
        <f>'[8]Perhitungan ke CO2-eq'!D128</f>
        <v>89993.314871846538</v>
      </c>
      <c r="O6" s="10">
        <f>'[8]Perhitungan ke CO2-eq'!E128</f>
        <v>94690.965908156897</v>
      </c>
      <c r="P6" s="10">
        <f>'[8]Perhitungan ke CO2-eq'!F128</f>
        <v>99633.83432856272</v>
      </c>
      <c r="Q6" s="10">
        <f>'[8]Perhitungan ke CO2-eq'!G128</f>
        <v>104834.72048051367</v>
      </c>
      <c r="R6" s="10">
        <f>'[8]Perhitungan ke CO2-eq'!H128</f>
        <v>110307.0928895965</v>
      </c>
      <c r="S6" s="10">
        <f>'[8]Perhitungan ke CO2-eq'!I128</f>
        <v>116065.12313843344</v>
      </c>
      <c r="T6" s="10">
        <f>'[8]Perhitungan ke CO2-eq'!J128</f>
        <v>122123.72256625963</v>
      </c>
      <c r="U6" s="10">
        <f>'[8]Perhitungan ke CO2-eq'!K128</f>
        <v>128553.5230641349</v>
      </c>
      <c r="V6" s="9">
        <f t="shared" ref="V6:V13" si="0">SUM(B6:U6)</f>
        <v>1722649.5527294858</v>
      </c>
    </row>
    <row r="7" spans="1:25" x14ac:dyDescent="0.25">
      <c r="A7" s="1" t="s">
        <v>4</v>
      </c>
      <c r="B7" s="8">
        <f>'[7]Perhitungan ke CO2-eq'!B129</f>
        <v>34710.833639999997</v>
      </c>
      <c r="C7" s="8">
        <f>'[7]Perhitungan ke CO2-eq'!C129</f>
        <v>37940.399699999994</v>
      </c>
      <c r="D7" s="8">
        <f>'[7]Perhitungan ke CO2-eq'!D129</f>
        <v>32947.055399999997</v>
      </c>
      <c r="E7" s="8">
        <f>'[7]Perhitungan ke CO2-eq'!E129</f>
        <v>35818.351800000004</v>
      </c>
      <c r="F7" s="8">
        <f>'[7]Perhitungan ke CO2-eq'!F129</f>
        <v>37076.763360000004</v>
      </c>
      <c r="G7" s="8">
        <f>'[7]Perhitungan ke CO2-eq'!G129</f>
        <v>40670.281188599998</v>
      </c>
      <c r="H7" s="8">
        <f>'[7]Perhitungan ke CO2-eq'!H129</f>
        <v>42401.403864054177</v>
      </c>
      <c r="I7" s="8">
        <f>'[7]Perhitungan ke CO2-eq'!I129</f>
        <v>44628.899362697986</v>
      </c>
      <c r="J7" s="8">
        <f>'[7]Perhitungan ke CO2-eq'!J129</f>
        <v>47006.462463151052</v>
      </c>
      <c r="K7" s="8">
        <f>'[7]Perhitungan ke CO2-eq'!K129</f>
        <v>49484.719446404124</v>
      </c>
      <c r="L7" s="10">
        <f>'[8]Perhitungan ke CO2-eq'!B129</f>
        <v>52063.670312457099</v>
      </c>
      <c r="M7" s="10">
        <f>'[8]Perhitungan ke CO2-eq'!C129</f>
        <v>54527.840571310211</v>
      </c>
      <c r="N7" s="10">
        <f>'[8]Perhitungan ke CO2-eq'!D129</f>
        <v>57523.653692963308</v>
      </c>
      <c r="O7" s="10">
        <f>'[8]Perhitungan ke CO2-eq'!E129</f>
        <v>60404.686207416307</v>
      </c>
      <c r="P7" s="10">
        <f>'[8]Perhitungan ke CO2-eq'!F129</f>
        <v>63386.412604669393</v>
      </c>
      <c r="Q7" s="10">
        <f>'[8]Perhitungan ke CO2-eq'!G129</f>
        <v>66468.832884722506</v>
      </c>
      <c r="R7" s="10">
        <f>'[8]Perhitungan ke CO2-eq'!H129</f>
        <v>69651.947047575479</v>
      </c>
      <c r="S7" s="10">
        <f>'[8]Perhitungan ke CO2-eq'!I129</f>
        <v>72935.755093228567</v>
      </c>
      <c r="T7" s="10">
        <f>'[8]Perhitungan ke CO2-eq'!J129</f>
        <v>76320.257021681551</v>
      </c>
      <c r="U7" s="10">
        <f>'[8]Perhitungan ke CO2-eq'!K129</f>
        <v>79805.452832934665</v>
      </c>
      <c r="V7" s="9">
        <f t="shared" si="0"/>
        <v>1055773.6784938662</v>
      </c>
    </row>
    <row r="8" spans="1:25" x14ac:dyDescent="0.25">
      <c r="A8" s="1" t="s">
        <v>5</v>
      </c>
      <c r="B8" s="8">
        <f>'[7]Perhitungan ke CO2-eq'!B130</f>
        <v>1404.1165613955231</v>
      </c>
      <c r="C8" s="8">
        <f>'[7]Perhitungan ke CO2-eq'!C130</f>
        <v>1557.3706919229862</v>
      </c>
      <c r="D8" s="8">
        <f>'[7]Perhitungan ke CO2-eq'!D130</f>
        <v>682.93552174264687</v>
      </c>
      <c r="E8" s="8">
        <f>'[7]Perhitungan ke CO2-eq'!E130</f>
        <v>1183.5076848181338</v>
      </c>
      <c r="F8" s="8">
        <f>'[7]Perhitungan ke CO2-eq'!F130</f>
        <v>1118.4598261161289</v>
      </c>
      <c r="G8" s="8">
        <f>'[7]Perhitungan ke CO2-eq'!G130</f>
        <v>1431.4074327955684</v>
      </c>
      <c r="H8" s="8">
        <f>'[7]Perhitungan ke CO2-eq'!H130</f>
        <v>1526.1378795297533</v>
      </c>
      <c r="I8" s="8">
        <f>'[7]Perhitungan ke CO2-eq'!I130</f>
        <v>1626.7701718889277</v>
      </c>
      <c r="J8" s="8">
        <f>'[7]Perhitungan ke CO2-eq'!J130</f>
        <v>1391.891017170557</v>
      </c>
      <c r="K8" s="8">
        <f>'[7]Perhitungan ke CO2-eq'!K130</f>
        <v>1838.5248273694469</v>
      </c>
      <c r="L8" s="10">
        <f>'[8]Perhitungan ke CO2-eq'!B130</f>
        <v>1949.3198378565662</v>
      </c>
      <c r="M8" s="10">
        <f>'[8]Perhitungan ke CO2-eq'!C130</f>
        <v>2063.3933035082591</v>
      </c>
      <c r="N8" s="10">
        <f>'[8]Perhitungan ke CO2-eq'!D130</f>
        <v>2180.7452243245257</v>
      </c>
      <c r="O8" s="10">
        <f>'[8]Perhitungan ke CO2-eq'!E130</f>
        <v>2301.375600305365</v>
      </c>
      <c r="P8" s="10">
        <f>'[8]Perhitungan ke CO2-eq'!F130</f>
        <v>2425.2844314507779</v>
      </c>
      <c r="Q8" s="10">
        <f>'[8]Perhitungan ke CO2-eq'!G130</f>
        <v>2552.4717177607654</v>
      </c>
      <c r="R8" s="10">
        <f>'[8]Perhitungan ke CO2-eq'!H130</f>
        <v>2682.9374592353247</v>
      </c>
      <c r="S8" s="10">
        <f>'[8]Perhitungan ke CO2-eq'!I130</f>
        <v>2816.6816558744576</v>
      </c>
      <c r="T8" s="10">
        <f>'[8]Perhitungan ke CO2-eq'!J130</f>
        <v>2371.7479723571687</v>
      </c>
      <c r="U8" s="10">
        <f>'[8]Perhitungan ke CO2-eq'!K130</f>
        <v>3094.005414646444</v>
      </c>
      <c r="V8" s="9">
        <f t="shared" si="0"/>
        <v>38199.084232069326</v>
      </c>
    </row>
    <row r="9" spans="1:25" x14ac:dyDescent="0.25">
      <c r="A9" s="1" t="s">
        <v>6</v>
      </c>
      <c r="B9" s="8">
        <f>'[7]Perhitungan ke CO2-eq'!B131</f>
        <v>0</v>
      </c>
      <c r="C9" s="8">
        <f>'[7]Perhitungan ke CO2-eq'!C131</f>
        <v>0</v>
      </c>
      <c r="D9" s="8">
        <f>'[7]Perhitungan ke CO2-eq'!D131</f>
        <v>0</v>
      </c>
      <c r="E9" s="8">
        <f>'[7]Perhitungan ke CO2-eq'!E131</f>
        <v>0</v>
      </c>
      <c r="F9" s="8">
        <f>'[7]Perhitungan ke CO2-eq'!F131</f>
        <v>0</v>
      </c>
      <c r="G9" s="8">
        <f>'[7]Perhitungan ke CO2-eq'!G131</f>
        <v>0</v>
      </c>
      <c r="H9" s="8">
        <f>'[7]Perhitungan ke CO2-eq'!H131</f>
        <v>0</v>
      </c>
      <c r="I9" s="8">
        <f>'[7]Perhitungan ke CO2-eq'!I131</f>
        <v>0</v>
      </c>
      <c r="J9" s="8">
        <f>'[7]Perhitungan ke CO2-eq'!J131</f>
        <v>0</v>
      </c>
      <c r="K9" s="8">
        <f>'[7]Perhitungan ke CO2-eq'!K131</f>
        <v>0</v>
      </c>
      <c r="L9" s="10">
        <f>'[8]Perhitungan ke CO2-eq'!B131</f>
        <v>0</v>
      </c>
      <c r="M9" s="10">
        <f>'[8]Perhitungan ke CO2-eq'!C131</f>
        <v>0</v>
      </c>
      <c r="N9" s="10">
        <f>'[8]Perhitungan ke CO2-eq'!D131</f>
        <v>0</v>
      </c>
      <c r="O9" s="10">
        <f>'[8]Perhitungan ke CO2-eq'!E131</f>
        <v>0</v>
      </c>
      <c r="P9" s="10">
        <f>'[8]Perhitungan ke CO2-eq'!F131</f>
        <v>0</v>
      </c>
      <c r="Q9" s="10">
        <f>'[8]Perhitungan ke CO2-eq'!G131</f>
        <v>0</v>
      </c>
      <c r="R9" s="10">
        <f>'[8]Perhitungan ke CO2-eq'!H131</f>
        <v>0</v>
      </c>
      <c r="S9" s="10">
        <f>'[8]Perhitungan ke CO2-eq'!I131</f>
        <v>0</v>
      </c>
      <c r="T9" s="10">
        <f>'[8]Perhitungan ke CO2-eq'!J131</f>
        <v>0</v>
      </c>
      <c r="U9" s="10">
        <f>'[8]Perhitungan ke CO2-eq'!K131</f>
        <v>0</v>
      </c>
      <c r="V9" s="9">
        <f t="shared" si="0"/>
        <v>0</v>
      </c>
    </row>
    <row r="10" spans="1:25" x14ac:dyDescent="0.25">
      <c r="A10" s="1" t="s">
        <v>7</v>
      </c>
      <c r="B10" s="8">
        <f>'[7]Perhitungan ke CO2-eq'!B132</f>
        <v>7829.3050000000012</v>
      </c>
      <c r="C10" s="8">
        <f>'[7]Perhitungan ke CO2-eq'!C132</f>
        <v>7464.2883333333339</v>
      </c>
      <c r="D10" s="8">
        <f>'[7]Perhitungan ke CO2-eq'!D132</f>
        <v>7484.4550000000008</v>
      </c>
      <c r="E10" s="8">
        <f>'[7]Perhitungan ke CO2-eq'!E132</f>
        <v>7145.6550000000016</v>
      </c>
      <c r="F10" s="8">
        <f>'[7]Perhitungan ke CO2-eq'!F132</f>
        <v>6857.0700000000006</v>
      </c>
      <c r="G10" s="8">
        <f>'[7]Perhitungan ke CO2-eq'!G132</f>
        <v>6821.3465107018019</v>
      </c>
      <c r="H10" s="8">
        <f>'[7]Perhitungan ke CO2-eq'!H132</f>
        <v>7177.4207985604362</v>
      </c>
      <c r="I10" s="8">
        <f>'[7]Perhitungan ke CO2-eq'!I132</f>
        <v>7552.0821642452902</v>
      </c>
      <c r="J10" s="8">
        <f>'[7]Perhitungan ke CO2-eq'!J132</f>
        <v>7946.3008532188942</v>
      </c>
      <c r="K10" s="8">
        <f>'[7]Perhitungan ke CO2-eq'!K132</f>
        <v>8361.0977577569192</v>
      </c>
      <c r="L10" s="10">
        <f>'[8]Perhitungan ke CO2-eq'!B132</f>
        <v>8797.5470607118332</v>
      </c>
      <c r="M10" s="10">
        <f>'[8]Perhitungan ke CO2-eq'!C132</f>
        <v>9256.7790172809928</v>
      </c>
      <c r="N10" s="10">
        <f>'[8]Perhitungan ke CO2-eq'!D132</f>
        <v>9739.9828819830582</v>
      </c>
      <c r="O10" s="10">
        <f>'[8]Perhitungan ke CO2-eq'!E132</f>
        <v>10248.409988422574</v>
      </c>
      <c r="P10" s="10">
        <f>'[8]Perhitungan ke CO2-eq'!F132</f>
        <v>10783.376989818233</v>
      </c>
      <c r="Q10" s="10">
        <f>'[8]Perhitungan ke CO2-eq'!G132</f>
        <v>11346.269268686743</v>
      </c>
      <c r="R10" s="10">
        <f>'[8]Perhitungan ke CO2-eq'!H132</f>
        <v>11938.54452451219</v>
      </c>
      <c r="S10" s="10">
        <f>'[8]Perhitungan ke CO2-eq'!I132</f>
        <v>12561.736548691728</v>
      </c>
      <c r="T10" s="10">
        <f>'[8]Perhitungan ke CO2-eq'!J132</f>
        <v>13217.459196533435</v>
      </c>
      <c r="U10" s="10">
        <f>'[8]Perhitungan ke CO2-eq'!K132</f>
        <v>13913.356962640317</v>
      </c>
      <c r="V10" s="9">
        <f t="shared" si="0"/>
        <v>186442.48385709777</v>
      </c>
    </row>
    <row r="11" spans="1:25" x14ac:dyDescent="0.25">
      <c r="A11" s="1" t="s">
        <v>8</v>
      </c>
      <c r="B11" s="8">
        <f>'[7]Perhitungan ke CO2-eq'!B133</f>
        <v>29897.431461857144</v>
      </c>
      <c r="C11" s="8">
        <f>'[7]Perhitungan ke CO2-eq'!C133</f>
        <v>28503.55796042857</v>
      </c>
      <c r="D11" s="8">
        <f>'[7]Perhitungan ke CO2-eq'!D133</f>
        <v>28580.567546142855</v>
      </c>
      <c r="E11" s="8">
        <f>'[7]Perhitungan ke CO2-eq'!E133</f>
        <v>27286.806506142861</v>
      </c>
      <c r="F11" s="8">
        <f>'[7]Perhitungan ke CO2-eq'!F133</f>
        <v>26184.799334571428</v>
      </c>
      <c r="G11" s="8">
        <f>'[7]Perhitungan ke CO2-eq'!G133</f>
        <v>26048.383576995086</v>
      </c>
      <c r="H11" s="8">
        <f>'[7]Perhitungan ke CO2-eq'!H133</f>
        <v>27408.109199714225</v>
      </c>
      <c r="I11" s="8">
        <f>'[7]Perhitungan ke CO2-eq'!I133</f>
        <v>28838.8124999393</v>
      </c>
      <c r="J11" s="8">
        <f>'[7]Perhitungan ke CO2-eq'!J133</f>
        <v>30344.198512436138</v>
      </c>
      <c r="K11" s="8">
        <f>'[7]Perhitungan ke CO2-eq'!K133</f>
        <v>31928.165674785301</v>
      </c>
      <c r="L11" s="10">
        <f>'[8]Perhitungan ke CO2-eq'!B133</f>
        <v>33594.815923009104</v>
      </c>
      <c r="M11" s="10">
        <f>'[8]Perhitungan ke CO2-eq'!C133</f>
        <v>35348.46531419018</v>
      </c>
      <c r="N11" s="10">
        <f>'[8]Perhitungan ke CO2-eq'!D133</f>
        <v>37193.655203590897</v>
      </c>
      <c r="O11" s="10">
        <f>'[8]Perhitungan ke CO2-eq'!E133</f>
        <v>39135.164005218357</v>
      </c>
      <c r="P11" s="10">
        <f>'[8]Perhitungan ke CO2-eq'!F133</f>
        <v>41178.01956629075</v>
      </c>
      <c r="Q11" s="10">
        <f>'[8]Perhitungan ke CO2-eq'!G133</f>
        <v>43327.512187651111</v>
      </c>
      <c r="R11" s="10">
        <f>'[8]Perhitungan ke CO2-eq'!H133</f>
        <v>45589.208323846513</v>
      </c>
      <c r="S11" s="10">
        <f>'[8]Perhitungan ke CO2-eq'!I133</f>
        <v>47968.964998351301</v>
      </c>
      <c r="T11" s="10">
        <f>'[8]Perhitungan ke CO2-eq'!J133</f>
        <v>50472.944971265235</v>
      </c>
      <c r="U11" s="10">
        <f>'[8]Perhitungan ke CO2-eq'!K133</f>
        <v>53130.339946507615</v>
      </c>
      <c r="V11" s="9">
        <f t="shared" si="0"/>
        <v>711959.92271293397</v>
      </c>
    </row>
    <row r="12" spans="1:25" x14ac:dyDescent="0.25">
      <c r="A12" s="45" t="s">
        <v>65</v>
      </c>
      <c r="B12" s="8">
        <f>'[7]Perhitungan ke CO2-eq'!B134</f>
        <v>7474.357865464287</v>
      </c>
      <c r="C12" s="8">
        <f>'[7]Perhitungan ke CO2-eq'!C134</f>
        <v>7125.8894901071426</v>
      </c>
      <c r="D12" s="8">
        <f>'[7]Perhitungan ke CO2-eq'!D134</f>
        <v>7145.1418865357145</v>
      </c>
      <c r="E12" s="8">
        <f>'[7]Perhitungan ke CO2-eq'!E134</f>
        <v>6821.7016265357142</v>
      </c>
      <c r="F12" s="8">
        <f>'[7]Perhitungan ke CO2-eq'!F134</f>
        <v>6546.199833642856</v>
      </c>
      <c r="G12" s="8">
        <f>'[7]Perhitungan ke CO2-eq'!G134</f>
        <v>6512.0958942487696</v>
      </c>
      <c r="H12" s="8">
        <f>'[7]Perhitungan ke CO2-eq'!H134</f>
        <v>6852.0272999285544</v>
      </c>
      <c r="I12" s="8">
        <f>'[7]Perhitungan ke CO2-eq'!I134</f>
        <v>7209.7031249848251</v>
      </c>
      <c r="J12" s="8">
        <f>'[7]Perhitungan ke CO2-eq'!J134</f>
        <v>7586.0496281090336</v>
      </c>
      <c r="K12" s="8">
        <f>'[7]Perhitungan ke CO2-eq'!K134</f>
        <v>7982.0414186963262</v>
      </c>
      <c r="L12" s="10">
        <f>'[8]Perhitungan ke CO2-eq'!B134</f>
        <v>8398.7039807522742</v>
      </c>
      <c r="M12" s="10">
        <f>'[8]Perhitungan ke CO2-eq'!C134</f>
        <v>8837.1163285475432</v>
      </c>
      <c r="N12" s="10">
        <f>'[8]Perhitungan ke CO2-eq'!D134</f>
        <v>9298.4138008977243</v>
      </c>
      <c r="O12" s="10">
        <f>'[8]Perhitungan ke CO2-eq'!E134</f>
        <v>9783.7910013045876</v>
      </c>
      <c r="P12" s="10">
        <f>'[8]Perhitungan ke CO2-eq'!F134</f>
        <v>10294.504891572687</v>
      </c>
      <c r="Q12" s="10">
        <f>'[8]Perhitungan ke CO2-eq'!G134</f>
        <v>10831.878046912781</v>
      </c>
      <c r="R12" s="10">
        <f>'[8]Perhitungan ke CO2-eq'!H134</f>
        <v>11397.302080961628</v>
      </c>
      <c r="S12" s="10">
        <f>'[8]Perhitungan ke CO2-eq'!I134</f>
        <v>11992.241249587825</v>
      </c>
      <c r="T12" s="10">
        <f>'[8]Perhitungan ke CO2-eq'!J134</f>
        <v>12618.236242816311</v>
      </c>
      <c r="U12" s="10">
        <f>'[8]Perhitungan ke CO2-eq'!K134</f>
        <v>13282.584986626902</v>
      </c>
      <c r="V12" s="9">
        <f t="shared" si="0"/>
        <v>177989.98067823349</v>
      </c>
    </row>
    <row r="13" spans="1:25" x14ac:dyDescent="0.25">
      <c r="A13" s="35" t="s">
        <v>9</v>
      </c>
      <c r="B13" s="36">
        <f>SUM(B6:B12)</f>
        <v>153655.50535015826</v>
      </c>
      <c r="C13" s="36">
        <f t="shared" ref="C13:U13" si="1">SUM(C6:C12)</f>
        <v>151558.36765955182</v>
      </c>
      <c r="D13" s="36">
        <f t="shared" si="1"/>
        <v>145993.34829330156</v>
      </c>
      <c r="E13" s="36">
        <f t="shared" si="1"/>
        <v>144278.84711035222</v>
      </c>
      <c r="F13" s="36">
        <f t="shared" si="1"/>
        <v>141139.71372441127</v>
      </c>
      <c r="G13" s="36">
        <f t="shared" si="1"/>
        <v>144509.86606881465</v>
      </c>
      <c r="H13" s="36">
        <f t="shared" si="1"/>
        <v>151681.42605375824</v>
      </c>
      <c r="I13" s="36">
        <f t="shared" si="1"/>
        <v>159634.30660575238</v>
      </c>
      <c r="J13" s="36">
        <f t="shared" si="1"/>
        <v>167695.35540660186</v>
      </c>
      <c r="K13" s="36">
        <f t="shared" si="1"/>
        <v>176847.54970060565</v>
      </c>
      <c r="L13" s="36">
        <f t="shared" si="1"/>
        <v>186089.66432042641</v>
      </c>
      <c r="M13" s="36">
        <f t="shared" si="1"/>
        <v>195562.31043661112</v>
      </c>
      <c r="N13" s="36">
        <f t="shared" si="1"/>
        <v>205929.76567560606</v>
      </c>
      <c r="O13" s="36">
        <f t="shared" si="1"/>
        <v>216564.39271082409</v>
      </c>
      <c r="P13" s="36">
        <f t="shared" si="1"/>
        <v>227701.43281236457</v>
      </c>
      <c r="Q13" s="36">
        <f t="shared" si="1"/>
        <v>239361.68458624755</v>
      </c>
      <c r="R13" s="36">
        <f t="shared" si="1"/>
        <v>251567.03232572763</v>
      </c>
      <c r="S13" s="36">
        <f t="shared" si="1"/>
        <v>264340.5026841673</v>
      </c>
      <c r="T13" s="36">
        <f t="shared" si="1"/>
        <v>277124.36797091336</v>
      </c>
      <c r="U13" s="36">
        <f t="shared" si="1"/>
        <v>291779.26320749085</v>
      </c>
      <c r="V13" s="9">
        <f t="shared" si="0"/>
        <v>3893014.7027036869</v>
      </c>
      <c r="W13" s="30">
        <f>V13-V25</f>
        <v>1358100.4770878293</v>
      </c>
      <c r="X13" s="30">
        <f>(V7+V8)-(V19+V20)</f>
        <v>5651.350007340312</v>
      </c>
      <c r="Y13" s="30">
        <f>(V6+V10+V11+V12)-(V18+V22+V23+V24)</f>
        <v>1352449.1270804885</v>
      </c>
    </row>
    <row r="14" spans="1:25" x14ac:dyDescent="0.25">
      <c r="W14" s="11">
        <f>W13/(V13+V25)</f>
        <v>0.21128119060315714</v>
      </c>
      <c r="X14" s="11">
        <f>X13/(V7+V8+V19+V20)</f>
        <v>2.5896371217639059E-3</v>
      </c>
      <c r="Y14" s="11">
        <f>Y13/(V6+V10+V11+V12+V18+V22+V23+V24)</f>
        <v>0.31855051265647655</v>
      </c>
    </row>
    <row r="15" spans="1:25" x14ac:dyDescent="0.25">
      <c r="A15" t="s">
        <v>11</v>
      </c>
    </row>
    <row r="16" spans="1:25" x14ac:dyDescent="0.25">
      <c r="A16" s="56" t="s">
        <v>0</v>
      </c>
      <c r="B16" s="57" t="s">
        <v>1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</row>
    <row r="17" spans="1:22" x14ac:dyDescent="0.25">
      <c r="A17" s="56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8">
        <f>'[9]Perhitungan ke CO2-eq'!B128</f>
        <v>46991.444161555526</v>
      </c>
      <c r="C18" s="8">
        <f>'[9]Perhitungan ke CO2-eq'!C128</f>
        <v>44800.616200490818</v>
      </c>
      <c r="D18" s="8">
        <f>'[9]Perhitungan ke CO2-eq'!D128</f>
        <v>44921.656419334162</v>
      </c>
      <c r="E18" s="8">
        <f>'[9]Perhitungan ke CO2-eq'!E128</f>
        <v>42888.180742765806</v>
      </c>
      <c r="F18" s="8">
        <f>'[9]Perhitungan ke CO2-eq'!F128</f>
        <v>41156.095211117412</v>
      </c>
      <c r="G18" s="8">
        <f>'[9]Perhitungan ke CO2-eq'!G128</f>
        <v>40941.683031158609</v>
      </c>
      <c r="H18" s="8">
        <f>'[9]Perhitungan ke CO2-eq'!H128</f>
        <v>16753.081101964737</v>
      </c>
      <c r="I18" s="8">
        <f>'[9]Perhitungan ke CO2-eq'!I128</f>
        <v>17627.591935487293</v>
      </c>
      <c r="J18" s="8">
        <f>'[9]Perhitungan ke CO2-eq'!J128</f>
        <v>18547.752234519732</v>
      </c>
      <c r="K18" s="8">
        <f>'[9]Perhitungan ke CO2-eq'!K128</f>
        <v>19515.94490116166</v>
      </c>
      <c r="L18" s="8">
        <f>'[10]Perhitungan ke CO2-eq'!B128</f>
        <v>20534.677225002302</v>
      </c>
      <c r="M18" s="8">
        <f>'[10]Perhitungan ke CO2-eq'!C128</f>
        <v>21606.587376147425</v>
      </c>
      <c r="N18" s="8">
        <f>'[10]Perhitungan ke CO2-eq'!D128</f>
        <v>22734.451237182315</v>
      </c>
      <c r="O18" s="8">
        <f>'[10]Perhitungan ke CO2-eq'!E128</f>
        <v>23921.189591763236</v>
      </c>
      <c r="P18" s="8">
        <f>'[10]Perhitungan ke CO2-eq'!F128</f>
        <v>25169.875688453281</v>
      </c>
      <c r="Q18" s="8">
        <f>'[10]Perhitungan ke CO2-eq'!G128</f>
        <v>26483.743199390534</v>
      </c>
      <c r="R18" s="8">
        <f>'[10]Perhitungan ke CO2-eq'!H128</f>
        <v>27866.194594398719</v>
      </c>
      <c r="S18" s="8">
        <f>'[10]Perhitungan ke CO2-eq'!I128</f>
        <v>29320.809952226333</v>
      </c>
      <c r="T18" s="8">
        <f>'[10]Perhitungan ke CO2-eq'!J128</f>
        <v>30851.356231732545</v>
      </c>
      <c r="U18" s="8">
        <f>'[10]Perhitungan ke CO2-eq'!K128</f>
        <v>32475.676728115177</v>
      </c>
      <c r="V18" s="9">
        <f t="shared" ref="V18:V25" si="2">SUM(B18:U18)</f>
        <v>595108.60776396771</v>
      </c>
    </row>
    <row r="19" spans="1:22" x14ac:dyDescent="0.25">
      <c r="A19" s="1" t="s">
        <v>4</v>
      </c>
      <c r="B19" s="8">
        <f>'[9]Perhitungan ke CO2-eq'!B129</f>
        <v>34710.833639999997</v>
      </c>
      <c r="C19" s="8">
        <f>'[9]Perhitungan ke CO2-eq'!C129</f>
        <v>37940.399699999994</v>
      </c>
      <c r="D19" s="8">
        <f>'[9]Perhitungan ke CO2-eq'!D129</f>
        <v>32947.055399999997</v>
      </c>
      <c r="E19" s="8">
        <f>'[9]Perhitungan ke CO2-eq'!E129</f>
        <v>35818.351800000004</v>
      </c>
      <c r="F19" s="8">
        <f>'[9]Perhitungan ke CO2-eq'!F129</f>
        <v>37076.763360000004</v>
      </c>
      <c r="G19" s="8">
        <f>'[9]Perhitungan ke CO2-eq'!G129</f>
        <v>40670.281188599998</v>
      </c>
      <c r="H19" s="8">
        <f>'[9]Perhitungan ke CO2-eq'!H129</f>
        <v>42393.300972054174</v>
      </c>
      <c r="I19" s="8">
        <f>'[9]Perhitungan ke CO2-eq'!I129</f>
        <v>44619.904527197985</v>
      </c>
      <c r="J19" s="8">
        <f>'[9]Perhitungan ke CO2-eq'!J129</f>
        <v>46996.34676315105</v>
      </c>
      <c r="K19" s="8">
        <f>'[9]Perhitungan ke CO2-eq'!K129</f>
        <v>49473.25396090412</v>
      </c>
      <c r="L19" s="8">
        <f>'[10]Perhitungan ke CO2-eq'!B129</f>
        <v>52050.626120457106</v>
      </c>
      <c r="M19" s="8">
        <f>'[10]Perhitungan ke CO2-eq'!C129</f>
        <v>54512.988751810197</v>
      </c>
      <c r="N19" s="8">
        <f>'[10]Perhitungan ke CO2-eq'!D129</f>
        <v>57506.765324963308</v>
      </c>
      <c r="O19" s="8">
        <f>'[10]Perhitungan ke CO2-eq'!E129</f>
        <v>60385.532369916298</v>
      </c>
      <c r="P19" s="8">
        <f>'[10]Perhitungan ke CO2-eq'!F129</f>
        <v>63364.764376669395</v>
      </c>
      <c r="Q19" s="8">
        <f>'[10]Perhitungan ke CO2-eq'!G129</f>
        <v>66444.461345222473</v>
      </c>
      <c r="R19" s="8">
        <f>'[10]Perhitungan ke CO2-eq'!H129</f>
        <v>69624.623275575475</v>
      </c>
      <c r="S19" s="8">
        <f>'[10]Perhitungan ke CO2-eq'!I129</f>
        <v>72905.250167728562</v>
      </c>
      <c r="T19" s="8">
        <f>'[10]Perhitungan ke CO2-eq'!J129</f>
        <v>76286.342021681543</v>
      </c>
      <c r="U19" s="8">
        <f>'[10]Perhitungan ke CO2-eq'!K129</f>
        <v>79767.898837434652</v>
      </c>
      <c r="V19" s="9">
        <f t="shared" si="2"/>
        <v>1055495.7439033664</v>
      </c>
    </row>
    <row r="20" spans="1:22" x14ac:dyDescent="0.25">
      <c r="A20" s="1" t="s">
        <v>5</v>
      </c>
      <c r="B20" s="8">
        <f>'[9]Perhitungan ke CO2-eq'!B130</f>
        <v>1404.1165613955231</v>
      </c>
      <c r="C20" s="8">
        <f>'[9]Perhitungan ke CO2-eq'!C130</f>
        <v>1557.3706919229862</v>
      </c>
      <c r="D20" s="8">
        <f>'[9]Perhitungan ke CO2-eq'!D130</f>
        <v>682.93552174264687</v>
      </c>
      <c r="E20" s="8">
        <f>'[9]Perhitungan ke CO2-eq'!E130</f>
        <v>1183.5076848181338</v>
      </c>
      <c r="F20" s="8">
        <f>'[9]Perhitungan ke CO2-eq'!F130</f>
        <v>1118.4598261161289</v>
      </c>
      <c r="G20" s="8">
        <f>'[9]Perhitungan ke CO2-eq'!G130</f>
        <v>1431.4074327955684</v>
      </c>
      <c r="H20" s="8">
        <f>'[9]Perhitungan ke CO2-eq'!H130</f>
        <v>1278.1649924376218</v>
      </c>
      <c r="I20" s="8">
        <f>'[9]Perhitungan ke CO2-eq'!I130</f>
        <v>1363.972848672692</v>
      </c>
      <c r="J20" s="8">
        <f>'[9]Perhitungan ke CO2-eq'!J130</f>
        <v>1112.5269982502268</v>
      </c>
      <c r="K20" s="8">
        <f>'[9]Perhitungan ke CO2-eq'!K130</f>
        <v>1541.1365076295749</v>
      </c>
      <c r="L20" s="8">
        <f>'[10]Perhitungan ke CO2-eq'!B130</f>
        <v>1632.449612181706</v>
      </c>
      <c r="M20" s="8">
        <f>'[10]Perhitungan ke CO2-eq'!C130</f>
        <v>1725.5835667829638</v>
      </c>
      <c r="N20" s="8">
        <f>'[10]Perhitungan ke CO2-eq'!D130</f>
        <v>1820.5383714333479</v>
      </c>
      <c r="O20" s="8">
        <f>'[10]Perhitungan ke CO2-eq'!E130</f>
        <v>1917.3140261328583</v>
      </c>
      <c r="P20" s="8">
        <f>'[10]Perhitungan ke CO2-eq'!F130</f>
        <v>2015.9105308814951</v>
      </c>
      <c r="Q20" s="8">
        <f>'[10]Perhitungan ke CO2-eq'!G130</f>
        <v>2116.3278856792595</v>
      </c>
      <c r="R20" s="8">
        <f>'[10]Perhitungan ke CO2-eq'!H130</f>
        <v>2218.5660905261498</v>
      </c>
      <c r="S20" s="8">
        <f>'[10]Perhitungan ke CO2-eq'!I130</f>
        <v>2322.6251454221656</v>
      </c>
      <c r="T20" s="8">
        <f>'[10]Perhitungan ke CO2-eq'!J130</f>
        <v>1846.5487150463141</v>
      </c>
      <c r="U20" s="8">
        <f>'[10]Perhitungan ke CO2-eq'!K130</f>
        <v>2536.2058053615783</v>
      </c>
      <c r="V20" s="9">
        <f t="shared" si="2"/>
        <v>32825.668815228943</v>
      </c>
    </row>
    <row r="21" spans="1:22" x14ac:dyDescent="0.25">
      <c r="A21" s="1" t="s">
        <v>6</v>
      </c>
      <c r="B21" s="8">
        <f>'[9]Perhitungan ke CO2-eq'!B131</f>
        <v>0</v>
      </c>
      <c r="C21" s="8">
        <f>'[9]Perhitungan ke CO2-eq'!C131</f>
        <v>0</v>
      </c>
      <c r="D21" s="8">
        <f>'[9]Perhitungan ke CO2-eq'!D131</f>
        <v>0</v>
      </c>
      <c r="E21" s="8">
        <f>'[9]Perhitungan ke CO2-eq'!E131</f>
        <v>0</v>
      </c>
      <c r="F21" s="8">
        <f>'[9]Perhitungan ke CO2-eq'!F131</f>
        <v>0</v>
      </c>
      <c r="G21" s="8">
        <f>'[9]Perhitungan ke CO2-eq'!G131</f>
        <v>0</v>
      </c>
      <c r="H21" s="8">
        <f>'[9]Perhitungan ke CO2-eq'!H131</f>
        <v>0</v>
      </c>
      <c r="I21" s="8">
        <f>'[9]Perhitungan ke CO2-eq'!I131</f>
        <v>0</v>
      </c>
      <c r="J21" s="8">
        <f>'[9]Perhitungan ke CO2-eq'!J131</f>
        <v>0</v>
      </c>
      <c r="K21" s="8">
        <f>'[9]Perhitungan ke CO2-eq'!K131</f>
        <v>0</v>
      </c>
      <c r="L21" s="8">
        <f>'[10]Perhitungan ke CO2-eq'!B131</f>
        <v>0</v>
      </c>
      <c r="M21" s="8">
        <f>'[10]Perhitungan ke CO2-eq'!C131</f>
        <v>0</v>
      </c>
      <c r="N21" s="8">
        <f>'[10]Perhitungan ke CO2-eq'!D131</f>
        <v>0</v>
      </c>
      <c r="O21" s="8">
        <f>'[10]Perhitungan ke CO2-eq'!E131</f>
        <v>0</v>
      </c>
      <c r="P21" s="8">
        <f>'[10]Perhitungan ke CO2-eq'!F131</f>
        <v>0</v>
      </c>
      <c r="Q21" s="8">
        <f>'[10]Perhitungan ke CO2-eq'!G131</f>
        <v>0</v>
      </c>
      <c r="R21" s="8">
        <f>'[10]Perhitungan ke CO2-eq'!H131</f>
        <v>0</v>
      </c>
      <c r="S21" s="8">
        <f>'[10]Perhitungan ke CO2-eq'!I131</f>
        <v>0</v>
      </c>
      <c r="T21" s="8">
        <f>'[10]Perhitungan ke CO2-eq'!J131</f>
        <v>0</v>
      </c>
      <c r="U21" s="8">
        <f>'[10]Perhitungan ke CO2-eq'!K131</f>
        <v>0</v>
      </c>
      <c r="V21" s="9">
        <f t="shared" si="2"/>
        <v>0</v>
      </c>
    </row>
    <row r="22" spans="1:22" x14ac:dyDescent="0.25">
      <c r="A22" s="1" t="s">
        <v>7</v>
      </c>
      <c r="B22" s="8">
        <f>'[9]Perhitungan ke CO2-eq'!B132</f>
        <v>7829.3050000000012</v>
      </c>
      <c r="C22" s="8">
        <f>'[9]Perhitungan ke CO2-eq'!C132</f>
        <v>7464.2883333333339</v>
      </c>
      <c r="D22" s="8">
        <f>'[9]Perhitungan ke CO2-eq'!D132</f>
        <v>7484.4550000000008</v>
      </c>
      <c r="E22" s="8">
        <f>'[9]Perhitungan ke CO2-eq'!E132</f>
        <v>7145.6550000000016</v>
      </c>
      <c r="F22" s="8">
        <f>'[9]Perhitungan ke CO2-eq'!F132</f>
        <v>6857.0700000000006</v>
      </c>
      <c r="G22" s="8">
        <f>'[9]Perhitungan ke CO2-eq'!G132</f>
        <v>6821.3465107018019</v>
      </c>
      <c r="H22" s="8">
        <f>'[9]Perhitungan ke CO2-eq'!H132</f>
        <v>5219.9423989530442</v>
      </c>
      <c r="I22" s="8">
        <f>'[9]Perhitungan ke CO2-eq'!I132</f>
        <v>5492.4233921783925</v>
      </c>
      <c r="J22" s="8">
        <f>'[9]Perhitungan ke CO2-eq'!J132</f>
        <v>5779.1278932501045</v>
      </c>
      <c r="K22" s="8">
        <f>'[9]Perhitungan ke CO2-eq'!K132</f>
        <v>6080.7983692777589</v>
      </c>
      <c r="L22" s="8">
        <f>'[10]Perhitungan ke CO2-eq'!B132</f>
        <v>6398.2160441540591</v>
      </c>
      <c r="M22" s="8">
        <f>'[10]Perhitungan ke CO2-eq'!C132</f>
        <v>6732.2029216589026</v>
      </c>
      <c r="N22" s="8">
        <f>'[10]Perhitungan ke CO2-eq'!D132</f>
        <v>7083.6239141694959</v>
      </c>
      <c r="O22" s="8">
        <f>'[10]Perhitungan ke CO2-eq'!E132</f>
        <v>7453.3890824891432</v>
      </c>
      <c r="P22" s="8">
        <f>'[10]Perhitungan ke CO2-eq'!F132</f>
        <v>7842.4559925950789</v>
      </c>
      <c r="Q22" s="8">
        <f>'[10]Perhitungan ke CO2-eq'!G132</f>
        <v>8251.8321954085422</v>
      </c>
      <c r="R22" s="8">
        <f>'[10]Perhitungan ke CO2-eq'!H132</f>
        <v>8682.577836008868</v>
      </c>
      <c r="S22" s="8">
        <f>'[10]Perhitungan ke CO2-eq'!I132</f>
        <v>9135.8083990485302</v>
      </c>
      <c r="T22" s="8">
        <f>'[10]Perhitungan ke CO2-eq'!J132</f>
        <v>9612.6975974788602</v>
      </c>
      <c r="U22" s="8">
        <f>'[10]Perhitungan ke CO2-eq'!K132</f>
        <v>10118.805063738413</v>
      </c>
      <c r="V22" s="9">
        <f t="shared" si="2"/>
        <v>147486.02094444432</v>
      </c>
    </row>
    <row r="23" spans="1:22" x14ac:dyDescent="0.25">
      <c r="A23" s="1" t="s">
        <v>8</v>
      </c>
      <c r="B23" s="8">
        <f>'[9]Perhitungan ke CO2-eq'!B133</f>
        <v>29897.431461857144</v>
      </c>
      <c r="C23" s="8">
        <f>'[9]Perhitungan ke CO2-eq'!C133</f>
        <v>28503.55796042857</v>
      </c>
      <c r="D23" s="8">
        <f>'[9]Perhitungan ke CO2-eq'!D133</f>
        <v>28580.567546142855</v>
      </c>
      <c r="E23" s="8">
        <f>'[9]Perhitungan ke CO2-eq'!E133</f>
        <v>27286.806506142861</v>
      </c>
      <c r="F23" s="8">
        <f>'[9]Perhitungan ke CO2-eq'!F133</f>
        <v>26184.799334571428</v>
      </c>
      <c r="G23" s="8">
        <f>'[9]Perhitungan ke CO2-eq'!G133</f>
        <v>26048.383576995086</v>
      </c>
      <c r="H23" s="8">
        <f>'[9]Perhitungan ke CO2-eq'!H133</f>
        <v>19933.17032706489</v>
      </c>
      <c r="I23" s="8">
        <f>'[9]Perhitungan ke CO2-eq'!I133</f>
        <v>20973.68181813768</v>
      </c>
      <c r="J23" s="8">
        <f>'[9]Perhitungan ke CO2-eq'!J133</f>
        <v>22068.508009044468</v>
      </c>
      <c r="K23" s="8">
        <f>'[9]Perhitungan ke CO2-eq'!K133</f>
        <v>23220.484127116582</v>
      </c>
      <c r="L23" s="8">
        <f>'[10]Perhitungan ke CO2-eq'!B133</f>
        <v>24432.593398552071</v>
      </c>
      <c r="M23" s="8">
        <f>'[10]Perhitungan ke CO2-eq'!C133</f>
        <v>25707.974773956492</v>
      </c>
      <c r="N23" s="8">
        <f>'[10]Perhitungan ke CO2-eq'!D133</f>
        <v>27049.93105715702</v>
      </c>
      <c r="O23" s="8">
        <f>'[10]Perhitungan ke CO2-eq'!E133</f>
        <v>28461.937458340613</v>
      </c>
      <c r="P23" s="8">
        <f>'[10]Perhitungan ke CO2-eq'!F133</f>
        <v>29947.650593666</v>
      </c>
      <c r="Q23" s="8">
        <f>'[10]Perhitungan ke CO2-eq'!G133</f>
        <v>31510.917954655364</v>
      </c>
      <c r="R23" s="8">
        <f>'[10]Perhitungan ke CO2-eq'!H133</f>
        <v>33155.78787188838</v>
      </c>
      <c r="S23" s="8">
        <f>'[10]Perhitungan ke CO2-eq'!I133</f>
        <v>34886.519998800934</v>
      </c>
      <c r="T23" s="8">
        <f>'[10]Perhitungan ke CO2-eq'!J133</f>
        <v>36707.596342738354</v>
      </c>
      <c r="U23" s="8">
        <f>'[10]Perhitungan ke CO2-eq'!K133</f>
        <v>38640.24723382372</v>
      </c>
      <c r="V23" s="9">
        <f t="shared" si="2"/>
        <v>563198.54735108046</v>
      </c>
    </row>
    <row r="24" spans="1:22" x14ac:dyDescent="0.25">
      <c r="A24" s="45" t="s">
        <v>65</v>
      </c>
      <c r="B24" s="8">
        <f>'[9]Perhitungan ke CO2-eq'!B134</f>
        <v>7474.357865464287</v>
      </c>
      <c r="C24" s="8">
        <f>'[9]Perhitungan ke CO2-eq'!C134</f>
        <v>7125.8894901071426</v>
      </c>
      <c r="D24" s="8">
        <f>'[9]Perhitungan ke CO2-eq'!D134</f>
        <v>7145.1418865357145</v>
      </c>
      <c r="E24" s="8">
        <f>'[9]Perhitungan ke CO2-eq'!E134</f>
        <v>6821.7016265357142</v>
      </c>
      <c r="F24" s="8">
        <f>'[9]Perhitungan ke CO2-eq'!F134</f>
        <v>6546.199833642856</v>
      </c>
      <c r="G24" s="8">
        <f>'[9]Perhitungan ke CO2-eq'!G134</f>
        <v>6512.0958942487696</v>
      </c>
      <c r="H24" s="8">
        <f>'[9]Perhitungan ke CO2-eq'!H134</f>
        <v>4983.2925817662226</v>
      </c>
      <c r="I24" s="8">
        <f>'[9]Perhitungan ke CO2-eq'!I134</f>
        <v>5243.4204545344192</v>
      </c>
      <c r="J24" s="8">
        <f>'[9]Perhitungan ke CO2-eq'!J134</f>
        <v>5517.127002261117</v>
      </c>
      <c r="K24" s="8">
        <f>'[9]Perhitungan ke CO2-eq'!K134</f>
        <v>5805.1210317791456</v>
      </c>
      <c r="L24" s="8">
        <f>'[10]Perhitungan ke CO2-eq'!B134</f>
        <v>6108.1483496380188</v>
      </c>
      <c r="M24" s="8">
        <f>'[10]Perhitungan ke CO2-eq'!C134</f>
        <v>6426.9936934891221</v>
      </c>
      <c r="N24" s="8">
        <f>'[10]Perhitungan ke CO2-eq'!D134</f>
        <v>6762.4827642892551</v>
      </c>
      <c r="O24" s="8">
        <f>'[10]Perhitungan ke CO2-eq'!E134</f>
        <v>7115.4843645851524</v>
      </c>
      <c r="P24" s="8">
        <f>'[10]Perhitungan ke CO2-eq'!F134</f>
        <v>7486.9126484164999</v>
      </c>
      <c r="Q24" s="8">
        <f>'[10]Perhitungan ke CO2-eq'!G134</f>
        <v>7877.7294886638401</v>
      </c>
      <c r="R24" s="8">
        <f>'[10]Perhitungan ke CO2-eq'!H134</f>
        <v>8288.9469679720914</v>
      </c>
      <c r="S24" s="8">
        <f>'[10]Perhitungan ke CO2-eq'!I134</f>
        <v>8721.6299997002352</v>
      </c>
      <c r="T24" s="8">
        <f>'[10]Perhitungan ke CO2-eq'!J134</f>
        <v>9176.8990856845849</v>
      </c>
      <c r="U24" s="8">
        <f>'[10]Perhitungan ke CO2-eq'!K134</f>
        <v>9660.0618084559301</v>
      </c>
      <c r="V24" s="9">
        <f t="shared" si="2"/>
        <v>140799.63683777011</v>
      </c>
    </row>
    <row r="25" spans="1:22" x14ac:dyDescent="0.25">
      <c r="A25" s="35" t="s">
        <v>9</v>
      </c>
      <c r="B25" s="36">
        <f>SUM(B18:B24)</f>
        <v>128307.4886902725</v>
      </c>
      <c r="C25" s="36">
        <f t="shared" ref="C25:U25" si="3">SUM(C18:C24)</f>
        <v>127392.12237628284</v>
      </c>
      <c r="D25" s="36">
        <f t="shared" si="3"/>
        <v>121761.81177375538</v>
      </c>
      <c r="E25" s="36">
        <f t="shared" si="3"/>
        <v>121144.20336026252</v>
      </c>
      <c r="F25" s="36">
        <f t="shared" si="3"/>
        <v>118939.38756544785</v>
      </c>
      <c r="G25" s="36">
        <f t="shared" si="3"/>
        <v>122425.19763449983</v>
      </c>
      <c r="H25" s="36">
        <f t="shared" si="3"/>
        <v>90560.952374240689</v>
      </c>
      <c r="I25" s="36">
        <f t="shared" si="3"/>
        <v>95320.994976208473</v>
      </c>
      <c r="J25" s="36">
        <f t="shared" si="3"/>
        <v>100021.38890047668</v>
      </c>
      <c r="K25" s="36">
        <f t="shared" si="3"/>
        <v>105636.73889786884</v>
      </c>
      <c r="L25" s="36">
        <f t="shared" si="3"/>
        <v>111156.71074998527</v>
      </c>
      <c r="M25" s="36">
        <f t="shared" si="3"/>
        <v>116712.3310838451</v>
      </c>
      <c r="N25" s="36">
        <f t="shared" si="3"/>
        <v>122957.79266919474</v>
      </c>
      <c r="O25" s="36">
        <f t="shared" si="3"/>
        <v>129254.8468932273</v>
      </c>
      <c r="P25" s="36">
        <f t="shared" si="3"/>
        <v>135827.56983068172</v>
      </c>
      <c r="Q25" s="36">
        <f t="shared" si="3"/>
        <v>142685.01206902001</v>
      </c>
      <c r="R25" s="36">
        <f t="shared" si="3"/>
        <v>149836.69663636968</v>
      </c>
      <c r="S25" s="36">
        <f t="shared" si="3"/>
        <v>157292.64366292677</v>
      </c>
      <c r="T25" s="36">
        <f t="shared" si="3"/>
        <v>164481.43999436221</v>
      </c>
      <c r="U25" s="36">
        <f t="shared" si="3"/>
        <v>173198.89547692949</v>
      </c>
      <c r="V25" s="9">
        <f t="shared" si="2"/>
        <v>2534914.2256158576</v>
      </c>
    </row>
    <row r="27" spans="1:22" x14ac:dyDescent="0.25">
      <c r="A27" t="s">
        <v>45</v>
      </c>
    </row>
    <row r="28" spans="1:22" x14ac:dyDescent="0.25">
      <c r="A28" s="56" t="s">
        <v>0</v>
      </c>
      <c r="B28" s="56" t="s">
        <v>46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</row>
    <row r="29" spans="1:22" x14ac:dyDescent="0.25">
      <c r="A29" s="56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13">
        <f>'[11]Perhitungan ke CO2-eq'!B128</f>
        <v>82621.230514991883</v>
      </c>
      <c r="C30" s="13">
        <f>'[11]Perhitungan ke CO2-eq'!C128</f>
        <v>62521.656451140851</v>
      </c>
      <c r="D30" s="13">
        <f>'[11]Perhitungan ke CO2-eq'!D128</f>
        <v>76528.191932550719</v>
      </c>
      <c r="E30" s="13">
        <f>'[11]Perhitungan ke CO2-eq'!E128</f>
        <v>67366.274284274506</v>
      </c>
      <c r="F30" s="13">
        <f>'[11]Perhitungan ke CO2-eq'!F128</f>
        <v>77141.222419897225</v>
      </c>
      <c r="G30" s="13">
        <f>'[11]Perhitungan ke CO2-eq'!G128</f>
        <v>68279.298414365068</v>
      </c>
      <c r="H30" s="13">
        <f>'[11]Perhitungan ke CO2-eq'!H128</f>
        <v>66660.078069367708</v>
      </c>
      <c r="I30" s="13">
        <f>'[11]Perhitungan ke CO2-eq'!I128</f>
        <v>64576.892401120262</v>
      </c>
      <c r="J30" s="13">
        <f>'[11]Perhitungan ke CO2-eq'!J128</f>
        <v>73971.724368297117</v>
      </c>
      <c r="K30" s="13">
        <f>'[11]Perhitungan ke CO2-eq'!K128</f>
        <v>69773.676684431688</v>
      </c>
      <c r="L30" s="13">
        <f>'[11]Perhitungan ke CO2-eq'!L128</f>
        <v>71061.227039314515</v>
      </c>
    </row>
    <row r="31" spans="1:22" x14ac:dyDescent="0.25">
      <c r="A31" s="1" t="s">
        <v>4</v>
      </c>
      <c r="B31" s="13">
        <f>'[11]Perhitungan ke CO2-eq'!B129</f>
        <v>17964.743580000002</v>
      </c>
      <c r="C31" s="13">
        <f>'[11]Perhitungan ke CO2-eq'!C129</f>
        <v>18294.704819999995</v>
      </c>
      <c r="D31" s="13">
        <f>'[11]Perhitungan ke CO2-eq'!D129</f>
        <v>19404.27678</v>
      </c>
      <c r="E31" s="13">
        <f>'[11]Perhitungan ke CO2-eq'!E129</f>
        <v>20525.009819999999</v>
      </c>
      <c r="F31" s="13">
        <f>'[11]Perhitungan ke CO2-eq'!F129</f>
        <v>19934.319300000003</v>
      </c>
      <c r="G31" s="13">
        <f>'[11]Perhitungan ke CO2-eq'!G129</f>
        <v>19044.208259999999</v>
      </c>
      <c r="H31" s="13">
        <f>'[11]Perhitungan ke CO2-eq'!H129</f>
        <v>17223.865679999995</v>
      </c>
      <c r="I31" s="13">
        <f>'[11]Perhitungan ke CO2-eq'!I129</f>
        <v>18113.439959999996</v>
      </c>
      <c r="J31" s="13">
        <f>'[11]Perhitungan ke CO2-eq'!J129</f>
        <v>20554.738259999998</v>
      </c>
      <c r="K31" s="13">
        <f>'[11]Perhitungan ke CO2-eq'!K129</f>
        <v>27250.430760000003</v>
      </c>
      <c r="L31" s="13">
        <f>'[11]Perhitungan ke CO2-eq'!L129</f>
        <v>31261.297619999998</v>
      </c>
    </row>
    <row r="32" spans="1:22" x14ac:dyDescent="0.25">
      <c r="A32" s="1" t="s">
        <v>5</v>
      </c>
      <c r="B32" s="13">
        <f>'[11]Perhitungan ke CO2-eq'!B130</f>
        <v>331.28704003421717</v>
      </c>
      <c r="C32" s="13">
        <f>'[11]Perhitungan ke CO2-eq'!C130</f>
        <v>338.14434885106851</v>
      </c>
      <c r="D32" s="13">
        <f>'[11]Perhitungan ke CO2-eq'!D130</f>
        <v>424.85460797013133</v>
      </c>
      <c r="E32" s="13">
        <f>'[11]Perhitungan ke CO2-eq'!E130</f>
        <v>496.61858538335997</v>
      </c>
      <c r="F32" s="13">
        <f>'[11]Perhitungan ke CO2-eq'!F130</f>
        <v>459.37250431097146</v>
      </c>
      <c r="G32" s="13">
        <f>'[11]Perhitungan ke CO2-eq'!G130</f>
        <v>477.26568818996572</v>
      </c>
      <c r="H32" s="13">
        <f>'[11]Perhitungan ke CO2-eq'!H130</f>
        <v>435.27465447664008</v>
      </c>
      <c r="I32" s="13">
        <f>'[11]Perhitungan ke CO2-eq'!I130</f>
        <v>455.45090426025143</v>
      </c>
      <c r="J32" s="13">
        <f>'[11]Perhitungan ke CO2-eq'!J130</f>
        <v>385.44444845481138</v>
      </c>
      <c r="K32" s="13">
        <f>'[11]Perhitungan ke CO2-eq'!K130</f>
        <v>941.42404139960001</v>
      </c>
      <c r="L32" s="13">
        <f>'[11]Perhitungan ke CO2-eq'!L130</f>
        <v>1296.5192443322994</v>
      </c>
    </row>
    <row r="33" spans="1:22" x14ac:dyDescent="0.25">
      <c r="A33" s="1" t="s">
        <v>6</v>
      </c>
      <c r="B33" s="13">
        <f>'[11]Perhitungan ke CO2-eq'!B131</f>
        <v>0</v>
      </c>
      <c r="C33" s="13">
        <f>'[11]Perhitungan ke CO2-eq'!C131</f>
        <v>0</v>
      </c>
      <c r="D33" s="13">
        <f>'[11]Perhitungan ke CO2-eq'!D131</f>
        <v>0</v>
      </c>
      <c r="E33" s="13">
        <f>'[11]Perhitungan ke CO2-eq'!E131</f>
        <v>0</v>
      </c>
      <c r="F33" s="13">
        <f>'[11]Perhitungan ke CO2-eq'!F131</f>
        <v>0</v>
      </c>
      <c r="G33" s="13">
        <f>'[11]Perhitungan ke CO2-eq'!G131</f>
        <v>0</v>
      </c>
      <c r="H33" s="13">
        <f>'[11]Perhitungan ke CO2-eq'!H131</f>
        <v>0</v>
      </c>
      <c r="I33" s="13">
        <f>'[11]Perhitungan ke CO2-eq'!I131</f>
        <v>0</v>
      </c>
      <c r="J33" s="13">
        <f>'[11]Perhitungan ke CO2-eq'!J131</f>
        <v>0</v>
      </c>
      <c r="K33" s="13">
        <f>'[11]Perhitungan ke CO2-eq'!K131</f>
        <v>0</v>
      </c>
      <c r="L33" s="13">
        <f>'[11]Perhitungan ke CO2-eq'!L131</f>
        <v>0</v>
      </c>
    </row>
    <row r="34" spans="1:22" x14ac:dyDescent="0.25">
      <c r="A34" s="1" t="s">
        <v>7</v>
      </c>
      <c r="B34" s="13">
        <f>'[11]Perhitungan ke CO2-eq'!B132</f>
        <v>628.83600000000001</v>
      </c>
      <c r="C34" s="13">
        <f>'[11]Perhitungan ke CO2-eq'!C132</f>
        <v>475.85672727272737</v>
      </c>
      <c r="D34" s="13">
        <f>'[11]Perhitungan ke CO2-eq'!D132</f>
        <v>582.46145454545467</v>
      </c>
      <c r="E34" s="13">
        <f>'[11]Perhitungan ke CO2-eq'!E132</f>
        <v>1292.4144000000001</v>
      </c>
      <c r="F34" s="13">
        <f>'[11]Perhitungan ke CO2-eq'!F132</f>
        <v>1386.2576727272731</v>
      </c>
      <c r="G34" s="13">
        <f>'[11]Perhitungan ke CO2-eq'!G132</f>
        <v>1821.5906181818182</v>
      </c>
      <c r="H34" s="13">
        <f>'[11]Perhitungan ke CO2-eq'!H132</f>
        <v>1966.4442272727274</v>
      </c>
      <c r="I34" s="13">
        <f>'[11]Perhitungan ke CO2-eq'!I132</f>
        <v>2858.3611090909094</v>
      </c>
      <c r="J34" s="13">
        <f>'[11]Perhitungan ke CO2-eq'!J132</f>
        <v>3763.3758000000003</v>
      </c>
      <c r="K34" s="13">
        <f>'[11]Perhitungan ke CO2-eq'!K132</f>
        <v>4840.5928909090917</v>
      </c>
      <c r="L34" s="13">
        <f>'[11]Perhitungan ke CO2-eq'!L132</f>
        <v>5350.6073999999999</v>
      </c>
    </row>
    <row r="35" spans="1:22" x14ac:dyDescent="0.25">
      <c r="A35" s="1" t="s">
        <v>8</v>
      </c>
      <c r="B35" s="13">
        <f>'[11]Perhitungan ke CO2-eq'!B133</f>
        <v>1.0302603716363637E-2</v>
      </c>
      <c r="C35" s="13">
        <f>'[11]Perhitungan ke CO2-eq'!C133</f>
        <v>4.4858724654545457E-3</v>
      </c>
      <c r="D35" s="13">
        <f>'[11]Perhitungan ke CO2-eq'!D133</f>
        <v>5.2298202981818183E-3</v>
      </c>
      <c r="E35" s="13">
        <f>'[11]Perhitungan ke CO2-eq'!E133</f>
        <v>4.6237358109090911E-3</v>
      </c>
      <c r="F35" s="13">
        <f>'[11]Perhitungan ke CO2-eq'!F133</f>
        <v>4.4880273454545455E-3</v>
      </c>
      <c r="G35" s="13">
        <f>'[11]Perhitungan ke CO2-eq'!G133</f>
        <v>4.3607425018181815E-3</v>
      </c>
      <c r="H35" s="13">
        <f>'[11]Perhitungan ke CO2-eq'!H133</f>
        <v>4.3884865818181818E-3</v>
      </c>
      <c r="I35" s="13">
        <f>'[11]Perhitungan ke CO2-eq'!I133</f>
        <v>4.1089888509090915E-3</v>
      </c>
      <c r="J35" s="13">
        <f>'[11]Perhitungan ke CO2-eq'!J133</f>
        <v>4.6475504370909098E-3</v>
      </c>
      <c r="K35" s="13">
        <f>'[11]Perhitungan ke CO2-eq'!K133</f>
        <v>3.2868964800000003E-3</v>
      </c>
      <c r="L35" s="13">
        <f>'[11]Perhitungan ke CO2-eq'!L133</f>
        <v>3.2602552690909089E-3</v>
      </c>
    </row>
    <row r="36" spans="1:22" x14ac:dyDescent="0.25">
      <c r="A36" s="4" t="s">
        <v>9</v>
      </c>
      <c r="B36" s="13">
        <f>'[11]Perhitungan ke CO2-eq'!B134</f>
        <v>101546.10743762982</v>
      </c>
      <c r="C36" s="13">
        <f>'[11]Perhitungan ke CO2-eq'!C134</f>
        <v>81630.366833137115</v>
      </c>
      <c r="D36" s="13">
        <f>'[11]Perhitungan ke CO2-eq'!D134</f>
        <v>96939.790004886599</v>
      </c>
      <c r="E36" s="13">
        <f>'[11]Perhitungan ke CO2-eq'!E134</f>
        <v>89680.321713393656</v>
      </c>
      <c r="F36" s="13">
        <f>'[11]Perhitungan ke CO2-eq'!F134</f>
        <v>98921.176384962819</v>
      </c>
      <c r="G36" s="13">
        <f>'[11]Perhitungan ke CO2-eq'!G134</f>
        <v>89622.367341479345</v>
      </c>
      <c r="H36" s="13">
        <f>'[11]Perhitungan ke CO2-eq'!H134</f>
        <v>86285.667019603658</v>
      </c>
      <c r="I36" s="13">
        <f>'[11]Perhitungan ke CO2-eq'!I134</f>
        <v>86004.148483460289</v>
      </c>
      <c r="J36" s="13">
        <f>'[11]Perhitungan ke CO2-eq'!J134</f>
        <v>98675.287524302359</v>
      </c>
      <c r="K36" s="13">
        <f>'[11]Perhitungan ke CO2-eq'!K134</f>
        <v>102806.12766363686</v>
      </c>
      <c r="L36" s="13">
        <f>'[11]Perhitungan ke CO2-eq'!L134</f>
        <v>108969.65456390208</v>
      </c>
      <c r="M36" s="9">
        <f>SUM(B36:L36)</f>
        <v>1041081.0149703945</v>
      </c>
    </row>
    <row r="44" spans="1:22" x14ac:dyDescent="0.25">
      <c r="A44" t="s">
        <v>53</v>
      </c>
    </row>
    <row r="45" spans="1:22" x14ac:dyDescent="0.25">
      <c r="A45" s="56" t="s">
        <v>0</v>
      </c>
      <c r="B45" s="57" t="s">
        <v>1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</row>
    <row r="46" spans="1:22" x14ac:dyDescent="0.25">
      <c r="A46" s="56"/>
      <c r="B46" s="23">
        <v>2011</v>
      </c>
      <c r="C46" s="23">
        <v>2012</v>
      </c>
      <c r="D46" s="23">
        <v>2013</v>
      </c>
      <c r="E46" s="23">
        <v>2014</v>
      </c>
      <c r="F46" s="23">
        <v>2015</v>
      </c>
      <c r="G46" s="23">
        <v>2016</v>
      </c>
      <c r="H46" s="23">
        <v>2017</v>
      </c>
      <c r="I46" s="23">
        <v>2018</v>
      </c>
      <c r="J46" s="23">
        <v>2019</v>
      </c>
      <c r="K46" s="23">
        <v>2020</v>
      </c>
      <c r="L46" s="3">
        <v>2021</v>
      </c>
      <c r="M46" s="23">
        <v>2022</v>
      </c>
      <c r="N46" s="23">
        <v>2023</v>
      </c>
      <c r="O46" s="23">
        <v>2024</v>
      </c>
      <c r="P46" s="23">
        <v>2025</v>
      </c>
      <c r="Q46" s="3">
        <v>2026</v>
      </c>
      <c r="R46" s="23">
        <v>2027</v>
      </c>
      <c r="S46" s="23">
        <v>2028</v>
      </c>
      <c r="T46" s="23">
        <v>2029</v>
      </c>
      <c r="U46" s="23">
        <v>2030</v>
      </c>
    </row>
    <row r="47" spans="1:22" x14ac:dyDescent="0.25">
      <c r="A47" s="1" t="s">
        <v>3</v>
      </c>
      <c r="B47" s="24">
        <f>B6</f>
        <v>72339.460821441302</v>
      </c>
      <c r="C47" s="24">
        <f>B47+C6</f>
        <v>141306.32230520112</v>
      </c>
      <c r="D47" s="24">
        <f t="shared" ref="D47:U53" si="4">C47+D6</f>
        <v>210459.51524408144</v>
      </c>
      <c r="E47" s="24">
        <f t="shared" si="4"/>
        <v>276482.33973693696</v>
      </c>
      <c r="F47" s="24">
        <f t="shared" si="4"/>
        <v>339838.76110701775</v>
      </c>
      <c r="G47" s="24">
        <f t="shared" si="4"/>
        <v>402865.11257249117</v>
      </c>
      <c r="H47" s="24">
        <f t="shared" si="4"/>
        <v>469181.43958446226</v>
      </c>
      <c r="I47" s="24">
        <f t="shared" si="4"/>
        <v>538959.47886645829</v>
      </c>
      <c r="J47" s="24">
        <f t="shared" si="4"/>
        <v>612379.93179897452</v>
      </c>
      <c r="K47" s="24">
        <f t="shared" si="4"/>
        <v>689632.93237456807</v>
      </c>
      <c r="L47" s="24">
        <f t="shared" si="4"/>
        <v>770918.53958020767</v>
      </c>
      <c r="M47" s="24">
        <f t="shared" si="4"/>
        <v>856447.25548198156</v>
      </c>
      <c r="N47" s="24">
        <f t="shared" si="4"/>
        <v>946440.57035382814</v>
      </c>
      <c r="O47" s="24">
        <f t="shared" si="4"/>
        <v>1041131.5362619851</v>
      </c>
      <c r="P47" s="24">
        <f t="shared" si="4"/>
        <v>1140765.3705905478</v>
      </c>
      <c r="Q47" s="24">
        <f t="shared" si="4"/>
        <v>1245600.0910710616</v>
      </c>
      <c r="R47" s="24">
        <f t="shared" si="4"/>
        <v>1355907.183960658</v>
      </c>
      <c r="S47" s="24">
        <f t="shared" si="4"/>
        <v>1471972.3070990914</v>
      </c>
      <c r="T47" s="24">
        <f t="shared" si="4"/>
        <v>1594096.0296653509</v>
      </c>
      <c r="U47" s="24">
        <f t="shared" si="4"/>
        <v>1722649.5527294858</v>
      </c>
      <c r="V47" s="9"/>
    </row>
    <row r="48" spans="1:22" x14ac:dyDescent="0.25">
      <c r="A48" s="1" t="s">
        <v>4</v>
      </c>
      <c r="B48" s="24">
        <f t="shared" ref="B48:B53" si="5">B7</f>
        <v>34710.833639999997</v>
      </c>
      <c r="C48" s="24">
        <f t="shared" ref="C48:R53" si="6">B48+C7</f>
        <v>72651.233339999992</v>
      </c>
      <c r="D48" s="24">
        <f t="shared" si="6"/>
        <v>105598.28873999999</v>
      </c>
      <c r="E48" s="24">
        <f t="shared" si="6"/>
        <v>141416.64053999999</v>
      </c>
      <c r="F48" s="24">
        <f t="shared" si="6"/>
        <v>178493.4039</v>
      </c>
      <c r="G48" s="24">
        <f t="shared" si="6"/>
        <v>219163.6850886</v>
      </c>
      <c r="H48" s="24">
        <f t="shared" si="6"/>
        <v>261565.08895265419</v>
      </c>
      <c r="I48" s="24">
        <f t="shared" si="6"/>
        <v>306193.98831535218</v>
      </c>
      <c r="J48" s="24">
        <f t="shared" si="6"/>
        <v>353200.4507785032</v>
      </c>
      <c r="K48" s="24">
        <f t="shared" si="6"/>
        <v>402685.17022490734</v>
      </c>
      <c r="L48" s="24">
        <f t="shared" si="6"/>
        <v>454748.84053736442</v>
      </c>
      <c r="M48" s="24">
        <f t="shared" si="6"/>
        <v>509276.68110867462</v>
      </c>
      <c r="N48" s="24">
        <f t="shared" si="6"/>
        <v>566800.33480163792</v>
      </c>
      <c r="O48" s="24">
        <f t="shared" si="6"/>
        <v>627205.02100905427</v>
      </c>
      <c r="P48" s="24">
        <f t="shared" si="6"/>
        <v>690591.43361372361</v>
      </c>
      <c r="Q48" s="24">
        <f t="shared" si="6"/>
        <v>757060.26649844612</v>
      </c>
      <c r="R48" s="24">
        <f t="shared" si="6"/>
        <v>826712.21354602161</v>
      </c>
      <c r="S48" s="24">
        <f t="shared" si="4"/>
        <v>899647.96863925015</v>
      </c>
      <c r="T48" s="24">
        <f t="shared" si="4"/>
        <v>975968.22566093167</v>
      </c>
      <c r="U48" s="24">
        <f t="shared" si="4"/>
        <v>1055773.6784938662</v>
      </c>
      <c r="V48" s="9"/>
    </row>
    <row r="49" spans="1:22" x14ac:dyDescent="0.25">
      <c r="A49" s="1" t="s">
        <v>5</v>
      </c>
      <c r="B49" s="24">
        <f t="shared" si="5"/>
        <v>1404.1165613955231</v>
      </c>
      <c r="C49" s="24">
        <f t="shared" si="6"/>
        <v>2961.4872533185094</v>
      </c>
      <c r="D49" s="24">
        <f t="shared" si="4"/>
        <v>3644.4227750611562</v>
      </c>
      <c r="E49" s="24">
        <f t="shared" si="4"/>
        <v>4827.9304598792896</v>
      </c>
      <c r="F49" s="24">
        <f t="shared" si="4"/>
        <v>5946.3902859954187</v>
      </c>
      <c r="G49" s="24">
        <f t="shared" si="4"/>
        <v>7377.7977187909873</v>
      </c>
      <c r="H49" s="24">
        <f t="shared" si="4"/>
        <v>8903.9355983207406</v>
      </c>
      <c r="I49" s="24">
        <f t="shared" si="4"/>
        <v>10530.705770209668</v>
      </c>
      <c r="J49" s="24">
        <f t="shared" si="4"/>
        <v>11922.596787380226</v>
      </c>
      <c r="K49" s="24">
        <f t="shared" si="4"/>
        <v>13761.121614749673</v>
      </c>
      <c r="L49" s="24">
        <f t="shared" si="4"/>
        <v>15710.441452606239</v>
      </c>
      <c r="M49" s="24">
        <f t="shared" si="4"/>
        <v>17773.834756114498</v>
      </c>
      <c r="N49" s="24">
        <f t="shared" si="4"/>
        <v>19954.579980439023</v>
      </c>
      <c r="O49" s="24">
        <f t="shared" si="4"/>
        <v>22255.955580744387</v>
      </c>
      <c r="P49" s="24">
        <f t="shared" si="4"/>
        <v>24681.240012195165</v>
      </c>
      <c r="Q49" s="24">
        <f t="shared" si="4"/>
        <v>27233.711729955932</v>
      </c>
      <c r="R49" s="24">
        <f t="shared" si="4"/>
        <v>29916.649189191256</v>
      </c>
      <c r="S49" s="24">
        <f t="shared" si="4"/>
        <v>32733.330845065713</v>
      </c>
      <c r="T49" s="24">
        <f t="shared" si="4"/>
        <v>35105.07881742288</v>
      </c>
      <c r="U49" s="24">
        <f t="shared" si="4"/>
        <v>38199.084232069326</v>
      </c>
      <c r="V49" s="9"/>
    </row>
    <row r="50" spans="1:22" x14ac:dyDescent="0.25">
      <c r="A50" s="1" t="s">
        <v>6</v>
      </c>
      <c r="B50" s="24">
        <f t="shared" si="5"/>
        <v>0</v>
      </c>
      <c r="C50" s="24">
        <f t="shared" si="6"/>
        <v>0</v>
      </c>
      <c r="D50" s="24">
        <f t="shared" si="4"/>
        <v>0</v>
      </c>
      <c r="E50" s="24">
        <f t="shared" si="4"/>
        <v>0</v>
      </c>
      <c r="F50" s="24">
        <f t="shared" si="4"/>
        <v>0</v>
      </c>
      <c r="G50" s="24">
        <f t="shared" si="4"/>
        <v>0</v>
      </c>
      <c r="H50" s="24">
        <f t="shared" si="4"/>
        <v>0</v>
      </c>
      <c r="I50" s="24">
        <f t="shared" si="4"/>
        <v>0</v>
      </c>
      <c r="J50" s="24">
        <f t="shared" si="4"/>
        <v>0</v>
      </c>
      <c r="K50" s="24">
        <f t="shared" si="4"/>
        <v>0</v>
      </c>
      <c r="L50" s="24">
        <f t="shared" si="4"/>
        <v>0</v>
      </c>
      <c r="M50" s="24">
        <f t="shared" si="4"/>
        <v>0</v>
      </c>
      <c r="N50" s="24">
        <f t="shared" si="4"/>
        <v>0</v>
      </c>
      <c r="O50" s="24">
        <f t="shared" si="4"/>
        <v>0</v>
      </c>
      <c r="P50" s="24">
        <f t="shared" si="4"/>
        <v>0</v>
      </c>
      <c r="Q50" s="24">
        <f t="shared" si="4"/>
        <v>0</v>
      </c>
      <c r="R50" s="24">
        <f t="shared" si="4"/>
        <v>0</v>
      </c>
      <c r="S50" s="24">
        <f t="shared" si="4"/>
        <v>0</v>
      </c>
      <c r="T50" s="24">
        <f t="shared" si="4"/>
        <v>0</v>
      </c>
      <c r="U50" s="24">
        <f t="shared" si="4"/>
        <v>0</v>
      </c>
      <c r="V50" s="9"/>
    </row>
    <row r="51" spans="1:22" x14ac:dyDescent="0.25">
      <c r="A51" s="1" t="s">
        <v>7</v>
      </c>
      <c r="B51" s="24">
        <f t="shared" si="5"/>
        <v>7829.3050000000012</v>
      </c>
      <c r="C51" s="24">
        <f t="shared" si="6"/>
        <v>15293.593333333334</v>
      </c>
      <c r="D51" s="24">
        <f t="shared" si="4"/>
        <v>22778.048333333336</v>
      </c>
      <c r="E51" s="24">
        <f t="shared" si="4"/>
        <v>29923.703333333338</v>
      </c>
      <c r="F51" s="24">
        <f t="shared" si="4"/>
        <v>36780.773333333338</v>
      </c>
      <c r="G51" s="24">
        <f t="shared" si="4"/>
        <v>43602.119844035144</v>
      </c>
      <c r="H51" s="24">
        <f t="shared" si="4"/>
        <v>50779.540642595581</v>
      </c>
      <c r="I51" s="24">
        <f t="shared" si="4"/>
        <v>58331.622806840867</v>
      </c>
      <c r="J51" s="24">
        <f t="shared" si="4"/>
        <v>66277.923660059765</v>
      </c>
      <c r="K51" s="24">
        <f t="shared" si="4"/>
        <v>74639.021417816679</v>
      </c>
      <c r="L51" s="24">
        <f t="shared" si="4"/>
        <v>83436.568478528512</v>
      </c>
      <c r="M51" s="24">
        <f t="shared" si="4"/>
        <v>92693.347495809503</v>
      </c>
      <c r="N51" s="24">
        <f t="shared" si="4"/>
        <v>102433.33037779256</v>
      </c>
      <c r="O51" s="24">
        <f t="shared" si="4"/>
        <v>112681.74036621513</v>
      </c>
      <c r="P51" s="24">
        <f t="shared" si="4"/>
        <v>123465.11735603337</v>
      </c>
      <c r="Q51" s="24">
        <f t="shared" si="4"/>
        <v>134811.38662472012</v>
      </c>
      <c r="R51" s="24">
        <f t="shared" si="4"/>
        <v>146749.93114923232</v>
      </c>
      <c r="S51" s="24">
        <f t="shared" si="4"/>
        <v>159311.66769792404</v>
      </c>
      <c r="T51" s="24">
        <f t="shared" si="4"/>
        <v>172529.12689445747</v>
      </c>
      <c r="U51" s="24">
        <f t="shared" si="4"/>
        <v>186442.48385709777</v>
      </c>
      <c r="V51" s="9"/>
    </row>
    <row r="52" spans="1:22" x14ac:dyDescent="0.25">
      <c r="A52" s="1" t="s">
        <v>8</v>
      </c>
      <c r="B52" s="24">
        <f t="shared" si="5"/>
        <v>29897.431461857144</v>
      </c>
      <c r="C52" s="24">
        <f t="shared" si="6"/>
        <v>58400.989422285711</v>
      </c>
      <c r="D52" s="24">
        <f t="shared" si="4"/>
        <v>86981.556968428573</v>
      </c>
      <c r="E52" s="24">
        <f t="shared" si="4"/>
        <v>114268.36347457144</v>
      </c>
      <c r="F52" s="24">
        <f t="shared" si="4"/>
        <v>140453.16280914287</v>
      </c>
      <c r="G52" s="24">
        <f t="shared" si="4"/>
        <v>166501.54638613795</v>
      </c>
      <c r="H52" s="24">
        <f t="shared" si="4"/>
        <v>193909.65558585219</v>
      </c>
      <c r="I52" s="24">
        <f t="shared" si="4"/>
        <v>222748.46808579148</v>
      </c>
      <c r="J52" s="24">
        <f t="shared" si="4"/>
        <v>253092.66659822763</v>
      </c>
      <c r="K52" s="24">
        <f t="shared" si="4"/>
        <v>285020.83227301296</v>
      </c>
      <c r="L52" s="24">
        <f t="shared" si="4"/>
        <v>318615.64819602208</v>
      </c>
      <c r="M52" s="24">
        <f t="shared" si="4"/>
        <v>353964.11351021228</v>
      </c>
      <c r="N52" s="24">
        <f t="shared" si="4"/>
        <v>391157.76871380315</v>
      </c>
      <c r="O52" s="24">
        <f t="shared" si="4"/>
        <v>430292.93271902151</v>
      </c>
      <c r="P52" s="24">
        <f t="shared" si="4"/>
        <v>471470.95228531223</v>
      </c>
      <c r="Q52" s="24">
        <f t="shared" si="4"/>
        <v>514798.46447296336</v>
      </c>
      <c r="R52" s="24">
        <f t="shared" si="4"/>
        <v>560387.67279680981</v>
      </c>
      <c r="S52" s="24">
        <f t="shared" si="4"/>
        <v>608356.63779516111</v>
      </c>
      <c r="T52" s="24">
        <f t="shared" si="4"/>
        <v>658829.58276642638</v>
      </c>
      <c r="U52" s="24">
        <f t="shared" si="4"/>
        <v>711959.92271293397</v>
      </c>
      <c r="V52" s="9"/>
    </row>
    <row r="53" spans="1:22" x14ac:dyDescent="0.25">
      <c r="A53" s="45" t="s">
        <v>65</v>
      </c>
      <c r="B53" s="24">
        <f t="shared" si="5"/>
        <v>7474.357865464287</v>
      </c>
      <c r="C53" s="24">
        <f t="shared" si="6"/>
        <v>14600.24735557143</v>
      </c>
      <c r="D53" s="24">
        <f t="shared" si="4"/>
        <v>21745.389242107143</v>
      </c>
      <c r="E53" s="24">
        <f t="shared" si="4"/>
        <v>28567.090868642859</v>
      </c>
      <c r="F53" s="24">
        <f t="shared" si="4"/>
        <v>35113.290702285718</v>
      </c>
      <c r="G53" s="24">
        <f t="shared" si="4"/>
        <v>41625.386596534488</v>
      </c>
      <c r="H53" s="24">
        <f t="shared" si="4"/>
        <v>48477.41389646304</v>
      </c>
      <c r="I53" s="24">
        <f t="shared" si="4"/>
        <v>55687.117021447862</v>
      </c>
      <c r="J53" s="24">
        <f t="shared" si="4"/>
        <v>63273.166649556893</v>
      </c>
      <c r="K53" s="24">
        <f t="shared" si="4"/>
        <v>71255.208068253225</v>
      </c>
      <c r="L53" s="24">
        <f t="shared" si="4"/>
        <v>79653.912049005507</v>
      </c>
      <c r="M53" s="24">
        <f t="shared" si="4"/>
        <v>88491.028377553055</v>
      </c>
      <c r="N53" s="24">
        <f t="shared" si="4"/>
        <v>97789.442178450787</v>
      </c>
      <c r="O53" s="24">
        <f t="shared" si="4"/>
        <v>107573.23317975538</v>
      </c>
      <c r="P53" s="24">
        <f t="shared" si="4"/>
        <v>117867.73807132806</v>
      </c>
      <c r="Q53" s="24">
        <f t="shared" si="4"/>
        <v>128699.61611824084</v>
      </c>
      <c r="R53" s="24">
        <f t="shared" si="4"/>
        <v>140096.91819920245</v>
      </c>
      <c r="S53" s="24">
        <f t="shared" si="4"/>
        <v>152089.15944879028</v>
      </c>
      <c r="T53" s="24">
        <f t="shared" si="4"/>
        <v>164707.39569160659</v>
      </c>
      <c r="U53" s="24">
        <f t="shared" si="4"/>
        <v>177989.98067823349</v>
      </c>
      <c r="V53" s="9"/>
    </row>
    <row r="54" spans="1:22" x14ac:dyDescent="0.25">
      <c r="A54" s="4" t="s">
        <v>9</v>
      </c>
      <c r="B54" s="24">
        <f>SUM(B47:B53)</f>
        <v>153655.50535015826</v>
      </c>
      <c r="C54" s="24">
        <f t="shared" ref="C54:U54" si="7">SUM(C47:C53)</f>
        <v>305213.87300971011</v>
      </c>
      <c r="D54" s="24">
        <f t="shared" si="7"/>
        <v>451207.22130301164</v>
      </c>
      <c r="E54" s="24">
        <f t="shared" si="7"/>
        <v>595486.06841336389</v>
      </c>
      <c r="F54" s="24">
        <f t="shared" si="7"/>
        <v>736625.7821377751</v>
      </c>
      <c r="G54" s="24">
        <f t="shared" si="7"/>
        <v>881135.64820658974</v>
      </c>
      <c r="H54" s="24">
        <f t="shared" si="7"/>
        <v>1032817.0742603481</v>
      </c>
      <c r="I54" s="24">
        <f t="shared" si="7"/>
        <v>1192451.3808661001</v>
      </c>
      <c r="J54" s="24">
        <f t="shared" si="7"/>
        <v>1360146.7362727022</v>
      </c>
      <c r="K54" s="24">
        <f t="shared" si="7"/>
        <v>1536994.2859733081</v>
      </c>
      <c r="L54" s="24">
        <f t="shared" si="7"/>
        <v>1723083.9502937344</v>
      </c>
      <c r="M54" s="24">
        <f t="shared" si="7"/>
        <v>1918646.2607303453</v>
      </c>
      <c r="N54" s="24">
        <f t="shared" si="7"/>
        <v>2124576.0264059515</v>
      </c>
      <c r="O54" s="24">
        <f t="shared" si="7"/>
        <v>2341140.419116776</v>
      </c>
      <c r="P54" s="24">
        <f t="shared" si="7"/>
        <v>2568841.8519291403</v>
      </c>
      <c r="Q54" s="24">
        <f t="shared" si="7"/>
        <v>2808203.5365153877</v>
      </c>
      <c r="R54" s="24">
        <f t="shared" si="7"/>
        <v>3059770.5688411151</v>
      </c>
      <c r="S54" s="24">
        <f t="shared" si="7"/>
        <v>3324111.0715252832</v>
      </c>
      <c r="T54" s="24">
        <f t="shared" si="7"/>
        <v>3601235.4394961959</v>
      </c>
      <c r="U54" s="24">
        <f t="shared" si="7"/>
        <v>3893014.7027036864</v>
      </c>
    </row>
    <row r="57" spans="1:22" x14ac:dyDescent="0.25">
      <c r="A57" t="s">
        <v>54</v>
      </c>
    </row>
    <row r="58" spans="1:22" x14ac:dyDescent="0.25">
      <c r="A58" s="56" t="s">
        <v>0</v>
      </c>
      <c r="B58" s="57" t="s">
        <v>1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</row>
    <row r="59" spans="1:22" x14ac:dyDescent="0.25">
      <c r="A59" s="56"/>
      <c r="B59" s="44">
        <v>2011</v>
      </c>
      <c r="C59" s="44">
        <v>2012</v>
      </c>
      <c r="D59" s="44">
        <v>2013</v>
      </c>
      <c r="E59" s="44">
        <v>2014</v>
      </c>
      <c r="F59" s="44">
        <v>2015</v>
      </c>
      <c r="G59" s="44">
        <v>2016</v>
      </c>
      <c r="H59" s="44">
        <v>2017</v>
      </c>
      <c r="I59" s="44">
        <v>2018</v>
      </c>
      <c r="J59" s="44">
        <v>2019</v>
      </c>
      <c r="K59" s="44">
        <v>2020</v>
      </c>
      <c r="L59" s="3">
        <v>2021</v>
      </c>
      <c r="M59" s="44">
        <v>2022</v>
      </c>
      <c r="N59" s="44">
        <v>2023</v>
      </c>
      <c r="O59" s="44">
        <v>2024</v>
      </c>
      <c r="P59" s="44">
        <v>2025</v>
      </c>
      <c r="Q59" s="3">
        <v>2026</v>
      </c>
      <c r="R59" s="44">
        <v>2027</v>
      </c>
      <c r="S59" s="44">
        <v>2028</v>
      </c>
      <c r="T59" s="44">
        <v>2029</v>
      </c>
      <c r="U59" s="44">
        <v>2030</v>
      </c>
    </row>
    <row r="60" spans="1:22" x14ac:dyDescent="0.25">
      <c r="A60" s="1" t="s">
        <v>3</v>
      </c>
      <c r="B60" s="32">
        <f>B18</f>
        <v>46991.444161555526</v>
      </c>
      <c r="C60" s="32">
        <f>B60+C18</f>
        <v>91792.060362046352</v>
      </c>
      <c r="D60" s="32">
        <f t="shared" ref="D60:U66" si="8">C60+D18</f>
        <v>136713.71678138053</v>
      </c>
      <c r="E60" s="32">
        <f t="shared" si="8"/>
        <v>179601.89752414633</v>
      </c>
      <c r="F60" s="32">
        <f t="shared" si="8"/>
        <v>220757.99273526375</v>
      </c>
      <c r="G60" s="32">
        <f t="shared" si="8"/>
        <v>261699.67576642236</v>
      </c>
      <c r="H60" s="32">
        <f t="shared" si="8"/>
        <v>278452.75686838711</v>
      </c>
      <c r="I60" s="32">
        <f t="shared" si="8"/>
        <v>296080.3488038744</v>
      </c>
      <c r="J60" s="32">
        <f t="shared" si="8"/>
        <v>314628.10103839415</v>
      </c>
      <c r="K60" s="32">
        <f t="shared" si="8"/>
        <v>334144.0459395558</v>
      </c>
      <c r="L60" s="32">
        <f t="shared" si="8"/>
        <v>354678.72316455812</v>
      </c>
      <c r="M60" s="32">
        <f t="shared" si="8"/>
        <v>376285.31054070557</v>
      </c>
      <c r="N60" s="32">
        <f t="shared" si="8"/>
        <v>399019.76177788788</v>
      </c>
      <c r="O60" s="32">
        <f t="shared" si="8"/>
        <v>422940.95136965113</v>
      </c>
      <c r="P60" s="32">
        <f t="shared" si="8"/>
        <v>448110.82705810439</v>
      </c>
      <c r="Q60" s="32">
        <f t="shared" si="8"/>
        <v>474594.57025749492</v>
      </c>
      <c r="R60" s="32">
        <f t="shared" si="8"/>
        <v>502460.76485189365</v>
      </c>
      <c r="S60" s="32">
        <f t="shared" si="8"/>
        <v>531781.57480412</v>
      </c>
      <c r="T60" s="32">
        <f t="shared" si="8"/>
        <v>562632.93103585253</v>
      </c>
      <c r="U60" s="32">
        <f t="shared" si="8"/>
        <v>595108.60776396771</v>
      </c>
    </row>
    <row r="61" spans="1:22" x14ac:dyDescent="0.25">
      <c r="A61" s="1" t="s">
        <v>4</v>
      </c>
      <c r="B61" s="32">
        <f t="shared" ref="B61:B66" si="9">B19</f>
        <v>34710.833639999997</v>
      </c>
      <c r="C61" s="32">
        <f t="shared" ref="C61:R66" si="10">B61+C19</f>
        <v>72651.233339999992</v>
      </c>
      <c r="D61" s="32">
        <f t="shared" si="10"/>
        <v>105598.28873999999</v>
      </c>
      <c r="E61" s="32">
        <f t="shared" si="10"/>
        <v>141416.64053999999</v>
      </c>
      <c r="F61" s="32">
        <f t="shared" si="10"/>
        <v>178493.4039</v>
      </c>
      <c r="G61" s="32">
        <f t="shared" si="10"/>
        <v>219163.6850886</v>
      </c>
      <c r="H61" s="32">
        <f t="shared" si="10"/>
        <v>261556.98606065416</v>
      </c>
      <c r="I61" s="32">
        <f t="shared" si="10"/>
        <v>306176.89058785216</v>
      </c>
      <c r="J61" s="32">
        <f t="shared" si="10"/>
        <v>353173.23735100322</v>
      </c>
      <c r="K61" s="32">
        <f t="shared" si="10"/>
        <v>402646.49131190736</v>
      </c>
      <c r="L61" s="32">
        <f t="shared" si="10"/>
        <v>454697.1174323645</v>
      </c>
      <c r="M61" s="32">
        <f t="shared" si="10"/>
        <v>509210.10618417471</v>
      </c>
      <c r="N61" s="32">
        <f t="shared" si="10"/>
        <v>566716.87150913803</v>
      </c>
      <c r="O61" s="32">
        <f t="shared" si="10"/>
        <v>627102.40387905436</v>
      </c>
      <c r="P61" s="32">
        <f t="shared" si="10"/>
        <v>690467.16825572378</v>
      </c>
      <c r="Q61" s="32">
        <f t="shared" si="10"/>
        <v>756911.62960094621</v>
      </c>
      <c r="R61" s="32">
        <f t="shared" si="10"/>
        <v>826536.25287652167</v>
      </c>
      <c r="S61" s="32">
        <f t="shared" si="8"/>
        <v>899441.50304425019</v>
      </c>
      <c r="T61" s="32">
        <f t="shared" si="8"/>
        <v>975727.84506593179</v>
      </c>
      <c r="U61" s="32">
        <f t="shared" si="8"/>
        <v>1055495.7439033664</v>
      </c>
    </row>
    <row r="62" spans="1:22" x14ac:dyDescent="0.25">
      <c r="A62" s="1" t="s">
        <v>5</v>
      </c>
      <c r="B62" s="32">
        <f t="shared" si="9"/>
        <v>1404.1165613955231</v>
      </c>
      <c r="C62" s="32">
        <f t="shared" si="10"/>
        <v>2961.4872533185094</v>
      </c>
      <c r="D62" s="32">
        <f t="shared" si="8"/>
        <v>3644.4227750611562</v>
      </c>
      <c r="E62" s="32">
        <f t="shared" si="8"/>
        <v>4827.9304598792896</v>
      </c>
      <c r="F62" s="32">
        <f t="shared" si="8"/>
        <v>5946.3902859954187</v>
      </c>
      <c r="G62" s="32">
        <f t="shared" si="8"/>
        <v>7377.7977187909873</v>
      </c>
      <c r="H62" s="32">
        <f t="shared" si="8"/>
        <v>8655.9627112286089</v>
      </c>
      <c r="I62" s="32">
        <f t="shared" si="8"/>
        <v>10019.935559901302</v>
      </c>
      <c r="J62" s="32">
        <f t="shared" si="8"/>
        <v>11132.462558151528</v>
      </c>
      <c r="K62" s="32">
        <f t="shared" si="8"/>
        <v>12673.599065781103</v>
      </c>
      <c r="L62" s="32">
        <f t="shared" si="8"/>
        <v>14306.04867796281</v>
      </c>
      <c r="M62" s="32">
        <f t="shared" si="8"/>
        <v>16031.632244745773</v>
      </c>
      <c r="N62" s="32">
        <f t="shared" si="8"/>
        <v>17852.170616179123</v>
      </c>
      <c r="O62" s="32">
        <f t="shared" si="8"/>
        <v>19769.484642311982</v>
      </c>
      <c r="P62" s="32">
        <f t="shared" si="8"/>
        <v>21785.395173193476</v>
      </c>
      <c r="Q62" s="32">
        <f t="shared" si="8"/>
        <v>23901.723058872736</v>
      </c>
      <c r="R62" s="32">
        <f t="shared" si="8"/>
        <v>26120.289149398886</v>
      </c>
      <c r="S62" s="32">
        <f t="shared" si="8"/>
        <v>28442.91429482105</v>
      </c>
      <c r="T62" s="32">
        <f t="shared" si="8"/>
        <v>30289.463009867366</v>
      </c>
      <c r="U62" s="32">
        <f t="shared" si="8"/>
        <v>32825.668815228943</v>
      </c>
    </row>
    <row r="63" spans="1:22" x14ac:dyDescent="0.25">
      <c r="A63" s="1" t="s">
        <v>6</v>
      </c>
      <c r="B63" s="32">
        <f t="shared" si="9"/>
        <v>0</v>
      </c>
      <c r="C63" s="32">
        <f t="shared" si="10"/>
        <v>0</v>
      </c>
      <c r="D63" s="32">
        <f t="shared" si="8"/>
        <v>0</v>
      </c>
      <c r="E63" s="32">
        <f t="shared" si="8"/>
        <v>0</v>
      </c>
      <c r="F63" s="32">
        <f t="shared" si="8"/>
        <v>0</v>
      </c>
      <c r="G63" s="32">
        <f t="shared" si="8"/>
        <v>0</v>
      </c>
      <c r="H63" s="32">
        <f t="shared" si="8"/>
        <v>0</v>
      </c>
      <c r="I63" s="32">
        <f t="shared" si="8"/>
        <v>0</v>
      </c>
      <c r="J63" s="32">
        <f t="shared" si="8"/>
        <v>0</v>
      </c>
      <c r="K63" s="32">
        <f t="shared" si="8"/>
        <v>0</v>
      </c>
      <c r="L63" s="32">
        <f t="shared" si="8"/>
        <v>0</v>
      </c>
      <c r="M63" s="32">
        <f t="shared" si="8"/>
        <v>0</v>
      </c>
      <c r="N63" s="32">
        <f t="shared" si="8"/>
        <v>0</v>
      </c>
      <c r="O63" s="32">
        <f t="shared" si="8"/>
        <v>0</v>
      </c>
      <c r="P63" s="32">
        <f t="shared" si="8"/>
        <v>0</v>
      </c>
      <c r="Q63" s="32">
        <f t="shared" si="8"/>
        <v>0</v>
      </c>
      <c r="R63" s="32">
        <f t="shared" si="8"/>
        <v>0</v>
      </c>
      <c r="S63" s="32">
        <f t="shared" si="8"/>
        <v>0</v>
      </c>
      <c r="T63" s="32">
        <f t="shared" si="8"/>
        <v>0</v>
      </c>
      <c r="U63" s="32">
        <f t="shared" si="8"/>
        <v>0</v>
      </c>
    </row>
    <row r="64" spans="1:22" x14ac:dyDescent="0.25">
      <c r="A64" s="1" t="s">
        <v>7</v>
      </c>
      <c r="B64" s="32">
        <f t="shared" si="9"/>
        <v>7829.3050000000012</v>
      </c>
      <c r="C64" s="32">
        <f t="shared" si="10"/>
        <v>15293.593333333334</v>
      </c>
      <c r="D64" s="32">
        <f t="shared" si="8"/>
        <v>22778.048333333336</v>
      </c>
      <c r="E64" s="32">
        <f t="shared" si="8"/>
        <v>29923.703333333338</v>
      </c>
      <c r="F64" s="32">
        <f t="shared" si="8"/>
        <v>36780.773333333338</v>
      </c>
      <c r="G64" s="32">
        <f t="shared" si="8"/>
        <v>43602.119844035144</v>
      </c>
      <c r="H64" s="32">
        <f t="shared" si="8"/>
        <v>48822.062242988191</v>
      </c>
      <c r="I64" s="32">
        <f t="shared" si="8"/>
        <v>54314.48563516658</v>
      </c>
      <c r="J64" s="32">
        <f t="shared" si="8"/>
        <v>60093.613528416681</v>
      </c>
      <c r="K64" s="32">
        <f t="shared" si="8"/>
        <v>66174.411897694445</v>
      </c>
      <c r="L64" s="32">
        <f t="shared" si="8"/>
        <v>72572.627941848506</v>
      </c>
      <c r="M64" s="32">
        <f t="shared" si="8"/>
        <v>79304.830863507406</v>
      </c>
      <c r="N64" s="32">
        <f t="shared" si="8"/>
        <v>86388.454777676903</v>
      </c>
      <c r="O64" s="32">
        <f t="shared" si="8"/>
        <v>93841.843860166045</v>
      </c>
      <c r="P64" s="32">
        <f t="shared" si="8"/>
        <v>101684.29985276112</v>
      </c>
      <c r="Q64" s="32">
        <f t="shared" si="8"/>
        <v>109936.13204816966</v>
      </c>
      <c r="R64" s="32">
        <f t="shared" si="8"/>
        <v>118618.70988417853</v>
      </c>
      <c r="S64" s="32">
        <f t="shared" si="8"/>
        <v>127754.51828322707</v>
      </c>
      <c r="T64" s="32">
        <f t="shared" si="8"/>
        <v>137367.21588070592</v>
      </c>
      <c r="U64" s="32">
        <f t="shared" si="8"/>
        <v>147486.02094444432</v>
      </c>
    </row>
    <row r="65" spans="1:21" x14ac:dyDescent="0.25">
      <c r="A65" s="1" t="s">
        <v>8</v>
      </c>
      <c r="B65" s="32">
        <f t="shared" si="9"/>
        <v>29897.431461857144</v>
      </c>
      <c r="C65" s="32">
        <f t="shared" si="10"/>
        <v>58400.989422285711</v>
      </c>
      <c r="D65" s="32">
        <f t="shared" si="8"/>
        <v>86981.556968428573</v>
      </c>
      <c r="E65" s="32">
        <f t="shared" si="8"/>
        <v>114268.36347457144</v>
      </c>
      <c r="F65" s="32">
        <f t="shared" si="8"/>
        <v>140453.16280914287</v>
      </c>
      <c r="G65" s="32">
        <f t="shared" si="8"/>
        <v>166501.54638613795</v>
      </c>
      <c r="H65" s="32">
        <f t="shared" si="8"/>
        <v>186434.71671320286</v>
      </c>
      <c r="I65" s="32">
        <f t="shared" si="8"/>
        <v>207408.39853134053</v>
      </c>
      <c r="J65" s="32">
        <f t="shared" si="8"/>
        <v>229476.90654038498</v>
      </c>
      <c r="K65" s="32">
        <f t="shared" si="8"/>
        <v>252697.39066750158</v>
      </c>
      <c r="L65" s="32">
        <f t="shared" si="8"/>
        <v>277129.98406605364</v>
      </c>
      <c r="M65" s="32">
        <f t="shared" si="8"/>
        <v>302837.95884001011</v>
      </c>
      <c r="N65" s="32">
        <f t="shared" si="8"/>
        <v>329887.8898971671</v>
      </c>
      <c r="O65" s="32">
        <f t="shared" si="8"/>
        <v>358349.8273555077</v>
      </c>
      <c r="P65" s="32">
        <f t="shared" si="8"/>
        <v>388297.47794917371</v>
      </c>
      <c r="Q65" s="32">
        <f t="shared" si="8"/>
        <v>419808.39590382908</v>
      </c>
      <c r="R65" s="32">
        <f t="shared" si="8"/>
        <v>452964.18377571745</v>
      </c>
      <c r="S65" s="32">
        <f t="shared" si="8"/>
        <v>487850.70377451839</v>
      </c>
      <c r="T65" s="32">
        <f t="shared" si="8"/>
        <v>524558.3001172567</v>
      </c>
      <c r="U65" s="32">
        <f t="shared" si="8"/>
        <v>563198.54735108046</v>
      </c>
    </row>
    <row r="66" spans="1:21" x14ac:dyDescent="0.25">
      <c r="A66" s="45" t="s">
        <v>65</v>
      </c>
      <c r="B66" s="32">
        <f t="shared" si="9"/>
        <v>7474.357865464287</v>
      </c>
      <c r="C66" s="32">
        <f t="shared" si="10"/>
        <v>14600.24735557143</v>
      </c>
      <c r="D66" s="32">
        <f t="shared" si="8"/>
        <v>21745.389242107143</v>
      </c>
      <c r="E66" s="32">
        <f t="shared" si="8"/>
        <v>28567.090868642859</v>
      </c>
      <c r="F66" s="32">
        <f t="shared" si="8"/>
        <v>35113.290702285718</v>
      </c>
      <c r="G66" s="32">
        <f t="shared" si="8"/>
        <v>41625.386596534488</v>
      </c>
      <c r="H66" s="32">
        <f t="shared" si="8"/>
        <v>46608.679178300714</v>
      </c>
      <c r="I66" s="32">
        <f t="shared" si="8"/>
        <v>51852.099632835132</v>
      </c>
      <c r="J66" s="32">
        <f t="shared" si="8"/>
        <v>57369.226635096245</v>
      </c>
      <c r="K66" s="32">
        <f t="shared" si="8"/>
        <v>63174.347666875394</v>
      </c>
      <c r="L66" s="32">
        <f t="shared" si="8"/>
        <v>69282.496016513411</v>
      </c>
      <c r="M66" s="32">
        <f t="shared" si="8"/>
        <v>75709.489710002526</v>
      </c>
      <c r="N66" s="32">
        <f t="shared" si="8"/>
        <v>82471.972474291775</v>
      </c>
      <c r="O66" s="32">
        <f t="shared" si="8"/>
        <v>89587.456838876926</v>
      </c>
      <c r="P66" s="32">
        <f t="shared" si="8"/>
        <v>97074.369487293428</v>
      </c>
      <c r="Q66" s="32">
        <f t="shared" si="8"/>
        <v>104952.09897595727</v>
      </c>
      <c r="R66" s="32">
        <f t="shared" si="8"/>
        <v>113241.04594392936</v>
      </c>
      <c r="S66" s="32">
        <f t="shared" si="8"/>
        <v>121962.6759436296</v>
      </c>
      <c r="T66" s="32">
        <f t="shared" si="8"/>
        <v>131139.57502931418</v>
      </c>
      <c r="U66" s="32">
        <f t="shared" si="8"/>
        <v>140799.63683777011</v>
      </c>
    </row>
    <row r="67" spans="1:21" x14ac:dyDescent="0.25">
      <c r="A67" s="4" t="s">
        <v>9</v>
      </c>
      <c r="B67" s="32">
        <f>SUM(B60:B66)</f>
        <v>128307.4886902725</v>
      </c>
      <c r="C67" s="32">
        <f t="shared" ref="C67:U67" si="11">SUM(C60:C66)</f>
        <v>255699.61106655531</v>
      </c>
      <c r="D67" s="32">
        <f t="shared" si="11"/>
        <v>377461.42284031073</v>
      </c>
      <c r="E67" s="32">
        <f t="shared" si="11"/>
        <v>498605.62620057317</v>
      </c>
      <c r="F67" s="32">
        <f t="shared" si="11"/>
        <v>617545.01376602112</v>
      </c>
      <c r="G67" s="32">
        <f t="shared" si="11"/>
        <v>739970.21140052099</v>
      </c>
      <c r="H67" s="32">
        <f t="shared" si="11"/>
        <v>830531.1637747616</v>
      </c>
      <c r="I67" s="32">
        <f t="shared" si="11"/>
        <v>925852.15875097003</v>
      </c>
      <c r="J67" s="32">
        <f t="shared" si="11"/>
        <v>1025873.5476514469</v>
      </c>
      <c r="K67" s="32">
        <f t="shared" si="11"/>
        <v>1131510.2865493158</v>
      </c>
      <c r="L67" s="32">
        <f t="shared" si="11"/>
        <v>1242666.997299301</v>
      </c>
      <c r="M67" s="32">
        <f t="shared" si="11"/>
        <v>1359379.3283831461</v>
      </c>
      <c r="N67" s="32">
        <f t="shared" si="11"/>
        <v>1482337.1210523408</v>
      </c>
      <c r="O67" s="32">
        <f t="shared" si="11"/>
        <v>1611591.9679455683</v>
      </c>
      <c r="P67" s="32">
        <f t="shared" si="11"/>
        <v>1747419.5377762499</v>
      </c>
      <c r="Q67" s="32">
        <f t="shared" si="11"/>
        <v>1890104.5498452696</v>
      </c>
      <c r="R67" s="32">
        <f t="shared" si="11"/>
        <v>2039941.2464816396</v>
      </c>
      <c r="S67" s="32">
        <f t="shared" si="11"/>
        <v>2197233.8901445661</v>
      </c>
      <c r="T67" s="32">
        <f t="shared" si="11"/>
        <v>2361715.3301389283</v>
      </c>
      <c r="U67" s="32">
        <f t="shared" si="11"/>
        <v>2534914.2256158581</v>
      </c>
    </row>
    <row r="70" spans="1:21" x14ac:dyDescent="0.25">
      <c r="A70" s="35"/>
      <c r="B70" s="55" t="s">
        <v>1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</row>
    <row r="71" spans="1:21" x14ac:dyDescent="0.25">
      <c r="A71" s="35" t="s">
        <v>59</v>
      </c>
      <c r="B71" s="37">
        <v>2011</v>
      </c>
      <c r="C71" s="37">
        <v>2012</v>
      </c>
      <c r="D71" s="37">
        <v>2013</v>
      </c>
      <c r="E71" s="37">
        <v>2014</v>
      </c>
      <c r="F71" s="37">
        <v>2015</v>
      </c>
      <c r="G71" s="37">
        <v>2016</v>
      </c>
      <c r="H71" s="37">
        <v>2017</v>
      </c>
      <c r="I71" s="37">
        <v>2018</v>
      </c>
      <c r="J71" s="37">
        <v>2019</v>
      </c>
      <c r="K71" s="37">
        <v>2020</v>
      </c>
      <c r="L71" s="37">
        <v>2021</v>
      </c>
      <c r="M71" s="37">
        <v>2022</v>
      </c>
      <c r="N71" s="37">
        <v>2023</v>
      </c>
      <c r="O71" s="37">
        <v>2024</v>
      </c>
      <c r="P71" s="37">
        <v>2025</v>
      </c>
      <c r="Q71" s="37">
        <v>2026</v>
      </c>
      <c r="R71" s="37">
        <v>2027</v>
      </c>
      <c r="S71" s="37">
        <v>2028</v>
      </c>
      <c r="T71" s="37">
        <v>2029</v>
      </c>
      <c r="U71" s="37">
        <v>2030</v>
      </c>
    </row>
    <row r="72" spans="1:21" x14ac:dyDescent="0.25">
      <c r="A72" s="35" t="s">
        <v>60</v>
      </c>
      <c r="B72" s="39">
        <f>B6+B9+B10+B11+B12</f>
        <v>117540.55514876274</v>
      </c>
      <c r="C72" s="39">
        <f t="shared" ref="C72:U72" si="12">C6+C9+C10+C11+C12</f>
        <v>112060.59726762887</v>
      </c>
      <c r="D72" s="39">
        <f t="shared" si="12"/>
        <v>112363.3573715589</v>
      </c>
      <c r="E72" s="39">
        <f t="shared" si="12"/>
        <v>107276.98762553409</v>
      </c>
      <c r="F72" s="39">
        <f t="shared" si="12"/>
        <v>102944.49053829511</v>
      </c>
      <c r="G72" s="39">
        <f t="shared" si="12"/>
        <v>102408.17744741906</v>
      </c>
      <c r="H72" s="39">
        <f t="shared" si="12"/>
        <v>107753.88431017431</v>
      </c>
      <c r="I72" s="39">
        <f t="shared" si="12"/>
        <v>113378.63707116545</v>
      </c>
      <c r="J72" s="39">
        <f t="shared" si="12"/>
        <v>119297.00192628027</v>
      </c>
      <c r="K72" s="39">
        <f t="shared" si="12"/>
        <v>125524.30542683208</v>
      </c>
      <c r="L72" s="39">
        <f t="shared" si="12"/>
        <v>132076.67417011276</v>
      </c>
      <c r="M72" s="39">
        <f t="shared" si="12"/>
        <v>138971.07656179264</v>
      </c>
      <c r="N72" s="39">
        <f t="shared" si="12"/>
        <v>146225.36675831821</v>
      </c>
      <c r="O72" s="39">
        <f t="shared" si="12"/>
        <v>153858.33090310241</v>
      </c>
      <c r="P72" s="39">
        <f t="shared" si="12"/>
        <v>161889.7357762444</v>
      </c>
      <c r="Q72" s="39">
        <f t="shared" si="12"/>
        <v>170340.37998376432</v>
      </c>
      <c r="R72" s="39">
        <f t="shared" si="12"/>
        <v>179232.14781891683</v>
      </c>
      <c r="S72" s="39">
        <f t="shared" si="12"/>
        <v>188588.06593506428</v>
      </c>
      <c r="T72" s="39">
        <f t="shared" si="12"/>
        <v>198432.36297687463</v>
      </c>
      <c r="U72" s="39">
        <f t="shared" si="12"/>
        <v>208879.80495990973</v>
      </c>
    </row>
    <row r="73" spans="1:21" x14ac:dyDescent="0.25">
      <c r="A73" s="35" t="s">
        <v>61</v>
      </c>
      <c r="B73" s="39">
        <f>B7+B8</f>
        <v>36114.950201395521</v>
      </c>
      <c r="C73" s="39">
        <f t="shared" ref="C73:U73" si="13">C7+C8</f>
        <v>39497.770391922983</v>
      </c>
      <c r="D73" s="39">
        <f t="shared" si="13"/>
        <v>33629.990921742647</v>
      </c>
      <c r="E73" s="39">
        <f t="shared" si="13"/>
        <v>37001.859484818138</v>
      </c>
      <c r="F73" s="39">
        <f t="shared" si="13"/>
        <v>38195.223186116134</v>
      </c>
      <c r="G73" s="39">
        <f t="shared" si="13"/>
        <v>42101.688621395566</v>
      </c>
      <c r="H73" s="39">
        <f t="shared" si="13"/>
        <v>43927.541743583934</v>
      </c>
      <c r="I73" s="39">
        <f t="shared" si="13"/>
        <v>46255.669534586916</v>
      </c>
      <c r="J73" s="39">
        <f t="shared" si="13"/>
        <v>48398.35348032161</v>
      </c>
      <c r="K73" s="39">
        <f t="shared" si="13"/>
        <v>51323.244273773569</v>
      </c>
      <c r="L73" s="39">
        <f t="shared" si="13"/>
        <v>54012.990150313664</v>
      </c>
      <c r="M73" s="39">
        <f t="shared" si="13"/>
        <v>56591.23387481847</v>
      </c>
      <c r="N73" s="39">
        <f t="shared" si="13"/>
        <v>59704.398917287836</v>
      </c>
      <c r="O73" s="39">
        <f t="shared" si="13"/>
        <v>62706.061807721671</v>
      </c>
      <c r="P73" s="39">
        <f t="shared" si="13"/>
        <v>65811.697036120167</v>
      </c>
      <c r="Q73" s="39">
        <f t="shared" si="13"/>
        <v>69021.304602483273</v>
      </c>
      <c r="R73" s="39">
        <f t="shared" si="13"/>
        <v>72334.884506810806</v>
      </c>
      <c r="S73" s="39">
        <f t="shared" si="13"/>
        <v>75752.436749103028</v>
      </c>
      <c r="T73" s="39">
        <f t="shared" si="13"/>
        <v>78692.004994038725</v>
      </c>
      <c r="U73" s="39">
        <f t="shared" si="13"/>
        <v>82899.458247581104</v>
      </c>
    </row>
    <row r="74" spans="1:21" x14ac:dyDescent="0.25">
      <c r="A74" s="35"/>
      <c r="B74" s="39">
        <f>SUM(B72:B73)</f>
        <v>153655.50535015826</v>
      </c>
      <c r="C74" s="39">
        <f t="shared" ref="C74:U74" si="14">SUM(C72:C73)</f>
        <v>151558.36765955185</v>
      </c>
      <c r="D74" s="39">
        <f t="shared" si="14"/>
        <v>145993.34829330153</v>
      </c>
      <c r="E74" s="39">
        <f t="shared" si="14"/>
        <v>144278.84711035225</v>
      </c>
      <c r="F74" s="39">
        <f t="shared" si="14"/>
        <v>141139.71372441124</v>
      </c>
      <c r="G74" s="39">
        <f t="shared" si="14"/>
        <v>144509.86606881462</v>
      </c>
      <c r="H74" s="39">
        <f t="shared" si="14"/>
        <v>151681.42605375824</v>
      </c>
      <c r="I74" s="39">
        <f t="shared" si="14"/>
        <v>159634.30660575235</v>
      </c>
      <c r="J74" s="39">
        <f t="shared" si="14"/>
        <v>167695.35540660188</v>
      </c>
      <c r="K74" s="39">
        <f t="shared" si="14"/>
        <v>176847.54970060565</v>
      </c>
      <c r="L74" s="39">
        <f t="shared" si="14"/>
        <v>186089.66432042641</v>
      </c>
      <c r="M74" s="39">
        <f t="shared" si="14"/>
        <v>195562.31043661112</v>
      </c>
      <c r="N74" s="39">
        <f t="shared" si="14"/>
        <v>205929.76567560603</v>
      </c>
      <c r="O74" s="39">
        <f t="shared" si="14"/>
        <v>216564.39271082409</v>
      </c>
      <c r="P74" s="39">
        <f t="shared" si="14"/>
        <v>227701.43281236457</v>
      </c>
      <c r="Q74" s="39">
        <f t="shared" si="14"/>
        <v>239361.6845862476</v>
      </c>
      <c r="R74" s="39">
        <f t="shared" si="14"/>
        <v>251567.03232572763</v>
      </c>
      <c r="S74" s="39">
        <f t="shared" si="14"/>
        <v>264340.5026841673</v>
      </c>
      <c r="T74" s="39">
        <f t="shared" si="14"/>
        <v>277124.36797091336</v>
      </c>
      <c r="U74" s="39">
        <f t="shared" si="14"/>
        <v>291779.26320749085</v>
      </c>
    </row>
    <row r="77" spans="1:21" x14ac:dyDescent="0.25">
      <c r="A77" t="str">
        <f>[12]Rekap!A2</f>
        <v>Pertanian</v>
      </c>
      <c r="B77" s="31">
        <f>[12]Rekap!B2</f>
        <v>346701.90008689999</v>
      </c>
      <c r="C77" s="31">
        <f>[12]Rekap!C2</f>
        <v>315147.03156439523</v>
      </c>
      <c r="D77" s="31">
        <f>[12]Rekap!D2</f>
        <v>325505.16190412868</v>
      </c>
      <c r="E77" s="31">
        <f>[12]Rekap!E2</f>
        <v>322965.78834835713</v>
      </c>
      <c r="F77" s="31">
        <f>[12]Rekap!F2</f>
        <v>333730.17612951429</v>
      </c>
    </row>
    <row r="78" spans="1:21" x14ac:dyDescent="0.25">
      <c r="A78" t="str">
        <f>[12]Rekap!A3</f>
        <v>Terkait pemupukan N</v>
      </c>
      <c r="B78" s="31">
        <f>[12]Rekap!B3</f>
        <v>333575.84378689999</v>
      </c>
      <c r="C78" s="31">
        <f>[12]Rekap!C3</f>
        <v>313895.62203439523</v>
      </c>
      <c r="D78" s="31">
        <f>[12]Rekap!D3</f>
        <v>324250.37137412868</v>
      </c>
      <c r="E78" s="31">
        <f>[12]Rekap!E3</f>
        <v>321767.79861835716</v>
      </c>
      <c r="F78" s="31">
        <f>[12]Rekap!F3</f>
        <v>332580.56850951427</v>
      </c>
    </row>
    <row r="79" spans="1:21" x14ac:dyDescent="0.25">
      <c r="A79" t="str">
        <f>[12]Rekap!A4</f>
        <v>Pengairan sawah</v>
      </c>
      <c r="B79" s="31">
        <f>[12]Rekap!B4</f>
        <v>13126.0563</v>
      </c>
      <c r="C79" s="31">
        <f>[12]Rekap!C4</f>
        <v>1251.4095299999999</v>
      </c>
      <c r="D79" s="31">
        <f>[12]Rekap!D4</f>
        <v>1254.79053</v>
      </c>
      <c r="E79" s="31">
        <f>[12]Rekap!E4</f>
        <v>1197.98973</v>
      </c>
      <c r="F79" s="31">
        <f>[12]Rekap!F4</f>
        <v>1149.60762</v>
      </c>
    </row>
    <row r="80" spans="1:21" x14ac:dyDescent="0.25">
      <c r="A80" t="str">
        <f>[12]Rekap!A5</f>
        <v>Peternakan</v>
      </c>
      <c r="B80" s="31">
        <f>[12]Rekap!B5</f>
        <v>35674.162417623338</v>
      </c>
      <c r="C80" s="31">
        <f>[12]Rekap!C5</f>
        <v>39087.667420053935</v>
      </c>
      <c r="D80" s="31">
        <f>[12]Rekap!D5</f>
        <v>33485.295715837332</v>
      </c>
      <c r="E80" s="31">
        <f>[12]Rekap!E5</f>
        <v>36660.65644815244</v>
      </c>
      <c r="F80" s="31">
        <f>[12]Rekap!F5</f>
        <v>37886.606611654861</v>
      </c>
    </row>
    <row r="81" spans="1:21" x14ac:dyDescent="0.25">
      <c r="A81" t="str">
        <f>[12]Rekap!A6</f>
        <v>Total</v>
      </c>
      <c r="B81" s="31">
        <f>[12]Rekap!B6</f>
        <v>382376.06250452332</v>
      </c>
      <c r="C81" s="31">
        <f>[12]Rekap!C6</f>
        <v>354234.69898444915</v>
      </c>
      <c r="D81" s="31">
        <f>[12]Rekap!D6</f>
        <v>358990.45761996601</v>
      </c>
      <c r="E81" s="31">
        <f>[12]Rekap!E6</f>
        <v>359626.44479650958</v>
      </c>
      <c r="F81" s="31">
        <f>[12]Rekap!F6</f>
        <v>371616.78274116915</v>
      </c>
    </row>
    <row r="83" spans="1:21" x14ac:dyDescent="0.25">
      <c r="B83" s="30">
        <f>B74-B81</f>
        <v>-228720.55715436506</v>
      </c>
      <c r="C83" s="30">
        <f t="shared" ref="C83:F83" si="15">C74-C81</f>
        <v>-202676.3313248973</v>
      </c>
      <c r="D83" s="30">
        <f t="shared" si="15"/>
        <v>-212997.10932666447</v>
      </c>
      <c r="E83" s="30">
        <f t="shared" si="15"/>
        <v>-215347.59768615733</v>
      </c>
      <c r="F83" s="30">
        <f t="shared" si="15"/>
        <v>-230477.06901675792</v>
      </c>
    </row>
    <row r="85" spans="1:21" x14ac:dyDescent="0.25">
      <c r="A85" s="35"/>
      <c r="B85" s="55" t="s">
        <v>1</v>
      </c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</row>
    <row r="86" spans="1:21" x14ac:dyDescent="0.25">
      <c r="A86" s="47" t="s">
        <v>68</v>
      </c>
      <c r="B86" s="37">
        <v>2011</v>
      </c>
      <c r="C86" s="37">
        <v>2012</v>
      </c>
      <c r="D86" s="37">
        <v>2013</v>
      </c>
      <c r="E86" s="37">
        <v>2014</v>
      </c>
      <c r="F86" s="37">
        <v>2015</v>
      </c>
      <c r="G86" s="37">
        <v>2016</v>
      </c>
      <c r="H86" s="37">
        <v>2017</v>
      </c>
      <c r="I86" s="37">
        <v>2018</v>
      </c>
      <c r="J86" s="37">
        <v>2019</v>
      </c>
      <c r="K86" s="37">
        <v>2020</v>
      </c>
      <c r="L86" s="37">
        <v>2021</v>
      </c>
      <c r="M86" s="37">
        <v>2022</v>
      </c>
      <c r="N86" s="37">
        <v>2023</v>
      </c>
      <c r="O86" s="37">
        <v>2024</v>
      </c>
      <c r="P86" s="37">
        <v>2025</v>
      </c>
      <c r="Q86" s="37">
        <v>2026</v>
      </c>
      <c r="R86" s="37">
        <v>2027</v>
      </c>
      <c r="S86" s="37">
        <v>2028</v>
      </c>
      <c r="T86" s="37">
        <v>2029</v>
      </c>
      <c r="U86" s="37">
        <v>2030</v>
      </c>
    </row>
    <row r="87" spans="1:21" x14ac:dyDescent="0.25">
      <c r="A87" s="47" t="s">
        <v>60</v>
      </c>
      <c r="B87" s="39">
        <f>B18+B21+B22+B23+B24</f>
        <v>92192.538488876962</v>
      </c>
      <c r="C87" s="39">
        <f t="shared" ref="C87:U87" si="16">C18+C21+C22+C23+C24</f>
        <v>87894.351984359877</v>
      </c>
      <c r="D87" s="39">
        <f t="shared" si="16"/>
        <v>88131.820852012723</v>
      </c>
      <c r="E87" s="39">
        <f t="shared" si="16"/>
        <v>84142.343875444378</v>
      </c>
      <c r="F87" s="39">
        <f t="shared" si="16"/>
        <v>80744.164379331691</v>
      </c>
      <c r="G87" s="39">
        <f t="shared" si="16"/>
        <v>80323.509013104253</v>
      </c>
      <c r="H87" s="39">
        <f t="shared" si="16"/>
        <v>46889.486409748897</v>
      </c>
      <c r="I87" s="39">
        <f t="shared" si="16"/>
        <v>49337.117600337784</v>
      </c>
      <c r="J87" s="39">
        <f t="shared" si="16"/>
        <v>51912.515139075418</v>
      </c>
      <c r="K87" s="39">
        <f t="shared" si="16"/>
        <v>54622.34842933515</v>
      </c>
      <c r="L87" s="39">
        <f t="shared" si="16"/>
        <v>57473.635017346453</v>
      </c>
      <c r="M87" s="39">
        <f t="shared" si="16"/>
        <v>60473.758765251943</v>
      </c>
      <c r="N87" s="39">
        <f t="shared" si="16"/>
        <v>63630.488972798084</v>
      </c>
      <c r="O87" s="39">
        <f t="shared" si="16"/>
        <v>66952.000497178145</v>
      </c>
      <c r="P87" s="39">
        <f t="shared" si="16"/>
        <v>70446.894923130865</v>
      </c>
      <c r="Q87" s="39">
        <f t="shared" si="16"/>
        <v>74124.222838118279</v>
      </c>
      <c r="R87" s="39">
        <f t="shared" si="16"/>
        <v>77993.507270268063</v>
      </c>
      <c r="S87" s="39">
        <f t="shared" si="16"/>
        <v>82064.76834977603</v>
      </c>
      <c r="T87" s="39">
        <f t="shared" si="16"/>
        <v>86348.549257634353</v>
      </c>
      <c r="U87" s="39">
        <f t="shared" si="16"/>
        <v>90894.790834133237</v>
      </c>
    </row>
    <row r="88" spans="1:21" x14ac:dyDescent="0.25">
      <c r="A88" s="47" t="s">
        <v>61</v>
      </c>
      <c r="B88" s="39">
        <f>B19+B20</f>
        <v>36114.950201395521</v>
      </c>
      <c r="C88" s="39">
        <f t="shared" ref="C88:U88" si="17">C19+C20</f>
        <v>39497.770391922983</v>
      </c>
      <c r="D88" s="39">
        <f t="shared" si="17"/>
        <v>33629.990921742647</v>
      </c>
      <c r="E88" s="39">
        <f t="shared" si="17"/>
        <v>37001.859484818138</v>
      </c>
      <c r="F88" s="39">
        <f t="shared" si="17"/>
        <v>38195.223186116134</v>
      </c>
      <c r="G88" s="39">
        <f t="shared" si="17"/>
        <v>42101.688621395566</v>
      </c>
      <c r="H88" s="39">
        <f t="shared" si="17"/>
        <v>43671.465964491799</v>
      </c>
      <c r="I88" s="39">
        <f t="shared" si="17"/>
        <v>45983.877375870674</v>
      </c>
      <c r="J88" s="39">
        <f t="shared" si="17"/>
        <v>48108.873761401279</v>
      </c>
      <c r="K88" s="39">
        <f t="shared" si="17"/>
        <v>51014.390468533697</v>
      </c>
      <c r="L88" s="39">
        <f t="shared" si="17"/>
        <v>53683.075732638812</v>
      </c>
      <c r="M88" s="39">
        <f t="shared" si="17"/>
        <v>56238.572318593164</v>
      </c>
      <c r="N88" s="39">
        <f t="shared" si="17"/>
        <v>59327.303696396659</v>
      </c>
      <c r="O88" s="39">
        <f t="shared" si="17"/>
        <v>62302.846396049157</v>
      </c>
      <c r="P88" s="39">
        <f t="shared" si="17"/>
        <v>65380.674907550892</v>
      </c>
      <c r="Q88" s="39">
        <f t="shared" si="17"/>
        <v>68560.789230901733</v>
      </c>
      <c r="R88" s="39">
        <f t="shared" si="17"/>
        <v>71843.189366101622</v>
      </c>
      <c r="S88" s="39">
        <f t="shared" si="17"/>
        <v>75227.875313150726</v>
      </c>
      <c r="T88" s="39">
        <f t="shared" si="17"/>
        <v>78132.890736727859</v>
      </c>
      <c r="U88" s="39">
        <f t="shared" si="17"/>
        <v>82304.104642796228</v>
      </c>
    </row>
    <row r="89" spans="1:21" x14ac:dyDescent="0.25">
      <c r="A89" s="47"/>
      <c r="B89" s="39">
        <f>SUM(B87:B88)</f>
        <v>128307.48869027248</v>
      </c>
      <c r="C89" s="39">
        <f t="shared" ref="C89:U89" si="18">SUM(C87:C88)</f>
        <v>127392.12237628286</v>
      </c>
      <c r="D89" s="39">
        <f t="shared" si="18"/>
        <v>121761.81177375537</v>
      </c>
      <c r="E89" s="39">
        <f t="shared" si="18"/>
        <v>121144.20336026252</v>
      </c>
      <c r="F89" s="39">
        <f t="shared" si="18"/>
        <v>118939.38756544783</v>
      </c>
      <c r="G89" s="39">
        <f t="shared" si="18"/>
        <v>122425.19763449981</v>
      </c>
      <c r="H89" s="39">
        <f t="shared" si="18"/>
        <v>90560.952374240704</v>
      </c>
      <c r="I89" s="39">
        <f t="shared" si="18"/>
        <v>95320.994976208458</v>
      </c>
      <c r="J89" s="39">
        <f t="shared" si="18"/>
        <v>100021.3889004767</v>
      </c>
      <c r="K89" s="39">
        <f t="shared" si="18"/>
        <v>105636.73889786884</v>
      </c>
      <c r="L89" s="39">
        <f t="shared" si="18"/>
        <v>111156.71074998527</v>
      </c>
      <c r="M89" s="39">
        <f t="shared" si="18"/>
        <v>116712.33108384511</v>
      </c>
      <c r="N89" s="39">
        <f t="shared" si="18"/>
        <v>122957.79266919475</v>
      </c>
      <c r="O89" s="39">
        <f t="shared" si="18"/>
        <v>129254.84689322731</v>
      </c>
      <c r="P89" s="39">
        <f t="shared" si="18"/>
        <v>135827.56983068175</v>
      </c>
      <c r="Q89" s="39">
        <f t="shared" si="18"/>
        <v>142685.01206902001</v>
      </c>
      <c r="R89" s="39">
        <f t="shared" si="18"/>
        <v>149836.69663636968</v>
      </c>
      <c r="S89" s="39">
        <f t="shared" si="18"/>
        <v>157292.64366292674</v>
      </c>
      <c r="T89" s="39">
        <f t="shared" si="18"/>
        <v>164481.43999436221</v>
      </c>
      <c r="U89" s="39">
        <f t="shared" si="18"/>
        <v>173198.89547692947</v>
      </c>
    </row>
    <row r="90" spans="1:21" x14ac:dyDescent="0.25"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</row>
    <row r="91" spans="1:21" x14ac:dyDescent="0.25">
      <c r="B91" s="49">
        <f>B89-B74</f>
        <v>-25348.016659885776</v>
      </c>
      <c r="C91" s="49">
        <f t="shared" ref="C91:U91" si="19">C89-C74</f>
        <v>-24166.245283268989</v>
      </c>
      <c r="D91" s="49">
        <f t="shared" si="19"/>
        <v>-24231.536519546164</v>
      </c>
      <c r="E91" s="49">
        <f t="shared" si="19"/>
        <v>-23134.64375008973</v>
      </c>
      <c r="F91" s="49">
        <f t="shared" si="19"/>
        <v>-22200.326158963406</v>
      </c>
      <c r="G91" s="49">
        <f t="shared" si="19"/>
        <v>-22084.668434314808</v>
      </c>
      <c r="H91" s="49">
        <f t="shared" si="19"/>
        <v>-61120.473679517541</v>
      </c>
      <c r="I91" s="49">
        <f t="shared" si="19"/>
        <v>-64313.311629543896</v>
      </c>
      <c r="J91" s="49">
        <f t="shared" si="19"/>
        <v>-67673.966506125187</v>
      </c>
      <c r="K91" s="49">
        <f t="shared" si="19"/>
        <v>-71210.810802736814</v>
      </c>
      <c r="L91" s="49">
        <f t="shared" si="19"/>
        <v>-74932.953570441139</v>
      </c>
      <c r="M91" s="49">
        <f t="shared" si="19"/>
        <v>-78849.979352766008</v>
      </c>
      <c r="N91" s="49">
        <f t="shared" si="19"/>
        <v>-82971.973006411281</v>
      </c>
      <c r="O91" s="49">
        <f t="shared" si="19"/>
        <v>-87309.54581759678</v>
      </c>
      <c r="P91" s="49">
        <f t="shared" si="19"/>
        <v>-91873.862981682818</v>
      </c>
      <c r="Q91" s="49">
        <f t="shared" si="19"/>
        <v>-96676.672517227591</v>
      </c>
      <c r="R91" s="49">
        <f t="shared" si="19"/>
        <v>-101730.33568935795</v>
      </c>
      <c r="S91" s="49">
        <f t="shared" si="19"/>
        <v>-107047.85902124055</v>
      </c>
      <c r="T91" s="49">
        <f t="shared" si="19"/>
        <v>-112642.92797655115</v>
      </c>
      <c r="U91" s="49">
        <f t="shared" si="19"/>
        <v>-118580.36773056138</v>
      </c>
    </row>
  </sheetData>
  <mergeCells count="12">
    <mergeCell ref="A4:A5"/>
    <mergeCell ref="B4:U4"/>
    <mergeCell ref="A16:A17"/>
    <mergeCell ref="B16:U16"/>
    <mergeCell ref="A28:A29"/>
    <mergeCell ref="B28:L28"/>
    <mergeCell ref="B85:U85"/>
    <mergeCell ref="B70:U70"/>
    <mergeCell ref="A45:A46"/>
    <mergeCell ref="A58:A59"/>
    <mergeCell ref="B45:U45"/>
    <mergeCell ref="B58:U5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Y87"/>
  <sheetViews>
    <sheetView topLeftCell="I1" zoomScale="85" zoomScaleNormal="85" workbookViewId="0">
      <selection activeCell="B87" sqref="B87:U87"/>
    </sheetView>
  </sheetViews>
  <sheetFormatPr defaultRowHeight="15" x14ac:dyDescent="0.25"/>
  <cols>
    <col min="1" max="1" width="37.140625" bestFit="1" customWidth="1"/>
    <col min="2" max="3" width="10.5703125" bestFit="1" customWidth="1"/>
    <col min="4" max="21" width="11.5703125" bestFit="1" customWidth="1"/>
    <col min="22" max="22" width="13.28515625" bestFit="1" customWidth="1"/>
    <col min="23" max="23" width="11.5703125" bestFit="1" customWidth="1"/>
    <col min="24" max="24" width="10.5703125" bestFit="1" customWidth="1"/>
    <col min="25" max="25" width="11.5703125" bestFit="1" customWidth="1"/>
  </cols>
  <sheetData>
    <row r="1" spans="1:25" x14ac:dyDescent="0.25">
      <c r="A1" t="s">
        <v>27</v>
      </c>
    </row>
    <row r="3" spans="1:25" x14ac:dyDescent="0.25">
      <c r="A3" t="s">
        <v>10</v>
      </c>
    </row>
    <row r="4" spans="1:25" x14ac:dyDescent="0.25">
      <c r="A4" s="56" t="s">
        <v>0</v>
      </c>
      <c r="B4" s="57" t="s">
        <v>1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</row>
    <row r="5" spans="1:25" x14ac:dyDescent="0.25">
      <c r="A5" s="56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40">
        <f>'[13]Perhitungan ke CO2-eq'!B128</f>
        <v>2547.1509914975727</v>
      </c>
      <c r="C6" s="40">
        <f>'[13]Perhitungan ke CO2-eq'!C128</f>
        <v>1382.5793969942933</v>
      </c>
      <c r="D6" s="40">
        <f>'[13]Perhitungan ke CO2-eq'!D128</f>
        <v>2508.0213859222622</v>
      </c>
      <c r="E6" s="40">
        <f>'[13]Perhitungan ke CO2-eq'!E128</f>
        <v>1988.1566261359983</v>
      </c>
      <c r="F6" s="40">
        <f>'[13]Perhitungan ke CO2-eq'!F128</f>
        <v>1941.5737623558673</v>
      </c>
      <c r="G6" s="40">
        <f>'[13]Perhitungan ke CO2-eq'!G128</f>
        <v>2398.0858274011534</v>
      </c>
      <c r="H6" s="40">
        <f>'[13]Perhitungan ke CO2-eq'!H128</f>
        <v>2398.0858274011534</v>
      </c>
      <c r="I6" s="40">
        <f>'[13]Perhitungan ke CO2-eq'!I128</f>
        <v>2584.4172825216779</v>
      </c>
      <c r="J6" s="40">
        <f>'[13]Perhitungan ke CO2-eq'!J128</f>
        <v>2770.7487376422027</v>
      </c>
      <c r="K6" s="40">
        <f>'[13]Perhitungan ke CO2-eq'!K128</f>
        <v>2957.0801927627272</v>
      </c>
      <c r="L6" s="40">
        <f>'[14]Perhitungan ke CO2-eq'!B128</f>
        <v>3143.4116478832516</v>
      </c>
      <c r="M6" s="40">
        <f>'[14]Perhitungan ke CO2-eq'!C128</f>
        <v>3236.5773754435149</v>
      </c>
      <c r="N6" s="40">
        <f>'[14]Perhitungan ke CO2-eq'!D128</f>
        <v>3329.7431030037769</v>
      </c>
      <c r="O6" s="40">
        <f>'[14]Perhitungan ke CO2-eq'!E128</f>
        <v>3422.9088305640398</v>
      </c>
      <c r="P6" s="40">
        <f>'[14]Perhitungan ke CO2-eq'!F128</f>
        <v>3516.0745581243018</v>
      </c>
      <c r="Q6" s="40">
        <f>'[14]Perhitungan ke CO2-eq'!G128</f>
        <v>3609.2402856845642</v>
      </c>
      <c r="R6" s="40">
        <f>'[14]Perhitungan ke CO2-eq'!H128</f>
        <v>3702.4060132448267</v>
      </c>
      <c r="S6" s="40">
        <f>'[14]Perhitungan ke CO2-eq'!I128</f>
        <v>3795.5717408050878</v>
      </c>
      <c r="T6" s="40">
        <f>'[14]Perhitungan ke CO2-eq'!J128</f>
        <v>3795.5717408050878</v>
      </c>
      <c r="U6" s="40">
        <f>'[14]Perhitungan ke CO2-eq'!K128</f>
        <v>3795.5717408050878</v>
      </c>
      <c r="V6" s="30">
        <f t="shared" ref="V6:V13" si="0">SUM(B6:U6)</f>
        <v>58822.977066998443</v>
      </c>
    </row>
    <row r="7" spans="1:25" x14ac:dyDescent="0.25">
      <c r="A7" s="1" t="s">
        <v>4</v>
      </c>
      <c r="B7" s="40">
        <f>'[13]Perhitungan ke CO2-eq'!B129</f>
        <v>13073.263559999998</v>
      </c>
      <c r="C7" s="40">
        <f>'[13]Perhitungan ke CO2-eq'!C129</f>
        <v>13292.309939999999</v>
      </c>
      <c r="D7" s="40">
        <f>'[13]Perhitungan ke CO2-eq'!D129</f>
        <v>14813.105579999998</v>
      </c>
      <c r="E7" s="40">
        <f>'[13]Perhitungan ke CO2-eq'!E129</f>
        <v>13919.70594</v>
      </c>
      <c r="F7" s="40">
        <f>'[13]Perhitungan ke CO2-eq'!F129</f>
        <v>14947.321199999995</v>
      </c>
      <c r="G7" s="40">
        <f>'[13]Perhitungan ke CO2-eq'!G129</f>
        <v>16611.160103999995</v>
      </c>
      <c r="H7" s="40">
        <f>'[13]Perhitungan ke CO2-eq'!H129</f>
        <v>15855.195165201734</v>
      </c>
      <c r="I7" s="40">
        <f>'[13]Perhitungan ke CO2-eq'!I129</f>
        <v>16331.92938404316</v>
      </c>
      <c r="J7" s="40">
        <f>'[13]Perhitungan ke CO2-eq'!J129</f>
        <v>16824.593523413463</v>
      </c>
      <c r="K7" s="40">
        <f>'[13]Perhitungan ke CO2-eq'!K129</f>
        <v>17320.480315976496</v>
      </c>
      <c r="L7" s="40">
        <f>'[14]Perhitungan ke CO2-eq'!B129</f>
        <v>17819.654214796086</v>
      </c>
      <c r="M7" s="40">
        <f>'[14]Perhitungan ke CO2-eq'!C129</f>
        <v>17612.741206800525</v>
      </c>
      <c r="N7" s="40">
        <f>'[14]Perhitungan ke CO2-eq'!D129</f>
        <v>18828.127614548055</v>
      </c>
      <c r="O7" s="40">
        <f>'[14]Perhitungan ke CO2-eq'!E129</f>
        <v>19337.562570555048</v>
      </c>
      <c r="P7" s="40">
        <f>'[14]Perhitungan ke CO2-eq'!F129</f>
        <v>19850.555596087419</v>
      </c>
      <c r="Q7" s="40">
        <f>'[14]Perhitungan ke CO2-eq'!G129</f>
        <v>20367.177852535853</v>
      </c>
      <c r="R7" s="40">
        <f>'[14]Perhitungan ke CO2-eq'!H129</f>
        <v>20887.501924518569</v>
      </c>
      <c r="S7" s="40">
        <f>'[14]Perhitungan ke CO2-eq'!I129</f>
        <v>21411.601848346148</v>
      </c>
      <c r="T7" s="40">
        <f>'[14]Perhitungan ke CO2-eq'!J129</f>
        <v>21939.553141055705</v>
      </c>
      <c r="U7" s="40">
        <f>'[14]Perhitungan ke CO2-eq'!K129</f>
        <v>22471.432830024656</v>
      </c>
      <c r="V7" s="30">
        <f t="shared" si="0"/>
        <v>353514.97351190285</v>
      </c>
    </row>
    <row r="8" spans="1:25" x14ac:dyDescent="0.25">
      <c r="A8" s="1" t="s">
        <v>5</v>
      </c>
      <c r="B8" s="40">
        <f>'[13]Perhitungan ke CO2-eq'!B130</f>
        <v>232.29287035774919</v>
      </c>
      <c r="C8" s="40">
        <f>'[13]Perhitungan ke CO2-eq'!C130</f>
        <v>237.81589791768917</v>
      </c>
      <c r="D8" s="40">
        <f>'[13]Perhitungan ke CO2-eq'!D130</f>
        <v>244.99206442070806</v>
      </c>
      <c r="E8" s="40">
        <f>'[13]Perhitungan ke CO2-eq'!E130</f>
        <v>335.2402340676274</v>
      </c>
      <c r="F8" s="40">
        <f>'[13]Perhitungan ke CO2-eq'!F130</f>
        <v>412.57545666249314</v>
      </c>
      <c r="G8" s="40">
        <f>'[13]Perhitungan ke CO2-eq'!G130</f>
        <v>429.8763377638316</v>
      </c>
      <c r="H8" s="40">
        <f>'[13]Perhitungan ke CO2-eq'!H130</f>
        <v>431.25906965257758</v>
      </c>
      <c r="I8" s="40">
        <f>'[13]Perhitungan ke CO2-eq'!I130</f>
        <v>440.94261580611288</v>
      </c>
      <c r="J8" s="40">
        <f>'[13]Perhitungan ke CO2-eq'!J130</f>
        <v>376.03129818722408</v>
      </c>
      <c r="K8" s="40">
        <f>'[13]Perhitungan ke CO2-eq'!K130</f>
        <v>460.93628268744521</v>
      </c>
      <c r="L8" s="40">
        <f>'[14]Perhitungan ke CO2-eq'!B130</f>
        <v>471.16785069070647</v>
      </c>
      <c r="M8" s="40">
        <f>'[14]Perhitungan ke CO2-eq'!C130</f>
        <v>481.56008832483877</v>
      </c>
      <c r="N8" s="40">
        <f>'[14]Perhitungan ke CO2-eq'!D130</f>
        <v>492.11620898245991</v>
      </c>
      <c r="O8" s="40">
        <f>'[14]Perhitungan ke CO2-eq'!E130</f>
        <v>502.8394903240391</v>
      </c>
      <c r="P8" s="40">
        <f>'[14]Perhitungan ke CO2-eq'!F130</f>
        <v>513.73327556325523</v>
      </c>
      <c r="Q8" s="40">
        <f>'[14]Perhitungan ke CO2-eq'!G130</f>
        <v>524.80097477806203</v>
      </c>
      <c r="R8" s="40">
        <f>'[14]Perhitungan ke CO2-eq'!H130</f>
        <v>536.046066247971</v>
      </c>
      <c r="S8" s="40">
        <f>'[14]Perhitungan ke CO2-eq'!I130</f>
        <v>547.47209781808317</v>
      </c>
      <c r="T8" s="40">
        <f>'[14]Perhitungan ke CO2-eq'!J130</f>
        <v>467.86419517680827</v>
      </c>
      <c r="U8" s="40">
        <f>'[14]Perhitungan ke CO2-eq'!K130</f>
        <v>570.88152884297665</v>
      </c>
      <c r="V8" s="30">
        <f t="shared" si="0"/>
        <v>8710.443904272659</v>
      </c>
    </row>
    <row r="9" spans="1:25" x14ac:dyDescent="0.25">
      <c r="A9" s="1" t="s">
        <v>6</v>
      </c>
      <c r="B9" s="40">
        <f>'[13]Perhitungan ke CO2-eq'!B131</f>
        <v>0</v>
      </c>
      <c r="C9" s="40">
        <f>'[13]Perhitungan ke CO2-eq'!C131</f>
        <v>0</v>
      </c>
      <c r="D9" s="40">
        <f>'[13]Perhitungan ke CO2-eq'!D131</f>
        <v>0</v>
      </c>
      <c r="E9" s="40">
        <f>'[13]Perhitungan ke CO2-eq'!E131</f>
        <v>0</v>
      </c>
      <c r="F9" s="40">
        <f>'[13]Perhitungan ke CO2-eq'!F131</f>
        <v>0</v>
      </c>
      <c r="G9" s="40">
        <f>'[13]Perhitungan ke CO2-eq'!G131</f>
        <v>0</v>
      </c>
      <c r="H9" s="40">
        <f>'[13]Perhitungan ke CO2-eq'!H131</f>
        <v>0</v>
      </c>
      <c r="I9" s="40">
        <f>'[13]Perhitungan ke CO2-eq'!I131</f>
        <v>0</v>
      </c>
      <c r="J9" s="40">
        <f>'[13]Perhitungan ke CO2-eq'!J131</f>
        <v>0</v>
      </c>
      <c r="K9" s="40">
        <f>'[13]Perhitungan ke CO2-eq'!K131</f>
        <v>0</v>
      </c>
      <c r="L9" s="40">
        <f>'[14]Perhitungan ke CO2-eq'!B131</f>
        <v>0</v>
      </c>
      <c r="M9" s="40">
        <f>'[14]Perhitungan ke CO2-eq'!C131</f>
        <v>0</v>
      </c>
      <c r="N9" s="40">
        <f>'[14]Perhitungan ke CO2-eq'!D131</f>
        <v>0</v>
      </c>
      <c r="O9" s="40">
        <f>'[14]Perhitungan ke CO2-eq'!E131</f>
        <v>0</v>
      </c>
      <c r="P9" s="40">
        <f>'[14]Perhitungan ke CO2-eq'!F131</f>
        <v>0</v>
      </c>
      <c r="Q9" s="40">
        <f>'[14]Perhitungan ke CO2-eq'!G131</f>
        <v>0</v>
      </c>
      <c r="R9" s="40">
        <f>'[14]Perhitungan ke CO2-eq'!H131</f>
        <v>0</v>
      </c>
      <c r="S9" s="40">
        <f>'[14]Perhitungan ke CO2-eq'!I131</f>
        <v>0</v>
      </c>
      <c r="T9" s="40">
        <f>'[14]Perhitungan ke CO2-eq'!J131</f>
        <v>0</v>
      </c>
      <c r="U9" s="40">
        <f>'[14]Perhitungan ke CO2-eq'!K131</f>
        <v>0</v>
      </c>
      <c r="V9" s="30">
        <f t="shared" si="0"/>
        <v>0</v>
      </c>
    </row>
    <row r="10" spans="1:25" x14ac:dyDescent="0.25">
      <c r="A10" s="1" t="s">
        <v>7</v>
      </c>
      <c r="B10" s="40">
        <f>'[13]Perhitungan ke CO2-eq'!B132</f>
        <v>275.67833333333334</v>
      </c>
      <c r="C10" s="40">
        <f>'[13]Perhitungan ke CO2-eq'!C132</f>
        <v>149.63666666666668</v>
      </c>
      <c r="D10" s="40">
        <f>'[13]Perhitungan ke CO2-eq'!D132</f>
        <v>271.44333333333338</v>
      </c>
      <c r="E10" s="40">
        <f>'[13]Perhitungan ke CO2-eq'!E132</f>
        <v>215.17833333333337</v>
      </c>
      <c r="F10" s="40">
        <f>'[13]Perhitungan ke CO2-eq'!F132</f>
        <v>210.13666666666668</v>
      </c>
      <c r="G10" s="40">
        <f>'[13]Perhitungan ke CO2-eq'!G132</f>
        <v>259.54500000000002</v>
      </c>
      <c r="H10" s="40">
        <f>'[13]Perhitungan ke CO2-eq'!H132</f>
        <v>259.54500000000002</v>
      </c>
      <c r="I10" s="40">
        <f>'[13]Perhitungan ke CO2-eq'!I132</f>
        <v>279.7116666666667</v>
      </c>
      <c r="J10" s="40">
        <f>'[13]Perhitungan ke CO2-eq'!J132</f>
        <v>299.87833333333339</v>
      </c>
      <c r="K10" s="40">
        <f>'[13]Perhitungan ke CO2-eq'!K132</f>
        <v>320.04500000000002</v>
      </c>
      <c r="L10" s="40">
        <f>'[14]Perhitungan ke CO2-eq'!B132</f>
        <v>340.2116666666667</v>
      </c>
      <c r="M10" s="40">
        <f>'[14]Perhitungan ke CO2-eq'!C132</f>
        <v>350.29500000000007</v>
      </c>
      <c r="N10" s="40">
        <f>'[14]Perhitungan ke CO2-eq'!D132</f>
        <v>360.37833333333339</v>
      </c>
      <c r="O10" s="40">
        <f>'[14]Perhitungan ke CO2-eq'!E132</f>
        <v>370.46166666666676</v>
      </c>
      <c r="P10" s="40">
        <f>'[14]Perhitungan ke CO2-eq'!F132</f>
        <v>380.54500000000002</v>
      </c>
      <c r="Q10" s="40">
        <f>'[14]Perhitungan ke CO2-eq'!G132</f>
        <v>390.62833333333333</v>
      </c>
      <c r="R10" s="40">
        <f>'[14]Perhitungan ke CO2-eq'!H132</f>
        <v>400.71166666666664</v>
      </c>
      <c r="S10" s="40">
        <f>'[14]Perhitungan ke CO2-eq'!I132</f>
        <v>410.79500000000007</v>
      </c>
      <c r="T10" s="40">
        <f>'[14]Perhitungan ke CO2-eq'!J132</f>
        <v>410.79500000000007</v>
      </c>
      <c r="U10" s="40">
        <f>'[14]Perhitungan ke CO2-eq'!K132</f>
        <v>410.79500000000007</v>
      </c>
      <c r="V10" s="30">
        <f t="shared" si="0"/>
        <v>6366.4150000000009</v>
      </c>
    </row>
    <row r="11" spans="1:25" x14ac:dyDescent="0.25">
      <c r="A11" s="1" t="s">
        <v>8</v>
      </c>
      <c r="B11" s="40">
        <f>'[13]Perhitungan ke CO2-eq'!B133</f>
        <v>1052.7210367142857</v>
      </c>
      <c r="C11" s="40">
        <f>'[13]Perhitungan ke CO2-eq'!C133</f>
        <v>571.41112599999997</v>
      </c>
      <c r="D11" s="40">
        <f>'[13]Perhitungan ke CO2-eq'!D133</f>
        <v>1036.549023714286</v>
      </c>
      <c r="E11" s="40">
        <f>'[13]Perhitungan ke CO2-eq'!E133</f>
        <v>821.69227957142868</v>
      </c>
      <c r="F11" s="40">
        <f>'[13]Perhitungan ke CO2-eq'!F133</f>
        <v>802.4398831428573</v>
      </c>
      <c r="G11" s="40">
        <f>'[13]Perhitungan ke CO2-eq'!G133</f>
        <v>991.1133681428571</v>
      </c>
      <c r="H11" s="40">
        <f>'[13]Perhitungan ke CO2-eq'!H133</f>
        <v>991.1133681428571</v>
      </c>
      <c r="I11" s="40">
        <f>'[13]Perhitungan ke CO2-eq'!I133</f>
        <v>1068.1229538571429</v>
      </c>
      <c r="J11" s="40">
        <f>'[13]Perhitungan ke CO2-eq'!J133</f>
        <v>1145.1325395714287</v>
      </c>
      <c r="K11" s="40">
        <f>'[13]Perhitungan ke CO2-eq'!K133</f>
        <v>1222.1421252857144</v>
      </c>
      <c r="L11" s="40">
        <f>'[14]Perhitungan ke CO2-eq'!B133</f>
        <v>1299.151711</v>
      </c>
      <c r="M11" s="40">
        <f>'[14]Perhitungan ke CO2-eq'!C133</f>
        <v>1337.6565038571425</v>
      </c>
      <c r="N11" s="40">
        <f>'[14]Perhitungan ke CO2-eq'!D133</f>
        <v>1376.1612967142858</v>
      </c>
      <c r="O11" s="40">
        <f>'[14]Perhitungan ke CO2-eq'!E133</f>
        <v>1414.6660895714288</v>
      </c>
      <c r="P11" s="40">
        <f>'[14]Perhitungan ke CO2-eq'!F133</f>
        <v>1453.1708824285713</v>
      </c>
      <c r="Q11" s="40">
        <f>'[14]Perhitungan ke CO2-eq'!G133</f>
        <v>1491.6756752857143</v>
      </c>
      <c r="R11" s="40">
        <f>'[14]Perhitungan ke CO2-eq'!H133</f>
        <v>1530.1804681428571</v>
      </c>
      <c r="S11" s="40">
        <f>'[14]Perhitungan ke CO2-eq'!I133</f>
        <v>1568.6852609999996</v>
      </c>
      <c r="T11" s="40">
        <f>'[14]Perhitungan ke CO2-eq'!J133</f>
        <v>1568.6852609999996</v>
      </c>
      <c r="U11" s="40">
        <f>'[14]Perhitungan ke CO2-eq'!K133</f>
        <v>1568.6852609999996</v>
      </c>
      <c r="V11" s="30">
        <f t="shared" si="0"/>
        <v>24311.156114142857</v>
      </c>
    </row>
    <row r="12" spans="1:25" x14ac:dyDescent="0.25">
      <c r="A12" s="45" t="s">
        <v>65</v>
      </c>
      <c r="B12" s="40">
        <f>'[13]Perhitungan ke CO2-eq'!B134</f>
        <v>263.18025917857142</v>
      </c>
      <c r="C12" s="40">
        <f>'[13]Perhitungan ke CO2-eq'!C134</f>
        <v>142.85278149999999</v>
      </c>
      <c r="D12" s="40">
        <f>'[13]Perhitungan ke CO2-eq'!D134</f>
        <v>259.13725592857145</v>
      </c>
      <c r="E12" s="40">
        <f>'[13]Perhitungan ke CO2-eq'!E134</f>
        <v>205.42306989285714</v>
      </c>
      <c r="F12" s="40">
        <f>'[13]Perhitungan ke CO2-eq'!F134</f>
        <v>200.6099707857143</v>
      </c>
      <c r="G12" s="40">
        <f>'[13]Perhitungan ke CO2-eq'!G134</f>
        <v>247.77834203571425</v>
      </c>
      <c r="H12" s="40">
        <f>'[13]Perhitungan ke CO2-eq'!H134</f>
        <v>247.77834203571425</v>
      </c>
      <c r="I12" s="40">
        <f>'[13]Perhitungan ke CO2-eq'!I134</f>
        <v>267.03073846428572</v>
      </c>
      <c r="J12" s="40">
        <f>'[13]Perhitungan ke CO2-eq'!J134</f>
        <v>286.28313489285716</v>
      </c>
      <c r="K12" s="40">
        <f>'[13]Perhitungan ke CO2-eq'!K134</f>
        <v>305.53553132142861</v>
      </c>
      <c r="L12" s="40">
        <f>'[14]Perhitungan ke CO2-eq'!B134</f>
        <v>324.78792774999999</v>
      </c>
      <c r="M12" s="40">
        <f>'[14]Perhitungan ke CO2-eq'!C134</f>
        <v>334.41412596428569</v>
      </c>
      <c r="N12" s="40">
        <f>'[14]Perhitungan ke CO2-eq'!D134</f>
        <v>344.04032417857144</v>
      </c>
      <c r="O12" s="40">
        <f>'[14]Perhitungan ke CO2-eq'!E134</f>
        <v>353.66652239285713</v>
      </c>
      <c r="P12" s="40">
        <f>'[14]Perhitungan ke CO2-eq'!F134</f>
        <v>363.29272060714283</v>
      </c>
      <c r="Q12" s="40">
        <f>'[14]Perhitungan ke CO2-eq'!G134</f>
        <v>372.91891882142858</v>
      </c>
      <c r="R12" s="40">
        <f>'[14]Perhitungan ke CO2-eq'!H134</f>
        <v>382.54511703571427</v>
      </c>
      <c r="S12" s="40">
        <f>'[14]Perhitungan ke CO2-eq'!I134</f>
        <v>392.17131524999996</v>
      </c>
      <c r="T12" s="40">
        <f>'[14]Perhitungan ke CO2-eq'!J134</f>
        <v>392.17131524999996</v>
      </c>
      <c r="U12" s="40">
        <f>'[14]Perhitungan ke CO2-eq'!K134</f>
        <v>392.17131524999996</v>
      </c>
      <c r="V12" s="30">
        <f t="shared" si="0"/>
        <v>6077.7890285357144</v>
      </c>
    </row>
    <row r="13" spans="1:25" x14ac:dyDescent="0.25">
      <c r="A13" s="35" t="s">
        <v>9</v>
      </c>
      <c r="B13" s="39">
        <f>SUM(B6:B12)</f>
        <v>17444.287051081508</v>
      </c>
      <c r="C13" s="39">
        <f t="shared" ref="C13:U13" si="1">SUM(C6:C12)</f>
        <v>15776.605809078648</v>
      </c>
      <c r="D13" s="39">
        <f t="shared" si="1"/>
        <v>19133.248643319159</v>
      </c>
      <c r="E13" s="39">
        <f t="shared" si="1"/>
        <v>17485.396483001245</v>
      </c>
      <c r="F13" s="39">
        <f t="shared" si="1"/>
        <v>18514.656939613593</v>
      </c>
      <c r="G13" s="39">
        <f t="shared" si="1"/>
        <v>20937.558979343554</v>
      </c>
      <c r="H13" s="39">
        <f t="shared" si="1"/>
        <v>20182.976772434035</v>
      </c>
      <c r="I13" s="39">
        <f t="shared" si="1"/>
        <v>20972.154641359048</v>
      </c>
      <c r="J13" s="39">
        <f t="shared" si="1"/>
        <v>21702.667567040509</v>
      </c>
      <c r="K13" s="39">
        <f t="shared" si="1"/>
        <v>22586.219448033811</v>
      </c>
      <c r="L13" s="39">
        <f t="shared" si="1"/>
        <v>23398.385018786706</v>
      </c>
      <c r="M13" s="39">
        <f t="shared" si="1"/>
        <v>23353.244300390303</v>
      </c>
      <c r="N13" s="39">
        <f t="shared" si="1"/>
        <v>24730.566880760485</v>
      </c>
      <c r="O13" s="39">
        <f t="shared" si="1"/>
        <v>25402.105170074083</v>
      </c>
      <c r="P13" s="39">
        <f t="shared" si="1"/>
        <v>26077.37203281069</v>
      </c>
      <c r="Q13" s="39">
        <f t="shared" si="1"/>
        <v>26756.44204043896</v>
      </c>
      <c r="R13" s="39">
        <f t="shared" si="1"/>
        <v>27439.391255856608</v>
      </c>
      <c r="S13" s="39">
        <f t="shared" si="1"/>
        <v>28126.29726321932</v>
      </c>
      <c r="T13" s="39">
        <f t="shared" si="1"/>
        <v>28574.640653287599</v>
      </c>
      <c r="U13" s="39">
        <f t="shared" si="1"/>
        <v>29209.537675922722</v>
      </c>
      <c r="V13" s="30">
        <f t="shared" si="0"/>
        <v>457803.75462585257</v>
      </c>
      <c r="W13" s="30">
        <f>V13-V25</f>
        <v>49797.573627158185</v>
      </c>
      <c r="X13" s="30">
        <f>(V7+V8)-(V19+V20)</f>
        <v>3053.4859102566843</v>
      </c>
      <c r="Y13" s="30">
        <f>(V6+V10+V11+V12)-(V18+V22+V23+V24)</f>
        <v>46744.087716901391</v>
      </c>
    </row>
    <row r="14" spans="1:25" x14ac:dyDescent="0.25">
      <c r="W14" s="11">
        <f>W13/(V13+V25)</f>
        <v>5.75155950263345E-2</v>
      </c>
      <c r="X14" s="11">
        <f>X13/(V7+V8+V19+V20)</f>
        <v>4.2327379145753402E-3</v>
      </c>
      <c r="Y14" s="11">
        <f>Y13/(V6+V10+V11+V12+V18+V22+V23+V24)</f>
        <v>0.32368430470131249</v>
      </c>
    </row>
    <row r="15" spans="1:25" x14ac:dyDescent="0.25">
      <c r="A15" t="s">
        <v>11</v>
      </c>
    </row>
    <row r="16" spans="1:25" x14ac:dyDescent="0.25">
      <c r="A16" s="56" t="s">
        <v>0</v>
      </c>
      <c r="B16" s="57" t="s">
        <v>1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</row>
    <row r="17" spans="1:22" x14ac:dyDescent="0.25">
      <c r="A17" s="56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40">
        <f>'[15]Perhitungan ke CO2-eq'!B128</f>
        <v>1654.6197915886564</v>
      </c>
      <c r="C18" s="40">
        <f>'[15]Perhitungan ke CO2-eq'!C128</f>
        <v>898.11842381769065</v>
      </c>
      <c r="D18" s="40">
        <f>'[15]Perhitungan ke CO2-eq'!D128</f>
        <v>1629.2013456315519</v>
      </c>
      <c r="E18" s="40">
        <f>'[15]Perhitungan ke CO2-eq'!E128</f>
        <v>1291.4991350585929</v>
      </c>
      <c r="F18" s="40">
        <f>'[15]Perhitungan ke CO2-eq'!F128</f>
        <v>1261.239080347754</v>
      </c>
      <c r="G18" s="40">
        <f>'[15]Perhitungan ke CO2-eq'!G128</f>
        <v>1557.7876165139726</v>
      </c>
      <c r="H18" s="40">
        <f>'[15]Perhitungan ke CO2-eq'!H128</f>
        <v>605.81350273924954</v>
      </c>
      <c r="I18" s="40">
        <f>'[15]Perhitungan ke CO2-eq'!I128</f>
        <v>652.88525897384545</v>
      </c>
      <c r="J18" s="40">
        <f>'[15]Perhitungan ke CO2-eq'!J128</f>
        <v>699.95701520844113</v>
      </c>
      <c r="K18" s="40">
        <f>'[15]Perhitungan ke CO2-eq'!K128</f>
        <v>747.02877144303716</v>
      </c>
      <c r="L18" s="40">
        <f>'[16]Perhitungan ke CO2-eq'!B128</f>
        <v>794.10052767763307</v>
      </c>
      <c r="M18" s="40">
        <f>'[16]Perhitungan ke CO2-eq'!C128</f>
        <v>817.63640579493108</v>
      </c>
      <c r="N18" s="40">
        <f>'[16]Perhitungan ke CO2-eq'!D128</f>
        <v>841.17228391222909</v>
      </c>
      <c r="O18" s="40">
        <f>'[16]Perhitungan ke CO2-eq'!E128</f>
        <v>864.70816202952699</v>
      </c>
      <c r="P18" s="40">
        <f>'[16]Perhitungan ke CO2-eq'!F128</f>
        <v>888.244040146825</v>
      </c>
      <c r="Q18" s="40">
        <f>'[16]Perhitungan ke CO2-eq'!G128</f>
        <v>911.7799182641229</v>
      </c>
      <c r="R18" s="40">
        <f>'[16]Perhitungan ke CO2-eq'!H128</f>
        <v>935.31579638142102</v>
      </c>
      <c r="S18" s="40">
        <f>'[16]Perhitungan ke CO2-eq'!I128</f>
        <v>958.85167449871892</v>
      </c>
      <c r="T18" s="40">
        <f>'[16]Perhitungan ke CO2-eq'!J128</f>
        <v>958.85167449871892</v>
      </c>
      <c r="U18" s="40">
        <f>'[16]Perhitungan ke CO2-eq'!K128</f>
        <v>958.85167449871892</v>
      </c>
      <c r="V18" s="30">
        <f t="shared" ref="V18:V25" si="2">SUM(B18:U18)</f>
        <v>19927.662099025631</v>
      </c>
    </row>
    <row r="19" spans="1:22" x14ac:dyDescent="0.25">
      <c r="A19" s="1" t="s">
        <v>4</v>
      </c>
      <c r="B19" s="40">
        <f>'[15]Perhitungan ke CO2-eq'!B129</f>
        <v>13073.263559999998</v>
      </c>
      <c r="C19" s="40">
        <f>'[15]Perhitungan ke CO2-eq'!C129</f>
        <v>13292.309939999999</v>
      </c>
      <c r="D19" s="40">
        <f>'[15]Perhitungan ke CO2-eq'!D129</f>
        <v>14813.105579999998</v>
      </c>
      <c r="E19" s="40">
        <f>'[15]Perhitungan ke CO2-eq'!E129</f>
        <v>13919.70594</v>
      </c>
      <c r="F19" s="40">
        <f>'[15]Perhitungan ke CO2-eq'!F129</f>
        <v>14947.321199999995</v>
      </c>
      <c r="G19" s="40">
        <f>'[15]Perhitungan ke CO2-eq'!G129</f>
        <v>16611.160103999995</v>
      </c>
      <c r="H19" s="40">
        <f>'[15]Perhitungan ke CO2-eq'!H129</f>
        <v>15848.734593321733</v>
      </c>
      <c r="I19" s="40">
        <f>'[15]Perhitungan ke CO2-eq'!I129</f>
        <v>16325.33960072556</v>
      </c>
      <c r="J19" s="40">
        <f>'[15]Perhitungan ke CO2-eq'!J129</f>
        <v>16817.871944429513</v>
      </c>
      <c r="K19" s="40">
        <f>'[15]Perhitungan ke CO2-eq'!K129</f>
        <v>17313.624305412864</v>
      </c>
      <c r="L19" s="40">
        <f>'[16]Perhitungan ke CO2-eq'!B129</f>
        <v>17812.661084021183</v>
      </c>
      <c r="M19" s="40">
        <f>'[16]Perhitungan ke CO2-eq'!C129</f>
        <v>17605.608213410123</v>
      </c>
      <c r="N19" s="40">
        <f>'[16]Perhitungan ke CO2-eq'!D129</f>
        <v>18820.851961289842</v>
      </c>
      <c r="O19" s="40">
        <f>'[16]Perhitungan ke CO2-eq'!E129</f>
        <v>19330.141404231676</v>
      </c>
      <c r="P19" s="40">
        <f>'[16]Perhitungan ke CO2-eq'!F129</f>
        <v>19842.986006437579</v>
      </c>
      <c r="Q19" s="40">
        <f>'[16]Perhitungan ke CO2-eq'!G129</f>
        <v>20359.456871093018</v>
      </c>
      <c r="R19" s="40">
        <f>'[16]Perhitungan ke CO2-eq'!H129</f>
        <v>20879.62652344687</v>
      </c>
      <c r="S19" s="40">
        <f>'[16]Perhitungan ke CO2-eq'!I129</f>
        <v>21403.568939253022</v>
      </c>
      <c r="T19" s="40">
        <f>'[16]Perhitungan ke CO2-eq'!J129</f>
        <v>21931.359573780712</v>
      </c>
      <c r="U19" s="40">
        <f>'[16]Perhitungan ke CO2-eq'!K129</f>
        <v>22463.075391404163</v>
      </c>
      <c r="V19" s="30">
        <f t="shared" si="2"/>
        <v>353411.77273625787</v>
      </c>
    </row>
    <row r="20" spans="1:22" x14ac:dyDescent="0.25">
      <c r="A20" s="1" t="s">
        <v>5</v>
      </c>
      <c r="B20" s="40">
        <f>'[15]Perhitungan ke CO2-eq'!B130</f>
        <v>232.29287035774919</v>
      </c>
      <c r="C20" s="40">
        <f>'[15]Perhitungan ke CO2-eq'!C130</f>
        <v>237.81589791768917</v>
      </c>
      <c r="D20" s="40">
        <f>'[15]Perhitungan ke CO2-eq'!D130</f>
        <v>244.99206442070806</v>
      </c>
      <c r="E20" s="40">
        <f>'[15]Perhitungan ke CO2-eq'!E130</f>
        <v>335.2402340676274</v>
      </c>
      <c r="F20" s="40">
        <f>'[15]Perhitungan ke CO2-eq'!F130</f>
        <v>412.57545666249314</v>
      </c>
      <c r="G20" s="40">
        <f>'[15]Perhitungan ke CO2-eq'!G130</f>
        <v>429.8763377638316</v>
      </c>
      <c r="H20" s="40">
        <f>'[15]Perhitungan ke CO2-eq'!H130</f>
        <v>251.72570246418459</v>
      </c>
      <c r="I20" s="40">
        <f>'[15]Perhitungan ke CO2-eq'!I130</f>
        <v>256.89826409092274</v>
      </c>
      <c r="J20" s="40">
        <f>'[15]Perhitungan ke CO2-eq'!J130</f>
        <v>187.34887177868592</v>
      </c>
      <c r="K20" s="40">
        <f>'[15]Perhitungan ke CO2-eq'!K130</f>
        <v>267.56124768229586</v>
      </c>
      <c r="L20" s="40">
        <f>'[16]Perhitungan ke CO2-eq'!B130</f>
        <v>273.04458250761729</v>
      </c>
      <c r="M20" s="40">
        <f>'[16]Perhitungan ke CO2-eq'!C130</f>
        <v>278.63184989085454</v>
      </c>
      <c r="N20" s="40">
        <f>'[16]Perhitungan ke CO2-eq'!D130</f>
        <v>284.32512848316617</v>
      </c>
      <c r="O20" s="40">
        <f>'[16]Perhitungan ke CO2-eq'!E130</f>
        <v>290.1265385087334</v>
      </c>
      <c r="P20" s="40">
        <f>'[16]Perhitungan ke CO2-eq'!F130</f>
        <v>296.03824259622138</v>
      </c>
      <c r="Q20" s="40">
        <f>'[16]Perhitungan ke CO2-eq'!G130</f>
        <v>302.06244662686856</v>
      </c>
      <c r="R20" s="40">
        <f>'[16]Perhitungan ke CO2-eq'!H130</f>
        <v>308.20140059953826</v>
      </c>
      <c r="S20" s="40">
        <f>'[16]Perhitungan ke CO2-eq'!I130</f>
        <v>314.45739951307075</v>
      </c>
      <c r="T20" s="40">
        <f>'[16]Perhitungan ke CO2-eq'!J130</f>
        <v>229.61429115268754</v>
      </c>
      <c r="U20" s="40">
        <f>'[16]Perhitungan ke CO2-eq'!K130</f>
        <v>327.32994257596954</v>
      </c>
      <c r="V20" s="30">
        <f t="shared" si="2"/>
        <v>5760.158769660914</v>
      </c>
    </row>
    <row r="21" spans="1:22" x14ac:dyDescent="0.25">
      <c r="A21" s="1" t="s">
        <v>6</v>
      </c>
      <c r="B21" s="40">
        <f>'[15]Perhitungan ke CO2-eq'!B131</f>
        <v>0</v>
      </c>
      <c r="C21" s="40">
        <f>'[15]Perhitungan ke CO2-eq'!C131</f>
        <v>0</v>
      </c>
      <c r="D21" s="40">
        <f>'[15]Perhitungan ke CO2-eq'!D131</f>
        <v>0</v>
      </c>
      <c r="E21" s="40">
        <f>'[15]Perhitungan ke CO2-eq'!E131</f>
        <v>0</v>
      </c>
      <c r="F21" s="40">
        <f>'[15]Perhitungan ke CO2-eq'!F131</f>
        <v>0</v>
      </c>
      <c r="G21" s="40">
        <f>'[15]Perhitungan ke CO2-eq'!G131</f>
        <v>0</v>
      </c>
      <c r="H21" s="40">
        <f>'[15]Perhitungan ke CO2-eq'!H131</f>
        <v>0</v>
      </c>
      <c r="I21" s="40">
        <f>'[15]Perhitungan ke CO2-eq'!I131</f>
        <v>0</v>
      </c>
      <c r="J21" s="40">
        <f>'[15]Perhitungan ke CO2-eq'!J131</f>
        <v>0</v>
      </c>
      <c r="K21" s="40">
        <f>'[15]Perhitungan ke CO2-eq'!K131</f>
        <v>0</v>
      </c>
      <c r="L21" s="40">
        <f>'[16]Perhitungan ke CO2-eq'!B131</f>
        <v>0</v>
      </c>
      <c r="M21" s="40">
        <f>'[16]Perhitungan ke CO2-eq'!C131</f>
        <v>0</v>
      </c>
      <c r="N21" s="40">
        <f>'[16]Perhitungan ke CO2-eq'!D131</f>
        <v>0</v>
      </c>
      <c r="O21" s="40">
        <f>'[16]Perhitungan ke CO2-eq'!E131</f>
        <v>0</v>
      </c>
      <c r="P21" s="40">
        <f>'[16]Perhitungan ke CO2-eq'!F131</f>
        <v>0</v>
      </c>
      <c r="Q21" s="40">
        <f>'[16]Perhitungan ke CO2-eq'!G131</f>
        <v>0</v>
      </c>
      <c r="R21" s="40">
        <f>'[16]Perhitungan ke CO2-eq'!H131</f>
        <v>0</v>
      </c>
      <c r="S21" s="40">
        <f>'[16]Perhitungan ke CO2-eq'!I131</f>
        <v>0</v>
      </c>
      <c r="T21" s="40">
        <f>'[16]Perhitungan ke CO2-eq'!J131</f>
        <v>0</v>
      </c>
      <c r="U21" s="40">
        <f>'[16]Perhitungan ke CO2-eq'!K131</f>
        <v>0</v>
      </c>
      <c r="V21" s="30">
        <f t="shared" si="2"/>
        <v>0</v>
      </c>
    </row>
    <row r="22" spans="1:22" x14ac:dyDescent="0.25">
      <c r="A22" s="1" t="s">
        <v>7</v>
      </c>
      <c r="B22" s="40">
        <f>'[15]Perhitungan ke CO2-eq'!B132</f>
        <v>275.67833333333334</v>
      </c>
      <c r="C22" s="40">
        <f>'[15]Perhitungan ke CO2-eq'!C132</f>
        <v>149.63666666666668</v>
      </c>
      <c r="D22" s="40">
        <f>'[15]Perhitungan ke CO2-eq'!D132</f>
        <v>271.44333333333338</v>
      </c>
      <c r="E22" s="40">
        <f>'[15]Perhitungan ke CO2-eq'!E132</f>
        <v>215.17833333333337</v>
      </c>
      <c r="F22" s="40">
        <f>'[15]Perhitungan ke CO2-eq'!F132</f>
        <v>210.13666666666668</v>
      </c>
      <c r="G22" s="40">
        <f>'[15]Perhitungan ke CO2-eq'!G132</f>
        <v>259.54500000000002</v>
      </c>
      <c r="H22" s="40">
        <f>'[15]Perhitungan ke CO2-eq'!H132</f>
        <v>188.76</v>
      </c>
      <c r="I22" s="40">
        <f>'[15]Perhitungan ke CO2-eq'!I132</f>
        <v>203.4266666666667</v>
      </c>
      <c r="J22" s="40">
        <f>'[15]Perhitungan ke CO2-eq'!J132</f>
        <v>218.09333333333336</v>
      </c>
      <c r="K22" s="40">
        <f>'[15]Perhitungan ke CO2-eq'!K132</f>
        <v>232.76000000000002</v>
      </c>
      <c r="L22" s="40">
        <f>'[16]Perhitungan ke CO2-eq'!B132</f>
        <v>247.4266666666667</v>
      </c>
      <c r="M22" s="40">
        <f>'[16]Perhitungan ke CO2-eq'!C132</f>
        <v>254.76000000000002</v>
      </c>
      <c r="N22" s="40">
        <f>'[16]Perhitungan ke CO2-eq'!D132</f>
        <v>262.09333333333336</v>
      </c>
      <c r="O22" s="40">
        <f>'[16]Perhitungan ke CO2-eq'!E132</f>
        <v>269.42666666666668</v>
      </c>
      <c r="P22" s="40">
        <f>'[16]Perhitungan ke CO2-eq'!F132</f>
        <v>276.76000000000005</v>
      </c>
      <c r="Q22" s="40">
        <f>'[16]Perhitungan ke CO2-eq'!G132</f>
        <v>284.09333333333342</v>
      </c>
      <c r="R22" s="40">
        <f>'[16]Perhitungan ke CO2-eq'!H132</f>
        <v>291.42666666666673</v>
      </c>
      <c r="S22" s="40">
        <f>'[16]Perhitungan ke CO2-eq'!I132</f>
        <v>298.76000000000005</v>
      </c>
      <c r="T22" s="40">
        <f>'[16]Perhitungan ke CO2-eq'!J132</f>
        <v>298.76000000000005</v>
      </c>
      <c r="U22" s="40">
        <f>'[16]Perhitungan ke CO2-eq'!K132</f>
        <v>298.76000000000005</v>
      </c>
      <c r="V22" s="30">
        <f t="shared" si="2"/>
        <v>5006.9250000000011</v>
      </c>
    </row>
    <row r="23" spans="1:22" x14ac:dyDescent="0.25">
      <c r="A23" s="1" t="s">
        <v>8</v>
      </c>
      <c r="B23" s="40">
        <f>'[15]Perhitungan ke CO2-eq'!B133</f>
        <v>1052.7210367142857</v>
      </c>
      <c r="C23" s="40">
        <f>'[15]Perhitungan ke CO2-eq'!C133</f>
        <v>571.41112599999997</v>
      </c>
      <c r="D23" s="40">
        <f>'[15]Perhitungan ke CO2-eq'!D133</f>
        <v>1036.549023714286</v>
      </c>
      <c r="E23" s="40">
        <f>'[15]Perhitungan ke CO2-eq'!E133</f>
        <v>821.69227957142868</v>
      </c>
      <c r="F23" s="40">
        <f>'[15]Perhitungan ke CO2-eq'!F133</f>
        <v>802.4398831428573</v>
      </c>
      <c r="G23" s="40">
        <f>'[15]Perhitungan ke CO2-eq'!G133</f>
        <v>991.1133681428571</v>
      </c>
      <c r="H23" s="40">
        <f>'[15]Perhitungan ke CO2-eq'!H133</f>
        <v>720.80972228571432</v>
      </c>
      <c r="I23" s="40">
        <f>'[15]Perhitungan ke CO2-eq'!I133</f>
        <v>776.81669371428563</v>
      </c>
      <c r="J23" s="40">
        <f>'[15]Perhitungan ke CO2-eq'!J133</f>
        <v>832.82366514285729</v>
      </c>
      <c r="K23" s="40">
        <f>'[15]Perhitungan ke CO2-eq'!K133</f>
        <v>888.83063657142861</v>
      </c>
      <c r="L23" s="40">
        <f>'[16]Perhitungan ke CO2-eq'!B133</f>
        <v>944.83760800000005</v>
      </c>
      <c r="M23" s="40">
        <f>'[16]Perhitungan ke CO2-eq'!C133</f>
        <v>972.84109371428588</v>
      </c>
      <c r="N23" s="40">
        <f>'[16]Perhitungan ke CO2-eq'!D133</f>
        <v>1000.8445794285714</v>
      </c>
      <c r="O23" s="40">
        <f>'[16]Perhitungan ke CO2-eq'!E133</f>
        <v>1028.8480651428572</v>
      </c>
      <c r="P23" s="40">
        <f>'[16]Perhitungan ke CO2-eq'!F133</f>
        <v>1056.8515508571429</v>
      </c>
      <c r="Q23" s="40">
        <f>'[16]Perhitungan ke CO2-eq'!G133</f>
        <v>1084.8550365714284</v>
      </c>
      <c r="R23" s="40">
        <f>'[16]Perhitungan ke CO2-eq'!H133</f>
        <v>1112.8585222857143</v>
      </c>
      <c r="S23" s="40">
        <f>'[16]Perhitungan ke CO2-eq'!I133</f>
        <v>1140.8620080000001</v>
      </c>
      <c r="T23" s="40">
        <f>'[16]Perhitungan ke CO2-eq'!J133</f>
        <v>1140.8620080000001</v>
      </c>
      <c r="U23" s="40">
        <f>'[16]Perhitungan ke CO2-eq'!K133</f>
        <v>1140.8620080000001</v>
      </c>
      <c r="V23" s="30">
        <f t="shared" si="2"/>
        <v>19119.729915</v>
      </c>
    </row>
    <row r="24" spans="1:22" x14ac:dyDescent="0.25">
      <c r="A24" s="45" t="s">
        <v>65</v>
      </c>
      <c r="B24" s="40">
        <f>'[15]Perhitungan ke CO2-eq'!B134</f>
        <v>263.18025917857142</v>
      </c>
      <c r="C24" s="40">
        <f>'[15]Perhitungan ke CO2-eq'!C134</f>
        <v>142.85278149999999</v>
      </c>
      <c r="D24" s="40">
        <f>'[15]Perhitungan ke CO2-eq'!D134</f>
        <v>259.13725592857145</v>
      </c>
      <c r="E24" s="40">
        <f>'[15]Perhitungan ke CO2-eq'!E134</f>
        <v>205.42306989285714</v>
      </c>
      <c r="F24" s="40">
        <f>'[15]Perhitungan ke CO2-eq'!F134</f>
        <v>200.6099707857143</v>
      </c>
      <c r="G24" s="40">
        <f>'[15]Perhitungan ke CO2-eq'!G134</f>
        <v>247.77834203571425</v>
      </c>
      <c r="H24" s="40">
        <f>'[15]Perhitungan ke CO2-eq'!H134</f>
        <v>180.20243057142858</v>
      </c>
      <c r="I24" s="40">
        <f>'[15]Perhitungan ke CO2-eq'!I134</f>
        <v>194.20417342857141</v>
      </c>
      <c r="J24" s="40">
        <f>'[15]Perhitungan ke CO2-eq'!J134</f>
        <v>208.20591628571427</v>
      </c>
      <c r="K24" s="40">
        <f>'[15]Perhitungan ke CO2-eq'!K134</f>
        <v>222.20765914285712</v>
      </c>
      <c r="L24" s="40">
        <f>'[16]Perhitungan ke CO2-eq'!B134</f>
        <v>236.20940200000001</v>
      </c>
      <c r="M24" s="40">
        <f>'[16]Perhitungan ke CO2-eq'!C134</f>
        <v>243.21027342857144</v>
      </c>
      <c r="N24" s="40">
        <f>'[16]Perhitungan ke CO2-eq'!D134</f>
        <v>250.21114485714284</v>
      </c>
      <c r="O24" s="40">
        <f>'[16]Perhitungan ke CO2-eq'!E134</f>
        <v>257.21201628571424</v>
      </c>
      <c r="P24" s="40">
        <f>'[16]Perhitungan ke CO2-eq'!F134</f>
        <v>264.21288771428573</v>
      </c>
      <c r="Q24" s="40">
        <f>'[16]Perhitungan ke CO2-eq'!G134</f>
        <v>271.21375914285716</v>
      </c>
      <c r="R24" s="40">
        <f>'[16]Perhitungan ke CO2-eq'!H134</f>
        <v>278.21463057142859</v>
      </c>
      <c r="S24" s="40">
        <f>'[16]Perhitungan ke CO2-eq'!I134</f>
        <v>285.21550199999996</v>
      </c>
      <c r="T24" s="40">
        <f>'[16]Perhitungan ke CO2-eq'!J134</f>
        <v>285.21550199999996</v>
      </c>
      <c r="U24" s="40">
        <f>'[16]Perhitungan ke CO2-eq'!K134</f>
        <v>285.21550199999996</v>
      </c>
      <c r="V24" s="30">
        <f t="shared" si="2"/>
        <v>4779.93247875</v>
      </c>
    </row>
    <row r="25" spans="1:22" x14ac:dyDescent="0.25">
      <c r="A25" s="35" t="s">
        <v>9</v>
      </c>
      <c r="B25" s="39">
        <f>SUM(B18:B24)</f>
        <v>16551.755851172595</v>
      </c>
      <c r="C25" s="39">
        <f t="shared" ref="C25:U25" si="3">SUM(C18:C24)</f>
        <v>15292.144835902045</v>
      </c>
      <c r="D25" s="39">
        <f t="shared" si="3"/>
        <v>18254.428603028449</v>
      </c>
      <c r="E25" s="39">
        <f t="shared" si="3"/>
        <v>16788.738991923841</v>
      </c>
      <c r="F25" s="39">
        <f t="shared" si="3"/>
        <v>17834.32225760548</v>
      </c>
      <c r="G25" s="39">
        <f t="shared" si="3"/>
        <v>20097.26076845637</v>
      </c>
      <c r="H25" s="39">
        <f t="shared" si="3"/>
        <v>17796.045951382308</v>
      </c>
      <c r="I25" s="39">
        <f t="shared" si="3"/>
        <v>18409.570657599852</v>
      </c>
      <c r="J25" s="39">
        <f t="shared" si="3"/>
        <v>18964.300746178546</v>
      </c>
      <c r="K25" s="39">
        <f t="shared" si="3"/>
        <v>19672.012620252481</v>
      </c>
      <c r="L25" s="39">
        <f t="shared" si="3"/>
        <v>20308.279870873102</v>
      </c>
      <c r="M25" s="39">
        <f t="shared" si="3"/>
        <v>20172.687836238769</v>
      </c>
      <c r="N25" s="39">
        <f t="shared" si="3"/>
        <v>21459.498431304288</v>
      </c>
      <c r="O25" s="39">
        <f t="shared" si="3"/>
        <v>22040.462852865174</v>
      </c>
      <c r="P25" s="39">
        <f t="shared" si="3"/>
        <v>22625.092727752053</v>
      </c>
      <c r="Q25" s="39">
        <f t="shared" si="3"/>
        <v>23213.461365031631</v>
      </c>
      <c r="R25" s="39">
        <f t="shared" si="3"/>
        <v>23805.643539951634</v>
      </c>
      <c r="S25" s="39">
        <f t="shared" si="3"/>
        <v>24401.715523264807</v>
      </c>
      <c r="T25" s="39">
        <f t="shared" si="3"/>
        <v>24844.663049432114</v>
      </c>
      <c r="U25" s="39">
        <f t="shared" si="3"/>
        <v>25474.094518478847</v>
      </c>
      <c r="V25" s="30">
        <f t="shared" si="2"/>
        <v>408006.18099869438</v>
      </c>
    </row>
    <row r="27" spans="1:22" x14ac:dyDescent="0.25">
      <c r="A27" t="s">
        <v>45</v>
      </c>
    </row>
    <row r="28" spans="1:22" x14ac:dyDescent="0.25">
      <c r="A28" s="56" t="s">
        <v>0</v>
      </c>
      <c r="B28" s="56" t="s">
        <v>46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</row>
    <row r="29" spans="1:22" x14ac:dyDescent="0.25">
      <c r="A29" s="56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50">
        <f>'[17]Perhitungan ke CO2-eq'!B128</f>
        <v>0</v>
      </c>
      <c r="C30" s="50">
        <f>'[17]Perhitungan ke CO2-eq'!C128</f>
        <v>3419.1822014616278</v>
      </c>
      <c r="D30" s="50">
        <f>'[17]Perhitungan ke CO2-eq'!D128</f>
        <v>5213.5541142722814</v>
      </c>
      <c r="E30" s="50">
        <f>'[17]Perhitungan ke CO2-eq'!E128</f>
        <v>3693.0894404887999</v>
      </c>
      <c r="F30" s="50">
        <f>'[17]Perhitungan ke CO2-eq'!F128</f>
        <v>2882.5476107145173</v>
      </c>
      <c r="G30" s="50">
        <f>'[17]Perhitungan ke CO2-eq'!G128</f>
        <v>4839.0278894800267</v>
      </c>
      <c r="H30" s="50">
        <f>'[17]Perhitungan ke CO2-eq'!H128</f>
        <v>2962.6701364163428</v>
      </c>
      <c r="I30" s="50">
        <f>'[17]Perhitungan ke CO2-eq'!I128</f>
        <v>2463.301836693337</v>
      </c>
      <c r="J30" s="50">
        <f>'[17]Perhitungan ke CO2-eq'!J128</f>
        <v>2120.4519592715715</v>
      </c>
      <c r="K30" s="50">
        <f>'[17]Perhitungan ke CO2-eq'!K128</f>
        <v>1894.9908985757361</v>
      </c>
      <c r="L30" s="50">
        <f>'[17]Perhitungan ke CO2-eq'!L128</f>
        <v>2183.8046540125497</v>
      </c>
    </row>
    <row r="31" spans="1:22" x14ac:dyDescent="0.25">
      <c r="A31" s="1" t="s">
        <v>4</v>
      </c>
      <c r="B31" s="50">
        <f>'[17]Perhitungan ke CO2-eq'!B129</f>
        <v>29570.631299999994</v>
      </c>
      <c r="C31" s="50">
        <f>'[17]Perhitungan ke CO2-eq'!C129</f>
        <v>31771.655160000002</v>
      </c>
      <c r="D31" s="50">
        <f>'[17]Perhitungan ke CO2-eq'!D129</f>
        <v>34941.34476</v>
      </c>
      <c r="E31" s="50">
        <f>'[17]Perhitungan ke CO2-eq'!E129</f>
        <v>8699.0259299999998</v>
      </c>
      <c r="F31" s="50">
        <f>'[17]Perhitungan ke CO2-eq'!F129</f>
        <v>24348.241889999998</v>
      </c>
      <c r="G31" s="50">
        <f>'[17]Perhitungan ke CO2-eq'!G129</f>
        <v>10530.881549999998</v>
      </c>
      <c r="H31" s="50">
        <f>'[17]Perhitungan ke CO2-eq'!H129</f>
        <v>11092.59375</v>
      </c>
      <c r="I31" s="50">
        <f>'[17]Perhitungan ke CO2-eq'!I129</f>
        <v>12225.138239999998</v>
      </c>
      <c r="J31" s="50">
        <f>'[17]Perhitungan ke CO2-eq'!J129</f>
        <v>13230.727439999999</v>
      </c>
      <c r="K31" s="50">
        <f>'[17]Perhitungan ke CO2-eq'!K129</f>
        <v>13866.958979999998</v>
      </c>
      <c r="L31" s="50">
        <f>'[17]Perhitungan ke CO2-eq'!L129</f>
        <v>14482.104419999998</v>
      </c>
    </row>
    <row r="32" spans="1:22" x14ac:dyDescent="0.25">
      <c r="A32" s="1" t="s">
        <v>5</v>
      </c>
      <c r="B32" s="50">
        <f>'[17]Perhitungan ke CO2-eq'!B130</f>
        <v>520.11084082822856</v>
      </c>
      <c r="C32" s="50">
        <f>'[17]Perhitungan ke CO2-eq'!C130</f>
        <v>609.01992582916557</v>
      </c>
      <c r="D32" s="50">
        <f>'[17]Perhitungan ke CO2-eq'!D130</f>
        <v>628.16636654665149</v>
      </c>
      <c r="E32" s="50">
        <f>'[17]Perhitungan ke CO2-eq'!E130</f>
        <v>133.64726500601145</v>
      </c>
      <c r="F32" s="50">
        <f>'[17]Perhitungan ke CO2-eq'!F130</f>
        <v>478.34945650674285</v>
      </c>
      <c r="G32" s="50">
        <f>'[17]Perhitungan ke CO2-eq'!G130</f>
        <v>166.80137941858288</v>
      </c>
      <c r="H32" s="50">
        <f>'[17]Perhitungan ke CO2-eq'!H130</f>
        <v>182.67622138429715</v>
      </c>
      <c r="I32" s="50">
        <f>'[17]Perhitungan ke CO2-eq'!I130</f>
        <v>202.43168055666288</v>
      </c>
      <c r="J32" s="50">
        <f>'[17]Perhitungan ke CO2-eq'!J130</f>
        <v>191.69057409794283</v>
      </c>
      <c r="K32" s="50">
        <f>'[17]Perhitungan ke CO2-eq'!K130</f>
        <v>226.44358037286861</v>
      </c>
      <c r="L32" s="50">
        <f>'[17]Perhitungan ke CO2-eq'!L130</f>
        <v>234.46587872186285</v>
      </c>
    </row>
    <row r="33" spans="1:13" x14ac:dyDescent="0.25">
      <c r="A33" s="1" t="s">
        <v>6</v>
      </c>
      <c r="B33" s="50">
        <f>'[17]Perhitungan ke CO2-eq'!B131</f>
        <v>0</v>
      </c>
      <c r="C33" s="50">
        <f>'[17]Perhitungan ke CO2-eq'!C131</f>
        <v>0</v>
      </c>
      <c r="D33" s="50">
        <f>'[17]Perhitungan ke CO2-eq'!D131</f>
        <v>0</v>
      </c>
      <c r="E33" s="50">
        <f>'[17]Perhitungan ke CO2-eq'!E131</f>
        <v>0</v>
      </c>
      <c r="F33" s="50">
        <f>'[17]Perhitungan ke CO2-eq'!F131</f>
        <v>0</v>
      </c>
      <c r="G33" s="50">
        <f>'[17]Perhitungan ke CO2-eq'!G131</f>
        <v>0</v>
      </c>
      <c r="H33" s="50">
        <f>'[17]Perhitungan ke CO2-eq'!H131</f>
        <v>0</v>
      </c>
      <c r="I33" s="50">
        <f>'[17]Perhitungan ke CO2-eq'!I131</f>
        <v>0</v>
      </c>
      <c r="J33" s="50">
        <f>'[17]Perhitungan ke CO2-eq'!J131</f>
        <v>0</v>
      </c>
      <c r="K33" s="50">
        <f>'[17]Perhitungan ke CO2-eq'!K131</f>
        <v>0</v>
      </c>
      <c r="L33" s="50">
        <f>'[17]Perhitungan ke CO2-eq'!L131</f>
        <v>0</v>
      </c>
    </row>
    <row r="34" spans="1:13" x14ac:dyDescent="0.25">
      <c r="A34" s="1" t="s">
        <v>7</v>
      </c>
      <c r="B34" s="50">
        <f>'[17]Perhitungan ke CO2-eq'!B132</f>
        <v>0</v>
      </c>
      <c r="C34" s="50">
        <f>'[17]Perhitungan ke CO2-eq'!C132</f>
        <v>26.023636363636367</v>
      </c>
      <c r="D34" s="50">
        <f>'[17]Perhitungan ke CO2-eq'!D132</f>
        <v>39.680727272727275</v>
      </c>
      <c r="E34" s="50">
        <f>'[17]Perhitungan ke CO2-eq'!E132</f>
        <v>236.99143636363635</v>
      </c>
      <c r="F34" s="50">
        <f>'[17]Perhitungan ke CO2-eq'!F132</f>
        <v>230.82234545454548</v>
      </c>
      <c r="G34" s="50">
        <f>'[17]Perhitungan ke CO2-eq'!G132</f>
        <v>245.71325454545459</v>
      </c>
      <c r="H34" s="50">
        <f>'[17]Perhitungan ke CO2-eq'!H132</f>
        <v>231.43216363636364</v>
      </c>
      <c r="I34" s="50">
        <f>'[17]Perhitungan ke CO2-eq'!I132</f>
        <v>231.52052727272729</v>
      </c>
      <c r="J34" s="50">
        <f>'[17]Perhitungan ke CO2-eq'!J132</f>
        <v>238.63379999999998</v>
      </c>
      <c r="K34" s="50">
        <f>'[17]Perhitungan ke CO2-eq'!K132</f>
        <v>493.94781818181832</v>
      </c>
      <c r="L34" s="50">
        <f>'[17]Perhitungan ke CO2-eq'!L132</f>
        <v>886.96074545454564</v>
      </c>
    </row>
    <row r="35" spans="1:13" x14ac:dyDescent="0.25">
      <c r="A35" s="1" t="s">
        <v>8</v>
      </c>
      <c r="B35" s="50">
        <f>'[17]Perhitungan ke CO2-eq'!B133</f>
        <v>0</v>
      </c>
      <c r="C35" s="50">
        <f>'[17]Perhitungan ke CO2-eq'!C133</f>
        <v>2.9515734181818185E-3</v>
      </c>
      <c r="D35" s="50">
        <f>'[17]Perhitungan ke CO2-eq'!D133</f>
        <v>3.6558028945454547E-3</v>
      </c>
      <c r="E35" s="50">
        <f>'[17]Perhitungan ke CO2-eq'!E133</f>
        <v>3.1905936872727268E-3</v>
      </c>
      <c r="F35" s="50">
        <f>'[17]Perhitungan ke CO2-eq'!F133</f>
        <v>2.8016133600000004E-3</v>
      </c>
      <c r="G35" s="50">
        <f>'[17]Perhitungan ke CO2-eq'!G133</f>
        <v>3.7433938690909093E-3</v>
      </c>
      <c r="H35" s="50">
        <f>'[17]Perhitungan ke CO2-eq'!H133</f>
        <v>3.4240553454545452E-3</v>
      </c>
      <c r="I35" s="50">
        <f>'[17]Perhitungan ke CO2-eq'!I133</f>
        <v>3.5184782690909086E-3</v>
      </c>
      <c r="J35" s="50">
        <f>'[17]Perhitungan ke CO2-eq'!J133</f>
        <v>2.9615789178181824E-3</v>
      </c>
      <c r="K35" s="50">
        <f>'[17]Perhitungan ke CO2-eq'!K133</f>
        <v>2.0682242509090913E-3</v>
      </c>
      <c r="L35" s="50">
        <f>'[17]Perhitungan ke CO2-eq'!L133</f>
        <v>1.9360071054545459E-3</v>
      </c>
    </row>
    <row r="36" spans="1:13" x14ac:dyDescent="0.25">
      <c r="A36" s="4" t="s">
        <v>9</v>
      </c>
      <c r="B36" s="50">
        <f>'[17]Perhitungan ke CO2-eq'!B134</f>
        <v>30090.742140828221</v>
      </c>
      <c r="C36" s="50">
        <f>'[17]Perhitungan ke CO2-eq'!C134</f>
        <v>35825.883875227853</v>
      </c>
      <c r="D36" s="50">
        <f>'[17]Perhitungan ke CO2-eq'!D134</f>
        <v>40822.749623894553</v>
      </c>
      <c r="E36" s="50">
        <f>'[17]Perhitungan ke CO2-eq'!E134</f>
        <v>12762.757262452134</v>
      </c>
      <c r="F36" s="50">
        <f>'[17]Perhitungan ke CO2-eq'!F134</f>
        <v>27939.96410428916</v>
      </c>
      <c r="G36" s="50">
        <f>'[17]Perhitungan ke CO2-eq'!G134</f>
        <v>15782.427816837931</v>
      </c>
      <c r="H36" s="50">
        <f>'[17]Perhitungan ke CO2-eq'!H134</f>
        <v>14469.375695492348</v>
      </c>
      <c r="I36" s="50">
        <f>'[17]Perhitungan ke CO2-eq'!I134</f>
        <v>15122.395803000994</v>
      </c>
      <c r="J36" s="50">
        <f>'[17]Perhitungan ke CO2-eq'!J134</f>
        <v>15781.506734948431</v>
      </c>
      <c r="K36" s="50">
        <f>'[17]Perhitungan ke CO2-eq'!K134</f>
        <v>16482.343345354671</v>
      </c>
      <c r="L36" s="50">
        <f>'[17]Perhitungan ke CO2-eq'!L134</f>
        <v>17787.337634196057</v>
      </c>
      <c r="M36" s="9">
        <f>SUM(B36:L36)</f>
        <v>242867.48403652234</v>
      </c>
    </row>
    <row r="42" spans="1:13" x14ac:dyDescent="0.25">
      <c r="A42" t="s">
        <v>53</v>
      </c>
    </row>
    <row r="43" spans="1:13" x14ac:dyDescent="0.25">
      <c r="A43" s="56" t="s">
        <v>0</v>
      </c>
    </row>
    <row r="44" spans="1:13" x14ac:dyDescent="0.25">
      <c r="A44" s="56"/>
    </row>
    <row r="45" spans="1:13" x14ac:dyDescent="0.25">
      <c r="A45" s="1" t="s">
        <v>3</v>
      </c>
    </row>
    <row r="46" spans="1:13" x14ac:dyDescent="0.25">
      <c r="A46" s="1" t="s">
        <v>4</v>
      </c>
    </row>
    <row r="47" spans="1:13" x14ac:dyDescent="0.25">
      <c r="A47" s="1" t="s">
        <v>5</v>
      </c>
    </row>
    <row r="48" spans="1:13" x14ac:dyDescent="0.25">
      <c r="A48" s="1" t="s">
        <v>6</v>
      </c>
    </row>
    <row r="49" spans="1:1" x14ac:dyDescent="0.25">
      <c r="A49" s="1" t="s">
        <v>7</v>
      </c>
    </row>
    <row r="50" spans="1:1" x14ac:dyDescent="0.25">
      <c r="A50" s="1" t="s">
        <v>8</v>
      </c>
    </row>
    <row r="51" spans="1:1" x14ac:dyDescent="0.25">
      <c r="A51" s="4" t="s">
        <v>9</v>
      </c>
    </row>
    <row r="54" spans="1:1" x14ac:dyDescent="0.25">
      <c r="A54" t="s">
        <v>54</v>
      </c>
    </row>
    <row r="55" spans="1:1" x14ac:dyDescent="0.25">
      <c r="A55" s="56" t="s">
        <v>0</v>
      </c>
    </row>
    <row r="56" spans="1:1" x14ac:dyDescent="0.25">
      <c r="A56" s="56"/>
    </row>
    <row r="57" spans="1:1" x14ac:dyDescent="0.25">
      <c r="A57" s="1" t="s">
        <v>3</v>
      </c>
    </row>
    <row r="58" spans="1:1" x14ac:dyDescent="0.25">
      <c r="A58" s="1" t="s">
        <v>4</v>
      </c>
    </row>
    <row r="59" spans="1:1" x14ac:dyDescent="0.25">
      <c r="A59" s="1" t="s">
        <v>5</v>
      </c>
    </row>
    <row r="60" spans="1:1" x14ac:dyDescent="0.25">
      <c r="A60" s="1" t="s">
        <v>6</v>
      </c>
    </row>
    <row r="61" spans="1:1" x14ac:dyDescent="0.25">
      <c r="A61" s="1" t="s">
        <v>7</v>
      </c>
    </row>
    <row r="62" spans="1:1" x14ac:dyDescent="0.25">
      <c r="A62" s="1" t="s">
        <v>8</v>
      </c>
    </row>
    <row r="63" spans="1:1" x14ac:dyDescent="0.25">
      <c r="A63" s="4" t="s">
        <v>9</v>
      </c>
    </row>
    <row r="66" spans="1:21" x14ac:dyDescent="0.25">
      <c r="A66" s="35"/>
      <c r="B66" s="55" t="s">
        <v>1</v>
      </c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</row>
    <row r="67" spans="1:21" x14ac:dyDescent="0.25">
      <c r="A67" s="35" t="s">
        <v>59</v>
      </c>
      <c r="B67" s="37">
        <v>2011</v>
      </c>
      <c r="C67" s="37">
        <v>2012</v>
      </c>
      <c r="D67" s="37">
        <v>2013</v>
      </c>
      <c r="E67" s="37">
        <v>2014</v>
      </c>
      <c r="F67" s="37">
        <v>2015</v>
      </c>
      <c r="G67" s="37">
        <v>2016</v>
      </c>
      <c r="H67" s="37">
        <v>2017</v>
      </c>
      <c r="I67" s="37">
        <v>2018</v>
      </c>
      <c r="J67" s="37">
        <v>2019</v>
      </c>
      <c r="K67" s="37">
        <v>2020</v>
      </c>
      <c r="L67" s="37">
        <v>2021</v>
      </c>
      <c r="M67" s="37">
        <v>2022</v>
      </c>
      <c r="N67" s="37">
        <v>2023</v>
      </c>
      <c r="O67" s="37">
        <v>2024</v>
      </c>
      <c r="P67" s="37">
        <v>2025</v>
      </c>
      <c r="Q67" s="37">
        <v>2026</v>
      </c>
      <c r="R67" s="37">
        <v>2027</v>
      </c>
      <c r="S67" s="37">
        <v>2028</v>
      </c>
      <c r="T67" s="37">
        <v>2029</v>
      </c>
      <c r="U67" s="37">
        <v>2030</v>
      </c>
    </row>
    <row r="68" spans="1:21" x14ac:dyDescent="0.25">
      <c r="A68" s="35" t="s">
        <v>60</v>
      </c>
      <c r="B68" s="39">
        <f t="shared" ref="B68:U68" si="4">B6+B9+B10+B11+B12</f>
        <v>4138.7306207237634</v>
      </c>
      <c r="C68" s="39">
        <f t="shared" si="4"/>
        <v>2246.4799711609603</v>
      </c>
      <c r="D68" s="39">
        <f t="shared" si="4"/>
        <v>4075.1509988984531</v>
      </c>
      <c r="E68" s="39">
        <f t="shared" si="4"/>
        <v>3230.4503089336176</v>
      </c>
      <c r="F68" s="39">
        <f t="shared" si="4"/>
        <v>3154.7602829511056</v>
      </c>
      <c r="G68" s="39">
        <f t="shared" si="4"/>
        <v>3896.5225375797249</v>
      </c>
      <c r="H68" s="39">
        <f t="shared" si="4"/>
        <v>3896.5225375797249</v>
      </c>
      <c r="I68" s="39">
        <f t="shared" si="4"/>
        <v>4199.2826415097734</v>
      </c>
      <c r="J68" s="39">
        <f t="shared" si="4"/>
        <v>4502.0427454398223</v>
      </c>
      <c r="K68" s="39">
        <f t="shared" si="4"/>
        <v>4804.8028493698703</v>
      </c>
      <c r="L68" s="39">
        <f t="shared" si="4"/>
        <v>5107.5629532999174</v>
      </c>
      <c r="M68" s="39">
        <f t="shared" si="4"/>
        <v>5258.9430052649432</v>
      </c>
      <c r="N68" s="39">
        <f t="shared" si="4"/>
        <v>5410.3230572299681</v>
      </c>
      <c r="O68" s="39">
        <f t="shared" si="4"/>
        <v>5561.7031091949921</v>
      </c>
      <c r="P68" s="39">
        <f t="shared" si="4"/>
        <v>5713.0831611600161</v>
      </c>
      <c r="Q68" s="39">
        <f t="shared" si="4"/>
        <v>5864.463213125041</v>
      </c>
      <c r="R68" s="39">
        <f t="shared" si="4"/>
        <v>6015.8432650900659</v>
      </c>
      <c r="S68" s="39">
        <f t="shared" si="4"/>
        <v>6167.2233170550871</v>
      </c>
      <c r="T68" s="39">
        <f t="shared" si="4"/>
        <v>6167.2233170550871</v>
      </c>
      <c r="U68" s="39">
        <f t="shared" si="4"/>
        <v>6167.2233170550871</v>
      </c>
    </row>
    <row r="69" spans="1:21" x14ac:dyDescent="0.25">
      <c r="A69" s="35" t="s">
        <v>61</v>
      </c>
      <c r="B69" s="39">
        <f t="shared" ref="B69:U69" si="5">B7+B8</f>
        <v>13305.556430357747</v>
      </c>
      <c r="C69" s="39">
        <f t="shared" si="5"/>
        <v>13530.125837917689</v>
      </c>
      <c r="D69" s="39">
        <f t="shared" si="5"/>
        <v>15058.097644420706</v>
      </c>
      <c r="E69" s="39">
        <f t="shared" si="5"/>
        <v>14254.946174067627</v>
      </c>
      <c r="F69" s="39">
        <f t="shared" si="5"/>
        <v>15359.896656662488</v>
      </c>
      <c r="G69" s="39">
        <f t="shared" si="5"/>
        <v>17041.036441763827</v>
      </c>
      <c r="H69" s="39">
        <f t="shared" si="5"/>
        <v>16286.454234854311</v>
      </c>
      <c r="I69" s="39">
        <f t="shared" si="5"/>
        <v>16772.871999849274</v>
      </c>
      <c r="J69" s="39">
        <f t="shared" si="5"/>
        <v>17200.624821600686</v>
      </c>
      <c r="K69" s="39">
        <f t="shared" si="5"/>
        <v>17781.416598663942</v>
      </c>
      <c r="L69" s="39">
        <f t="shared" si="5"/>
        <v>18290.822065486791</v>
      </c>
      <c r="M69" s="39">
        <f t="shared" si="5"/>
        <v>18094.301295125362</v>
      </c>
      <c r="N69" s="39">
        <f t="shared" si="5"/>
        <v>19320.243823530516</v>
      </c>
      <c r="O69" s="39">
        <f t="shared" si="5"/>
        <v>19840.402060879089</v>
      </c>
      <c r="P69" s="39">
        <f t="shared" si="5"/>
        <v>20364.288871650675</v>
      </c>
      <c r="Q69" s="39">
        <f t="shared" si="5"/>
        <v>20891.978827313917</v>
      </c>
      <c r="R69" s="39">
        <f t="shared" si="5"/>
        <v>21423.547990766539</v>
      </c>
      <c r="S69" s="39">
        <f t="shared" si="5"/>
        <v>21959.073946164233</v>
      </c>
      <c r="T69" s="39">
        <f t="shared" si="5"/>
        <v>22407.417336232513</v>
      </c>
      <c r="U69" s="39">
        <f t="shared" si="5"/>
        <v>23042.314358867632</v>
      </c>
    </row>
    <row r="70" spans="1:21" x14ac:dyDescent="0.25">
      <c r="A70" s="35"/>
      <c r="B70" s="39">
        <f>SUM(B68:B69)</f>
        <v>17444.287051081512</v>
      </c>
      <c r="C70" s="39">
        <f t="shared" ref="C70:U70" si="6">SUM(C68:C69)</f>
        <v>15776.60580907865</v>
      </c>
      <c r="D70" s="39">
        <f t="shared" si="6"/>
        <v>19133.248643319159</v>
      </c>
      <c r="E70" s="39">
        <f t="shared" si="6"/>
        <v>17485.396483001245</v>
      </c>
      <c r="F70" s="39">
        <f t="shared" si="6"/>
        <v>18514.656939613593</v>
      </c>
      <c r="G70" s="39">
        <f t="shared" si="6"/>
        <v>20937.55897934355</v>
      </c>
      <c r="H70" s="39">
        <f t="shared" si="6"/>
        <v>20182.976772434035</v>
      </c>
      <c r="I70" s="39">
        <f t="shared" si="6"/>
        <v>20972.154641359048</v>
      </c>
      <c r="J70" s="39">
        <f t="shared" si="6"/>
        <v>21702.667567040509</v>
      </c>
      <c r="K70" s="39">
        <f t="shared" si="6"/>
        <v>22586.219448033811</v>
      </c>
      <c r="L70" s="39">
        <f t="shared" si="6"/>
        <v>23398.385018786706</v>
      </c>
      <c r="M70" s="39">
        <f t="shared" si="6"/>
        <v>23353.244300390306</v>
      </c>
      <c r="N70" s="39">
        <f t="shared" si="6"/>
        <v>24730.566880760485</v>
      </c>
      <c r="O70" s="39">
        <f t="shared" si="6"/>
        <v>25402.105170074079</v>
      </c>
      <c r="P70" s="39">
        <f t="shared" si="6"/>
        <v>26077.37203281069</v>
      </c>
      <c r="Q70" s="39">
        <f t="shared" si="6"/>
        <v>26756.442040438957</v>
      </c>
      <c r="R70" s="39">
        <f t="shared" si="6"/>
        <v>27439.391255856604</v>
      </c>
      <c r="S70" s="39">
        <f t="shared" si="6"/>
        <v>28126.29726321932</v>
      </c>
      <c r="T70" s="39">
        <f t="shared" si="6"/>
        <v>28574.640653287599</v>
      </c>
      <c r="U70" s="39">
        <f t="shared" si="6"/>
        <v>29209.537675922718</v>
      </c>
    </row>
    <row r="73" spans="1:21" x14ac:dyDescent="0.25">
      <c r="A73" t="str">
        <f>[18]Rekap!A2</f>
        <v>Pertanian</v>
      </c>
      <c r="B73" s="31">
        <f>[18]Rekap!B2</f>
        <v>41410.000866252383</v>
      </c>
      <c r="C73" s="31">
        <f>[18]Rekap!C2</f>
        <v>77853.522383590476</v>
      </c>
      <c r="D73" s="31">
        <f>[18]Rekap!D2</f>
        <v>110196.63163480953</v>
      </c>
      <c r="E73" s="31">
        <f>[18]Rekap!E2</f>
        <v>126810.56854750951</v>
      </c>
      <c r="F73" s="31">
        <f>[18]Rekap!F2</f>
        <v>150453.91527461904</v>
      </c>
    </row>
    <row r="74" spans="1:21" x14ac:dyDescent="0.25">
      <c r="A74" t="str">
        <f>[18]Rekap!A3</f>
        <v>Terkait pemupukan N</v>
      </c>
      <c r="B74" s="31">
        <f>[18]Rekap!B3</f>
        <v>40947.818166252386</v>
      </c>
      <c r="C74" s="31">
        <f>[18]Rekap!C3</f>
        <v>77828.43536359047</v>
      </c>
      <c r="D74" s="31">
        <f>[18]Rekap!D3</f>
        <v>110151.12337480953</v>
      </c>
      <c r="E74" s="31">
        <f>[18]Rekap!E3</f>
        <v>126774.49327750951</v>
      </c>
      <c r="F74" s="31">
        <f>[18]Rekap!F3</f>
        <v>150418.68525461905</v>
      </c>
    </row>
    <row r="75" spans="1:21" x14ac:dyDescent="0.25">
      <c r="A75" t="str">
        <f>[18]Rekap!A4</f>
        <v>Pengairan sawah</v>
      </c>
      <c r="B75" s="31">
        <f>[18]Rekap!B4</f>
        <v>462.18270000000001</v>
      </c>
      <c r="C75" s="31">
        <f>[18]Rekap!C4</f>
        <v>25.087019999999999</v>
      </c>
      <c r="D75" s="31">
        <f>[18]Rekap!D4</f>
        <v>45.508259999999993</v>
      </c>
      <c r="E75" s="31">
        <f>[18]Rekap!E4</f>
        <v>36.075270000000003</v>
      </c>
      <c r="F75" s="31">
        <f>[18]Rekap!F4</f>
        <v>35.230020000000003</v>
      </c>
    </row>
    <row r="76" spans="1:21" x14ac:dyDescent="0.25">
      <c r="A76" t="str">
        <f>[18]Rekap!A5</f>
        <v>Peternakan</v>
      </c>
      <c r="B76" s="31">
        <f>[18]Rekap!B5</f>
        <v>13202.252968580811</v>
      </c>
      <c r="C76" s="31">
        <f>[18]Rekap!C5</f>
        <v>8797.3288969029491</v>
      </c>
      <c r="D76" s="31">
        <f>[18]Rekap!D5</f>
        <v>9725.1989398067017</v>
      </c>
      <c r="E76" s="31">
        <f>[18]Rekap!E5</f>
        <v>9677.9392676383668</v>
      </c>
      <c r="F76" s="31">
        <f>[18]Rekap!F5</f>
        <v>10695.582329389994</v>
      </c>
    </row>
    <row r="77" spans="1:21" x14ac:dyDescent="0.25">
      <c r="A77" t="str">
        <f>[18]Rekap!A6</f>
        <v>Total</v>
      </c>
      <c r="B77" s="31">
        <f>[18]Rekap!B6</f>
        <v>54612.253834833195</v>
      </c>
      <c r="C77" s="31">
        <f>[18]Rekap!C6</f>
        <v>86650.851280493429</v>
      </c>
      <c r="D77" s="31">
        <f>[18]Rekap!D6</f>
        <v>119921.83057461624</v>
      </c>
      <c r="E77" s="31">
        <f>[18]Rekap!E6</f>
        <v>136488.50781514787</v>
      </c>
      <c r="F77" s="31">
        <f>[18]Rekap!F6</f>
        <v>161149.49760400903</v>
      </c>
    </row>
    <row r="79" spans="1:21" x14ac:dyDescent="0.25">
      <c r="B79" s="30">
        <f>B70-B77</f>
        <v>-37167.966783751683</v>
      </c>
      <c r="C79" s="30">
        <f t="shared" ref="C79:F79" si="7">C70-C77</f>
        <v>-70874.245471414775</v>
      </c>
      <c r="D79" s="30">
        <f t="shared" si="7"/>
        <v>-100788.58193129709</v>
      </c>
      <c r="E79" s="30">
        <f t="shared" si="7"/>
        <v>-119003.11133214663</v>
      </c>
      <c r="F79" s="30">
        <f t="shared" si="7"/>
        <v>-142634.84066439542</v>
      </c>
    </row>
    <row r="81" spans="1:21" x14ac:dyDescent="0.25">
      <c r="A81" s="35"/>
      <c r="B81" s="55" t="s">
        <v>1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</row>
    <row r="82" spans="1:21" x14ac:dyDescent="0.25">
      <c r="A82" s="35" t="s">
        <v>68</v>
      </c>
      <c r="B82" s="37">
        <v>2011</v>
      </c>
      <c r="C82" s="37">
        <v>2012</v>
      </c>
      <c r="D82" s="37">
        <v>2013</v>
      </c>
      <c r="E82" s="37">
        <v>2014</v>
      </c>
      <c r="F82" s="37">
        <v>2015</v>
      </c>
      <c r="G82" s="37">
        <v>2016</v>
      </c>
      <c r="H82" s="37">
        <v>2017</v>
      </c>
      <c r="I82" s="37">
        <v>2018</v>
      </c>
      <c r="J82" s="37">
        <v>2019</v>
      </c>
      <c r="K82" s="37">
        <v>2020</v>
      </c>
      <c r="L82" s="37">
        <v>2021</v>
      </c>
      <c r="M82" s="37">
        <v>2022</v>
      </c>
      <c r="N82" s="37">
        <v>2023</v>
      </c>
      <c r="O82" s="37">
        <v>2024</v>
      </c>
      <c r="P82" s="37">
        <v>2025</v>
      </c>
      <c r="Q82" s="37">
        <v>2026</v>
      </c>
      <c r="R82" s="37">
        <v>2027</v>
      </c>
      <c r="S82" s="37">
        <v>2028</v>
      </c>
      <c r="T82" s="37">
        <v>2029</v>
      </c>
      <c r="U82" s="37">
        <v>2030</v>
      </c>
    </row>
    <row r="83" spans="1:21" x14ac:dyDescent="0.25">
      <c r="A83" s="35" t="s">
        <v>60</v>
      </c>
      <c r="B83" s="39">
        <f>B18+B21+B22+B23+B24</f>
        <v>3246.1994208148467</v>
      </c>
      <c r="C83" s="39">
        <f t="shared" ref="C83:U83" si="8">C18+C21+C22+C23+C24</f>
        <v>1762.0189979843574</v>
      </c>
      <c r="D83" s="39">
        <f t="shared" si="8"/>
        <v>3196.3309586077426</v>
      </c>
      <c r="E83" s="39">
        <f t="shared" si="8"/>
        <v>2533.792817856212</v>
      </c>
      <c r="F83" s="39">
        <f t="shared" si="8"/>
        <v>2474.4256009429923</v>
      </c>
      <c r="G83" s="39">
        <f t="shared" si="8"/>
        <v>3056.2243266925439</v>
      </c>
      <c r="H83" s="39">
        <f t="shared" si="8"/>
        <v>1695.5856555963924</v>
      </c>
      <c r="I83" s="39">
        <f t="shared" si="8"/>
        <v>1827.3327927833693</v>
      </c>
      <c r="J83" s="39">
        <f t="shared" si="8"/>
        <v>1959.079929970346</v>
      </c>
      <c r="K83" s="39">
        <f t="shared" si="8"/>
        <v>2090.8270671573227</v>
      </c>
      <c r="L83" s="39">
        <f t="shared" si="8"/>
        <v>2222.5742043442997</v>
      </c>
      <c r="M83" s="39">
        <f t="shared" si="8"/>
        <v>2288.4477729377882</v>
      </c>
      <c r="N83" s="39">
        <f t="shared" si="8"/>
        <v>2354.3213415312766</v>
      </c>
      <c r="O83" s="39">
        <f t="shared" si="8"/>
        <v>2420.1949101247651</v>
      </c>
      <c r="P83" s="39">
        <f t="shared" si="8"/>
        <v>2486.0684787182536</v>
      </c>
      <c r="Q83" s="39">
        <f t="shared" si="8"/>
        <v>2551.942047311742</v>
      </c>
      <c r="R83" s="39">
        <f t="shared" si="8"/>
        <v>2617.8156159052305</v>
      </c>
      <c r="S83" s="39">
        <f t="shared" si="8"/>
        <v>2683.689184498719</v>
      </c>
      <c r="T83" s="39">
        <f t="shared" si="8"/>
        <v>2683.689184498719</v>
      </c>
      <c r="U83" s="39">
        <f t="shared" si="8"/>
        <v>2683.689184498719</v>
      </c>
    </row>
    <row r="84" spans="1:21" x14ac:dyDescent="0.25">
      <c r="A84" s="35" t="s">
        <v>61</v>
      </c>
      <c r="B84" s="39">
        <f>B19+B20</f>
        <v>13305.556430357747</v>
      </c>
      <c r="C84" s="39">
        <f t="shared" ref="C84:U84" si="9">C19+C20</f>
        <v>13530.125837917689</v>
      </c>
      <c r="D84" s="39">
        <f t="shared" si="9"/>
        <v>15058.097644420706</v>
      </c>
      <c r="E84" s="39">
        <f t="shared" si="9"/>
        <v>14254.946174067627</v>
      </c>
      <c r="F84" s="39">
        <f t="shared" si="9"/>
        <v>15359.896656662488</v>
      </c>
      <c r="G84" s="39">
        <f t="shared" si="9"/>
        <v>17041.036441763827</v>
      </c>
      <c r="H84" s="39">
        <f t="shared" si="9"/>
        <v>16100.460295785917</v>
      </c>
      <c r="I84" s="39">
        <f t="shared" si="9"/>
        <v>16582.237864816481</v>
      </c>
      <c r="J84" s="39">
        <f t="shared" si="9"/>
        <v>17005.220816208199</v>
      </c>
      <c r="K84" s="39">
        <f t="shared" si="9"/>
        <v>17581.185553095162</v>
      </c>
      <c r="L84" s="39">
        <f t="shared" si="9"/>
        <v>18085.7056665288</v>
      </c>
      <c r="M84" s="39">
        <f t="shared" si="9"/>
        <v>17884.240063300978</v>
      </c>
      <c r="N84" s="39">
        <f t="shared" si="9"/>
        <v>19105.177089773009</v>
      </c>
      <c r="O84" s="39">
        <f t="shared" si="9"/>
        <v>19620.267942740407</v>
      </c>
      <c r="P84" s="39">
        <f t="shared" si="9"/>
        <v>20139.024249033799</v>
      </c>
      <c r="Q84" s="39">
        <f t="shared" si="9"/>
        <v>20661.519317719885</v>
      </c>
      <c r="R84" s="39">
        <f t="shared" si="9"/>
        <v>21187.827924046407</v>
      </c>
      <c r="S84" s="39">
        <f t="shared" si="9"/>
        <v>21718.026338766093</v>
      </c>
      <c r="T84" s="39">
        <f t="shared" si="9"/>
        <v>22160.973864933399</v>
      </c>
      <c r="U84" s="39">
        <f t="shared" si="9"/>
        <v>22790.405333980132</v>
      </c>
    </row>
    <row r="85" spans="1:21" x14ac:dyDescent="0.25">
      <c r="A85" s="35"/>
      <c r="B85" s="39">
        <f>SUM(B83:B84)</f>
        <v>16551.755851172595</v>
      </c>
      <c r="C85" s="39">
        <f t="shared" ref="C85:U85" si="10">SUM(C83:C84)</f>
        <v>15292.144835902047</v>
      </c>
      <c r="D85" s="39">
        <f t="shared" si="10"/>
        <v>18254.428603028449</v>
      </c>
      <c r="E85" s="39">
        <f t="shared" si="10"/>
        <v>16788.738991923838</v>
      </c>
      <c r="F85" s="39">
        <f t="shared" si="10"/>
        <v>17834.32225760548</v>
      </c>
      <c r="G85" s="39">
        <f t="shared" si="10"/>
        <v>20097.26076845637</v>
      </c>
      <c r="H85" s="39">
        <f t="shared" si="10"/>
        <v>17796.045951382308</v>
      </c>
      <c r="I85" s="39">
        <f t="shared" si="10"/>
        <v>18409.570657599852</v>
      </c>
      <c r="J85" s="39">
        <f t="shared" si="10"/>
        <v>18964.300746178546</v>
      </c>
      <c r="K85" s="39">
        <f t="shared" si="10"/>
        <v>19672.012620252484</v>
      </c>
      <c r="L85" s="39">
        <f t="shared" si="10"/>
        <v>20308.279870873099</v>
      </c>
      <c r="M85" s="39">
        <f t="shared" si="10"/>
        <v>20172.687836238765</v>
      </c>
      <c r="N85" s="39">
        <f t="shared" si="10"/>
        <v>21459.498431304288</v>
      </c>
      <c r="O85" s="39">
        <f t="shared" si="10"/>
        <v>22040.462852865174</v>
      </c>
      <c r="P85" s="39">
        <f t="shared" si="10"/>
        <v>22625.092727752053</v>
      </c>
      <c r="Q85" s="39">
        <f t="shared" si="10"/>
        <v>23213.461365031628</v>
      </c>
      <c r="R85" s="39">
        <f t="shared" si="10"/>
        <v>23805.643539951638</v>
      </c>
      <c r="S85" s="39">
        <f t="shared" si="10"/>
        <v>24401.715523264811</v>
      </c>
      <c r="T85" s="39">
        <f t="shared" si="10"/>
        <v>24844.663049432118</v>
      </c>
      <c r="U85" s="39">
        <f t="shared" si="10"/>
        <v>25474.094518478851</v>
      </c>
    </row>
    <row r="87" spans="1:21" x14ac:dyDescent="0.25">
      <c r="B87" s="30">
        <f>B85-B70</f>
        <v>-892.53119990891719</v>
      </c>
      <c r="C87" s="30">
        <f t="shared" ref="C87:U87" si="11">C85-C70</f>
        <v>-484.46097317660315</v>
      </c>
      <c r="D87" s="30">
        <f t="shared" si="11"/>
        <v>-878.82004029070958</v>
      </c>
      <c r="E87" s="30">
        <f t="shared" si="11"/>
        <v>-696.65749107740703</v>
      </c>
      <c r="F87" s="30">
        <f t="shared" si="11"/>
        <v>-680.3346820081133</v>
      </c>
      <c r="G87" s="30">
        <f t="shared" si="11"/>
        <v>-840.29821088718018</v>
      </c>
      <c r="H87" s="30">
        <f t="shared" si="11"/>
        <v>-2386.9308210517265</v>
      </c>
      <c r="I87" s="30">
        <f t="shared" si="11"/>
        <v>-2562.5839837591957</v>
      </c>
      <c r="J87" s="30">
        <f t="shared" si="11"/>
        <v>-2738.3668208619638</v>
      </c>
      <c r="K87" s="30">
        <f t="shared" si="11"/>
        <v>-2914.2068277813269</v>
      </c>
      <c r="L87" s="30">
        <f t="shared" si="11"/>
        <v>-3090.1051479136077</v>
      </c>
      <c r="M87" s="30">
        <f t="shared" si="11"/>
        <v>-3180.5564641515411</v>
      </c>
      <c r="N87" s="30">
        <f t="shared" si="11"/>
        <v>-3271.0684494561974</v>
      </c>
      <c r="O87" s="30">
        <f t="shared" si="11"/>
        <v>-3361.6423172089053</v>
      </c>
      <c r="P87" s="30">
        <f t="shared" si="11"/>
        <v>-3452.279305058637</v>
      </c>
      <c r="Q87" s="30">
        <f t="shared" si="11"/>
        <v>-3542.9806754073288</v>
      </c>
      <c r="R87" s="30">
        <f t="shared" si="11"/>
        <v>-3633.7477159049668</v>
      </c>
      <c r="S87" s="30">
        <f t="shared" si="11"/>
        <v>-3724.5817399545085</v>
      </c>
      <c r="T87" s="30">
        <f t="shared" si="11"/>
        <v>-3729.977603855481</v>
      </c>
      <c r="U87" s="30">
        <f t="shared" si="11"/>
        <v>-3735.4431574438677</v>
      </c>
    </row>
  </sheetData>
  <mergeCells count="10">
    <mergeCell ref="B81:U81"/>
    <mergeCell ref="B66:U66"/>
    <mergeCell ref="A43:A44"/>
    <mergeCell ref="A55:A56"/>
    <mergeCell ref="A4:A5"/>
    <mergeCell ref="B4:U4"/>
    <mergeCell ref="A16:A17"/>
    <mergeCell ref="B16:U16"/>
    <mergeCell ref="A28:A29"/>
    <mergeCell ref="B28:L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topLeftCell="A70" zoomScale="85" zoomScaleNormal="85" workbookViewId="0">
      <selection activeCell="V31" sqref="V31"/>
    </sheetView>
  </sheetViews>
  <sheetFormatPr defaultRowHeight="15" x14ac:dyDescent="0.25"/>
  <cols>
    <col min="1" max="1" width="37.140625" bestFit="1" customWidth="1"/>
    <col min="2" max="16" width="12.5703125" bestFit="1" customWidth="1"/>
    <col min="17" max="19" width="13.42578125" bestFit="1" customWidth="1"/>
    <col min="20" max="23" width="14.28515625" bestFit="1" customWidth="1"/>
    <col min="24" max="24" width="9.5703125" bestFit="1" customWidth="1"/>
    <col min="25" max="25" width="14.28515625" bestFit="1" customWidth="1"/>
  </cols>
  <sheetData>
    <row r="1" spans="1:25" x14ac:dyDescent="0.25">
      <c r="A1" t="s">
        <v>28</v>
      </c>
    </row>
    <row r="3" spans="1:25" x14ac:dyDescent="0.25">
      <c r="A3" t="s">
        <v>10</v>
      </c>
    </row>
    <row r="4" spans="1:25" x14ac:dyDescent="0.25">
      <c r="A4" s="56" t="s">
        <v>0</v>
      </c>
      <c r="B4" s="57" t="s">
        <v>1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</row>
    <row r="5" spans="1:25" x14ac:dyDescent="0.25">
      <c r="A5" s="56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40">
        <f>'[19]Perhitungan ke CO2-eq'!B128</f>
        <v>8979.3128222580854</v>
      </c>
      <c r="C6" s="40">
        <f>'[19]Perhitungan ke CO2-eq'!C128</f>
        <v>9445.141460059398</v>
      </c>
      <c r="D6" s="40">
        <f>'[19]Perhitungan ke CO2-eq'!D128</f>
        <v>9450.7314037130145</v>
      </c>
      <c r="E6" s="40">
        <f>'[19]Perhitungan ke CO2-eq'!E128</f>
        <v>11312.182640367055</v>
      </c>
      <c r="F6" s="40">
        <f>'[19]Perhitungan ke CO2-eq'!F128</f>
        <v>10382.388679315638</v>
      </c>
      <c r="G6" s="40">
        <f>'[19]Perhitungan ke CO2-eq'!G128</f>
        <v>5610.4401136789993</v>
      </c>
      <c r="H6" s="40">
        <f>'[19]Perhitungan ke CO2-eq'!H128</f>
        <v>11811.550940090061</v>
      </c>
      <c r="I6" s="40">
        <f>'[19]Perhitungan ke CO2-eq'!I128</f>
        <v>12253.156488725706</v>
      </c>
      <c r="J6" s="40">
        <f>'[19]Perhitungan ke CO2-eq'!J128</f>
        <v>13514.620439891656</v>
      </c>
      <c r="K6" s="40">
        <f>'[19]Perhitungan ke CO2-eq'!K128</f>
        <v>14198.456880183983</v>
      </c>
      <c r="L6" s="40">
        <f>'[20]Perhitungan ke CO2-eq'!B128</f>
        <v>14906.516409641978</v>
      </c>
      <c r="M6" s="40">
        <f>'[20]Perhitungan ke CO2-eq'!C128</f>
        <v>15204.646737834815</v>
      </c>
      <c r="N6" s="40">
        <f>'[20]Perhitungan ke CO2-eq'!D128</f>
        <v>15508.367009681273</v>
      </c>
      <c r="O6" s="40">
        <f>'[20]Perhitungan ke CO2-eq'!E128</f>
        <v>15819.540539732548</v>
      </c>
      <c r="P6" s="40">
        <f>'[20]Perhitungan ke CO2-eq'!F128</f>
        <v>16134.440698886237</v>
      </c>
      <c r="Q6" s="40">
        <f>'[20]Perhitungan ke CO2-eq'!G128</f>
        <v>16458.657430795945</v>
      </c>
      <c r="R6" s="40">
        <f>'[20]Perhitungan ke CO2-eq'!H128</f>
        <v>16786.600791808069</v>
      </c>
      <c r="S6" s="40">
        <f>'[20]Perhitungan ke CO2-eq'!I128</f>
        <v>17121.997411025022</v>
      </c>
      <c r="T6" s="40">
        <f>'[20]Perhitungan ke CO2-eq'!J128</f>
        <v>17464.847288446781</v>
      </c>
      <c r="U6" s="40">
        <f>'[20]Perhitungan ke CO2-eq'!K128</f>
        <v>17815.150424073367</v>
      </c>
      <c r="V6" s="9">
        <f t="shared" ref="V6:V13" si="0">SUM(B6:U6)</f>
        <v>270178.74661020964</v>
      </c>
    </row>
    <row r="7" spans="1:25" x14ac:dyDescent="0.25">
      <c r="A7" s="1" t="s">
        <v>4</v>
      </c>
      <c r="B7" s="40">
        <f>'[19]Perhitungan ke CO2-eq'!B129</f>
        <v>18843.409199999995</v>
      </c>
      <c r="C7" s="40">
        <f>'[19]Perhitungan ke CO2-eq'!C129</f>
        <v>19953.509099999999</v>
      </c>
      <c r="D7" s="40">
        <f>'[19]Perhitungan ke CO2-eq'!D129</f>
        <v>21135.115259999999</v>
      </c>
      <c r="E7" s="40">
        <f>'[19]Perhitungan ke CO2-eq'!E129</f>
        <v>21788.823420000004</v>
      </c>
      <c r="F7" s="40">
        <f>'[19]Perhitungan ke CO2-eq'!F129</f>
        <v>23479.417079999996</v>
      </c>
      <c r="G7" s="40">
        <f>'[19]Perhitungan ke CO2-eq'!G129</f>
        <v>23914.905000000002</v>
      </c>
      <c r="H7" s="40">
        <f>'[19]Perhitungan ke CO2-eq'!H129</f>
        <v>24751.202675207969</v>
      </c>
      <c r="I7" s="40">
        <f>'[19]Perhitungan ke CO2-eq'!I129</f>
        <v>25897.005022354097</v>
      </c>
      <c r="J7" s="40">
        <f>'[19]Perhitungan ke CO2-eq'!J129</f>
        <v>27154.933212022501</v>
      </c>
      <c r="K7" s="40">
        <f>'[19]Perhitungan ke CO2-eq'!K129</f>
        <v>28394.145781690837</v>
      </c>
      <c r="L7" s="40">
        <f>'[20]Perhitungan ke CO2-eq'!B129</f>
        <v>29606.43719135928</v>
      </c>
      <c r="M7" s="40">
        <f>'[20]Perhitungan ke CO2-eq'!C129</f>
        <v>30445.585061027712</v>
      </c>
      <c r="N7" s="40">
        <f>'[20]Perhitungan ke CO2-eq'!D129</f>
        <v>31753.967850696026</v>
      </c>
      <c r="O7" s="40">
        <f>'[20]Perhitungan ke CO2-eq'!E129</f>
        <v>32831.37500036446</v>
      </c>
      <c r="P7" s="40">
        <f>'[20]Perhitungan ke CO2-eq'!F129</f>
        <v>33909.603670032884</v>
      </c>
      <c r="Q7" s="40">
        <f>'[20]Perhitungan ke CO2-eq'!G129</f>
        <v>34992.914759701205</v>
      </c>
      <c r="R7" s="40">
        <f>'[20]Perhitungan ke CO2-eq'!H129</f>
        <v>36078.186829369632</v>
      </c>
      <c r="S7" s="40">
        <f>'[20]Perhitungan ke CO2-eq'!I129</f>
        <v>37166.518179038074</v>
      </c>
      <c r="T7" s="40">
        <f>'[20]Perhitungan ke CO2-eq'!J129</f>
        <v>38254.898668706388</v>
      </c>
      <c r="U7" s="40">
        <f>'[20]Perhitungan ke CO2-eq'!K129</f>
        <v>39348.229698374824</v>
      </c>
      <c r="V7" s="9">
        <f t="shared" si="0"/>
        <v>579700.18265994592</v>
      </c>
    </row>
    <row r="8" spans="1:25" x14ac:dyDescent="0.25">
      <c r="A8" s="1" t="s">
        <v>5</v>
      </c>
      <c r="B8" s="40">
        <f>'[19]Perhitungan ke CO2-eq'!B130</f>
        <v>379.91239914765663</v>
      </c>
      <c r="C8" s="40">
        <f>'[19]Perhitungan ke CO2-eq'!C130</f>
        <v>406.6722684678092</v>
      </c>
      <c r="D8" s="40">
        <f>'[19]Perhitungan ke CO2-eq'!D130</f>
        <v>406.88116782251717</v>
      </c>
      <c r="E8" s="40">
        <f>'[19]Perhitungan ke CO2-eq'!E130</f>
        <v>455.13764782051345</v>
      </c>
      <c r="F8" s="40">
        <f>'[19]Perhitungan ke CO2-eq'!F130</f>
        <v>607.92519155740433</v>
      </c>
      <c r="G8" s="40">
        <f>'[19]Perhitungan ke CO2-eq'!G130</f>
        <v>412.55092547226803</v>
      </c>
      <c r="H8" s="40">
        <f>'[19]Perhitungan ke CO2-eq'!H130</f>
        <v>430.60318530774862</v>
      </c>
      <c r="I8" s="40">
        <f>'[19]Perhitungan ke CO2-eq'!I130</f>
        <v>451.80969358490881</v>
      </c>
      <c r="J8" s="40">
        <f>'[19]Perhitungan ke CO2-eq'!J130</f>
        <v>404.71875304583341</v>
      </c>
      <c r="K8" s="40">
        <f>'[19]Perhitungan ke CO2-eq'!K130</f>
        <v>487.09973038068119</v>
      </c>
      <c r="L8" s="40">
        <f>'[20]Perhitungan ke CO2-eq'!B130</f>
        <v>502.5456147667802</v>
      </c>
      <c r="M8" s="40">
        <f>'[20]Perhitungan ke CO2-eq'!C130</f>
        <v>515.78847504108842</v>
      </c>
      <c r="N8" s="40">
        <f>'[20]Perhitungan ke CO2-eq'!D130</f>
        <v>529.15651903159824</v>
      </c>
      <c r="O8" s="40">
        <f>'[20]Perhitungan ke CO2-eq'!E130</f>
        <v>542.67420114934703</v>
      </c>
      <c r="P8" s="40">
        <f>'[20]Perhitungan ke CO2-eq'!F130</f>
        <v>556.32020939210622</v>
      </c>
      <c r="Q8" s="40">
        <f>'[20]Perhitungan ke CO2-eq'!G130</f>
        <v>570.13133999825482</v>
      </c>
      <c r="R8" s="40">
        <f>'[20]Perhitungan ke CO2-eq'!H130</f>
        <v>584.09069286322938</v>
      </c>
      <c r="S8" s="40">
        <f>'[20]Perhitungan ke CO2-eq'!I130</f>
        <v>598.20387601284324</v>
      </c>
      <c r="T8" s="40">
        <f>'[20]Perhitungan ke CO2-eq'!J130</f>
        <v>531.61825870758742</v>
      </c>
      <c r="U8" s="40">
        <f>'[20]Perhitungan ke CO2-eq'!K130</f>
        <v>626.88265428325894</v>
      </c>
      <c r="V8" s="9">
        <f t="shared" si="0"/>
        <v>10000.722803853436</v>
      </c>
    </row>
    <row r="9" spans="1:25" x14ac:dyDescent="0.25">
      <c r="A9" s="1" t="s">
        <v>6</v>
      </c>
      <c r="B9" s="40">
        <f>'[19]Perhitungan ke CO2-eq'!B131</f>
        <v>0</v>
      </c>
      <c r="C9" s="40">
        <f>'[19]Perhitungan ke CO2-eq'!C131</f>
        <v>0</v>
      </c>
      <c r="D9" s="40">
        <f>'[19]Perhitungan ke CO2-eq'!D131</f>
        <v>0</v>
      </c>
      <c r="E9" s="40">
        <f>'[19]Perhitungan ke CO2-eq'!E131</f>
        <v>0</v>
      </c>
      <c r="F9" s="40">
        <f>'[19]Perhitungan ke CO2-eq'!F131</f>
        <v>0</v>
      </c>
      <c r="G9" s="40">
        <f>'[19]Perhitungan ke CO2-eq'!G131</f>
        <v>0</v>
      </c>
      <c r="H9" s="40">
        <f>'[19]Perhitungan ke CO2-eq'!H131</f>
        <v>0</v>
      </c>
      <c r="I9" s="40">
        <f>'[19]Perhitungan ke CO2-eq'!I131</f>
        <v>0</v>
      </c>
      <c r="J9" s="40">
        <f>'[19]Perhitungan ke CO2-eq'!J131</f>
        <v>0</v>
      </c>
      <c r="K9" s="40">
        <f>'[19]Perhitungan ke CO2-eq'!K131</f>
        <v>0</v>
      </c>
      <c r="L9" s="40">
        <f>'[20]Perhitungan ke CO2-eq'!B131</f>
        <v>0</v>
      </c>
      <c r="M9" s="40">
        <f>'[20]Perhitungan ke CO2-eq'!C131</f>
        <v>0</v>
      </c>
      <c r="N9" s="40">
        <f>'[20]Perhitungan ke CO2-eq'!D131</f>
        <v>0</v>
      </c>
      <c r="O9" s="40">
        <f>'[20]Perhitungan ke CO2-eq'!E131</f>
        <v>0</v>
      </c>
      <c r="P9" s="40">
        <f>'[20]Perhitungan ke CO2-eq'!F131</f>
        <v>0</v>
      </c>
      <c r="Q9" s="40">
        <f>'[20]Perhitungan ke CO2-eq'!G131</f>
        <v>0</v>
      </c>
      <c r="R9" s="40">
        <f>'[20]Perhitungan ke CO2-eq'!H131</f>
        <v>0</v>
      </c>
      <c r="S9" s="40">
        <f>'[20]Perhitungan ke CO2-eq'!I131</f>
        <v>0</v>
      </c>
      <c r="T9" s="40">
        <f>'[20]Perhitungan ke CO2-eq'!J131</f>
        <v>0</v>
      </c>
      <c r="U9" s="40">
        <f>'[20]Perhitungan ke CO2-eq'!K131</f>
        <v>0</v>
      </c>
      <c r="V9" s="9">
        <f t="shared" si="0"/>
        <v>0</v>
      </c>
    </row>
    <row r="10" spans="1:25" x14ac:dyDescent="0.25">
      <c r="A10" s="1" t="s">
        <v>7</v>
      </c>
      <c r="B10" s="40">
        <f>'[19]Perhitungan ke CO2-eq'!B132</f>
        <v>971.83166666666682</v>
      </c>
      <c r="C10" s="40">
        <f>'[19]Perhitungan ke CO2-eq'!C132</f>
        <v>1022.2483333333334</v>
      </c>
      <c r="D10" s="40">
        <f>'[19]Perhitungan ke CO2-eq'!D132</f>
        <v>1022.8533333333334</v>
      </c>
      <c r="E10" s="40">
        <f>'[19]Perhitungan ke CO2-eq'!E132</f>
        <v>1224.3183333333334</v>
      </c>
      <c r="F10" s="40">
        <f>'[19]Perhitungan ke CO2-eq'!F132</f>
        <v>1123.6866666666667</v>
      </c>
      <c r="G10" s="40">
        <f>'[19]Perhitungan ke CO2-eq'!G132</f>
        <v>607.21833333333336</v>
      </c>
      <c r="H10" s="40">
        <f>'[19]Perhitungan ke CO2-eq'!H132</f>
        <v>1278.365</v>
      </c>
      <c r="I10" s="40">
        <f>'[19]Perhitungan ke CO2-eq'!I132</f>
        <v>1326.16</v>
      </c>
      <c r="J10" s="40">
        <f>'[19]Perhitungan ke CO2-eq'!J132</f>
        <v>1462.6883333333335</v>
      </c>
      <c r="K10" s="40">
        <f>'[19]Perhitungan ke CO2-eq'!K132</f>
        <v>1536.7</v>
      </c>
      <c r="L10" s="40">
        <f>'[20]Perhitungan ke CO2-eq'!B132</f>
        <v>1613.3333333333333</v>
      </c>
      <c r="M10" s="40">
        <f>'[20]Perhitungan ke CO2-eq'!C132</f>
        <v>1645.6000000000001</v>
      </c>
      <c r="N10" s="40">
        <f>'[20]Perhitungan ke CO2-eq'!D132</f>
        <v>1678.471666666667</v>
      </c>
      <c r="O10" s="40">
        <f>'[20]Perhitungan ke CO2-eq'!E132</f>
        <v>1712.1500000000003</v>
      </c>
      <c r="P10" s="40">
        <f>'[20]Perhitungan ke CO2-eq'!F132</f>
        <v>1746.2316666666666</v>
      </c>
      <c r="Q10" s="40">
        <f>'[20]Perhitungan ke CO2-eq'!G132</f>
        <v>1781.3216666666667</v>
      </c>
      <c r="R10" s="40">
        <f>'[20]Perhitungan ke CO2-eq'!H132</f>
        <v>1816.8149999999998</v>
      </c>
      <c r="S10" s="40">
        <f>'[20]Perhitungan ke CO2-eq'!I132</f>
        <v>1853.1149999999998</v>
      </c>
      <c r="T10" s="40">
        <f>'[20]Perhitungan ke CO2-eq'!J132</f>
        <v>1890.221666666667</v>
      </c>
      <c r="U10" s="40">
        <f>'[20]Perhitungan ke CO2-eq'!K132</f>
        <v>1928.1350000000002</v>
      </c>
      <c r="V10" s="9">
        <f t="shared" si="0"/>
        <v>29241.465000000004</v>
      </c>
    </row>
    <row r="11" spans="1:25" x14ac:dyDescent="0.25">
      <c r="A11" s="1" t="s">
        <v>8</v>
      </c>
      <c r="B11" s="40">
        <f>'[19]Perhitungan ke CO2-eq'!B133</f>
        <v>3711.0919355714286</v>
      </c>
      <c r="C11" s="40">
        <f>'[19]Perhitungan ke CO2-eq'!C133</f>
        <v>3903.6158998571427</v>
      </c>
      <c r="D11" s="40">
        <f>'[19]Perhitungan ke CO2-eq'!D133</f>
        <v>3905.9261874285712</v>
      </c>
      <c r="E11" s="40">
        <f>'[19]Perhitungan ke CO2-eq'!E133</f>
        <v>4675.2519487142863</v>
      </c>
      <c r="F11" s="40">
        <f>'[19]Perhitungan ke CO2-eq'!F133</f>
        <v>4290.9741160000003</v>
      </c>
      <c r="G11" s="40">
        <f>'[19]Perhitungan ke CO2-eq'!G133</f>
        <v>2318.7586258571428</v>
      </c>
      <c r="H11" s="40">
        <f>'[19]Perhitungan ke CO2-eq'!H133</f>
        <v>4881.6376384285713</v>
      </c>
      <c r="I11" s="40">
        <f>'[19]Perhitungan ke CO2-eq'!I133</f>
        <v>5064.1503565714283</v>
      </c>
      <c r="J11" s="40">
        <f>'[19]Perhitungan ke CO2-eq'!J133</f>
        <v>5585.5052518571438</v>
      </c>
      <c r="K11" s="40">
        <f>'[19]Perhitungan ke CO2-eq'!K133</f>
        <v>5868.1304314285708</v>
      </c>
      <c r="L11" s="40">
        <f>'[20]Perhitungan ke CO2-eq'!B133</f>
        <v>6160.7668571428576</v>
      </c>
      <c r="M11" s="40">
        <f>'[20]Perhitungan ke CO2-eq'!C133</f>
        <v>6283.9821942857134</v>
      </c>
      <c r="N11" s="40">
        <f>'[20]Perhitungan ke CO2-eq'!D133</f>
        <v>6409.5078190000004</v>
      </c>
      <c r="O11" s="40">
        <f>'[20]Perhitungan ke CO2-eq'!E133</f>
        <v>6538.1138271428572</v>
      </c>
      <c r="P11" s="40">
        <f>'[20]Perhitungan ke CO2-eq'!F133</f>
        <v>6668.2600270000012</v>
      </c>
      <c r="Q11" s="40">
        <f>'[20]Perhitungan ke CO2-eq'!G133</f>
        <v>6802.2567061428581</v>
      </c>
      <c r="R11" s="40">
        <f>'[20]Perhitungan ke CO2-eq'!H133</f>
        <v>6937.7935770000013</v>
      </c>
      <c r="S11" s="40">
        <f>'[20]Perhitungan ke CO2-eq'!I133</f>
        <v>7076.4108312857143</v>
      </c>
      <c r="T11" s="40">
        <f>'[20]Perhitungan ke CO2-eq'!J133</f>
        <v>7218.1084689999998</v>
      </c>
      <c r="U11" s="40">
        <f>'[20]Perhitungan ke CO2-eq'!K133</f>
        <v>7362.8864901428578</v>
      </c>
      <c r="V11" s="9">
        <f t="shared" si="0"/>
        <v>111663.12918985715</v>
      </c>
    </row>
    <row r="12" spans="1:25" x14ac:dyDescent="0.25">
      <c r="A12" s="4" t="s">
        <v>65</v>
      </c>
      <c r="B12" s="40">
        <f>'[19]Perhitungan ke CO2-eq'!B134</f>
        <v>927.77298389285716</v>
      </c>
      <c r="C12" s="40">
        <f>'[19]Perhitungan ke CO2-eq'!C134</f>
        <v>975.90397496428579</v>
      </c>
      <c r="D12" s="40">
        <f>'[19]Perhitungan ke CO2-eq'!D134</f>
        <v>976.4815468571428</v>
      </c>
      <c r="E12" s="40">
        <f>'[19]Perhitungan ke CO2-eq'!E134</f>
        <v>1168.8129871785713</v>
      </c>
      <c r="F12" s="40">
        <f>'[19]Perhitungan ke CO2-eq'!F134</f>
        <v>1072.7435290000001</v>
      </c>
      <c r="G12" s="40">
        <f>'[19]Perhitungan ke CO2-eq'!G134</f>
        <v>579.68965646428569</v>
      </c>
      <c r="H12" s="40">
        <f>'[19]Perhitungan ke CO2-eq'!H134</f>
        <v>1220.4094096071426</v>
      </c>
      <c r="I12" s="40">
        <f>'[19]Perhitungan ke CO2-eq'!I134</f>
        <v>1266.0375891428571</v>
      </c>
      <c r="J12" s="40">
        <f>'[19]Perhitungan ke CO2-eq'!J134</f>
        <v>1396.3763129642859</v>
      </c>
      <c r="K12" s="40">
        <f>'[19]Perhitungan ke CO2-eq'!K134</f>
        <v>1467.0326078571429</v>
      </c>
      <c r="L12" s="40">
        <f>'[20]Perhitungan ke CO2-eq'!B134</f>
        <v>1540.1917142857142</v>
      </c>
      <c r="M12" s="40">
        <f>'[20]Perhitungan ke CO2-eq'!C134</f>
        <v>1570.9955485714288</v>
      </c>
      <c r="N12" s="40">
        <f>'[20]Perhitungan ke CO2-eq'!D134</f>
        <v>1602.3769547500001</v>
      </c>
      <c r="O12" s="40">
        <f>'[20]Perhitungan ke CO2-eq'!E134</f>
        <v>1634.5284567857143</v>
      </c>
      <c r="P12" s="40">
        <f>'[20]Perhitungan ke CO2-eq'!F134</f>
        <v>1667.0650067499998</v>
      </c>
      <c r="Q12" s="40">
        <f>'[20]Perhitungan ke CO2-eq'!G134</f>
        <v>1700.5641765357143</v>
      </c>
      <c r="R12" s="40">
        <f>'[20]Perhitungan ke CO2-eq'!H134</f>
        <v>1734.4483942499999</v>
      </c>
      <c r="S12" s="40">
        <f>'[20]Perhitungan ke CO2-eq'!I134</f>
        <v>1769.1027078214286</v>
      </c>
      <c r="T12" s="40">
        <f>'[20]Perhitungan ke CO2-eq'!J134</f>
        <v>1804.5271172500002</v>
      </c>
      <c r="U12" s="40">
        <f>'[20]Perhitungan ke CO2-eq'!K134</f>
        <v>1840.7216225357145</v>
      </c>
      <c r="V12" s="9">
        <f t="shared" si="0"/>
        <v>27915.782297464288</v>
      </c>
    </row>
    <row r="13" spans="1:25" x14ac:dyDescent="0.25">
      <c r="A13" s="33" t="s">
        <v>9</v>
      </c>
      <c r="B13" s="41">
        <f>SUM(B6:B12)</f>
        <v>33813.331007536683</v>
      </c>
      <c r="C13" s="41">
        <f t="shared" ref="C13:U13" si="1">SUM(C6:C12)</f>
        <v>35707.091036681966</v>
      </c>
      <c r="D13" s="41">
        <f t="shared" si="1"/>
        <v>36897.988899154574</v>
      </c>
      <c r="E13" s="41">
        <f t="shared" si="1"/>
        <v>40624.526977413763</v>
      </c>
      <c r="F13" s="41">
        <f t="shared" si="1"/>
        <v>40957.135262539705</v>
      </c>
      <c r="G13" s="41">
        <f t="shared" si="1"/>
        <v>33443.562654806032</v>
      </c>
      <c r="H13" s="41">
        <f t="shared" si="1"/>
        <v>44373.768848641492</v>
      </c>
      <c r="I13" s="41">
        <f t="shared" si="1"/>
        <v>46258.319150379</v>
      </c>
      <c r="J13" s="41">
        <f t="shared" si="1"/>
        <v>49518.842303114754</v>
      </c>
      <c r="K13" s="41">
        <f t="shared" si="1"/>
        <v>51951.565431541218</v>
      </c>
      <c r="L13" s="41">
        <f t="shared" si="1"/>
        <v>54329.791120529946</v>
      </c>
      <c r="M13" s="41">
        <f t="shared" si="1"/>
        <v>55666.598016760763</v>
      </c>
      <c r="N13" s="41">
        <f t="shared" si="1"/>
        <v>57481.847819825554</v>
      </c>
      <c r="O13" s="41">
        <f t="shared" si="1"/>
        <v>59078.382025174928</v>
      </c>
      <c r="P13" s="41">
        <f t="shared" si="1"/>
        <v>60681.921278727903</v>
      </c>
      <c r="Q13" s="41">
        <f t="shared" si="1"/>
        <v>62305.846079840645</v>
      </c>
      <c r="R13" s="41">
        <f t="shared" si="1"/>
        <v>63937.935285290943</v>
      </c>
      <c r="S13" s="41">
        <f t="shared" si="1"/>
        <v>65585.34800518307</v>
      </c>
      <c r="T13" s="41">
        <f t="shared" si="1"/>
        <v>67164.221468777425</v>
      </c>
      <c r="U13" s="41">
        <f t="shared" si="1"/>
        <v>68922.005889410022</v>
      </c>
      <c r="V13" s="9">
        <f t="shared" si="0"/>
        <v>1028700.0285613304</v>
      </c>
      <c r="W13" s="30">
        <f>V13-V25</f>
        <v>220330.9575814635</v>
      </c>
      <c r="X13" s="30">
        <f>(V7+V8)-(V19+V20)</f>
        <v>3672.2991938493215</v>
      </c>
      <c r="Y13" s="30">
        <f>(V6+V10+V11+V12)-(V18+V22+V23+V24)</f>
        <v>216658.65838761441</v>
      </c>
    </row>
    <row r="14" spans="1:25" x14ac:dyDescent="0.25">
      <c r="W14" s="14">
        <f>W13/(V13+V25)</f>
        <v>0.11993612958624721</v>
      </c>
      <c r="X14" s="14">
        <f>X13/(V7+V8+V19+V20)</f>
        <v>3.1234218051004697E-3</v>
      </c>
      <c r="Y14" s="14">
        <f>Y13/(V6+V10+V11+V12+V18+V22+V23+V24)</f>
        <v>0.3276057601600823</v>
      </c>
    </row>
    <row r="15" spans="1:25" x14ac:dyDescent="0.25">
      <c r="A15" t="s">
        <v>11</v>
      </c>
    </row>
    <row r="16" spans="1:25" x14ac:dyDescent="0.25">
      <c r="A16" s="56" t="s">
        <v>0</v>
      </c>
      <c r="B16" s="57" t="s">
        <v>1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</row>
    <row r="17" spans="1:22" x14ac:dyDescent="0.25">
      <c r="A17" s="56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40">
        <f>'[21]Perhitungan ke CO2-eq'!B128</f>
        <v>5832.9281460612556</v>
      </c>
      <c r="C18" s="40">
        <f>'[21]Perhitungan ke CO2-eq'!C128</f>
        <v>6135.528693169641</v>
      </c>
      <c r="D18" s="40">
        <f>'[21]Perhitungan ke CO2-eq'!D128</f>
        <v>6139.159899734942</v>
      </c>
      <c r="E18" s="40">
        <f>'[21]Perhitungan ke CO2-eq'!E128</f>
        <v>7348.3516859800529</v>
      </c>
      <c r="F18" s="40">
        <f>'[21]Perhitungan ke CO2-eq'!F128</f>
        <v>6744.3609939517137</v>
      </c>
      <c r="G18" s="40">
        <f>'[21]Perhitungan ke CO2-eq'!G128</f>
        <v>3644.520989373405</v>
      </c>
      <c r="H18" s="40">
        <f>'[21]Perhitungan ke CO2-eq'!H128</f>
        <v>2983.8786277110353</v>
      </c>
      <c r="I18" s="40">
        <f>'[21]Perhitungan ke CO2-eq'!I128</f>
        <v>3095.4386899870274</v>
      </c>
      <c r="J18" s="40">
        <f>'[21]Perhitungan ke CO2-eq'!J128</f>
        <v>3414.1144796952408</v>
      </c>
      <c r="K18" s="40">
        <f>'[21]Perhitungan ke CO2-eq'!K128</f>
        <v>3586.8678250762091</v>
      </c>
      <c r="L18" s="40">
        <f>'[22]Perhitungan ke CO2-eq'!B128</f>
        <v>3765.7404987676728</v>
      </c>
      <c r="M18" s="40">
        <f>'[22]Perhitungan ke CO2-eq'!C128</f>
        <v>3841.0553087430262</v>
      </c>
      <c r="N18" s="40">
        <f>'[22]Perhitungan ke CO2-eq'!D128</f>
        <v>3917.7822714054182</v>
      </c>
      <c r="O18" s="40">
        <f>'[22]Perhitungan ke CO2-eq'!E128</f>
        <v>3996.3921043171922</v>
      </c>
      <c r="P18" s="40">
        <f>'[22]Perhitungan ke CO2-eq'!F128</f>
        <v>4075.9433723536595</v>
      </c>
      <c r="Q18" s="40">
        <f>'[22]Perhitungan ke CO2-eq'!G128</f>
        <v>4157.8482282018567</v>
      </c>
      <c r="R18" s="40">
        <f>'[22]Perhitungan ke CO2-eq'!H128</f>
        <v>4240.6945191747454</v>
      </c>
      <c r="S18" s="40">
        <f>'[22]Perhitungan ke CO2-eq'!I128</f>
        <v>4325.4236803970189</v>
      </c>
      <c r="T18" s="40">
        <f>'[22]Perhitungan ke CO2-eq'!J128</f>
        <v>4412.0357118686752</v>
      </c>
      <c r="U18" s="40">
        <f>'[22]Perhitungan ke CO2-eq'!K128</f>
        <v>4500.5306135897154</v>
      </c>
      <c r="V18" s="9">
        <f t="shared" ref="V18:V24" si="2">SUM(B18:U18)</f>
        <v>90158.596339559503</v>
      </c>
    </row>
    <row r="19" spans="1:22" x14ac:dyDescent="0.25">
      <c r="A19" s="1" t="s">
        <v>4</v>
      </c>
      <c r="B19" s="40">
        <f>'[21]Perhitungan ke CO2-eq'!B129</f>
        <v>18843.409199999995</v>
      </c>
      <c r="C19" s="40">
        <f>'[21]Perhitungan ke CO2-eq'!C129</f>
        <v>19953.509099999999</v>
      </c>
      <c r="D19" s="40">
        <f>'[21]Perhitungan ke CO2-eq'!D129</f>
        <v>21135.115259999999</v>
      </c>
      <c r="E19" s="40">
        <f>'[21]Perhitungan ke CO2-eq'!E129</f>
        <v>21788.823420000004</v>
      </c>
      <c r="F19" s="40">
        <f>'[21]Perhitungan ke CO2-eq'!F129</f>
        <v>23479.417079999996</v>
      </c>
      <c r="G19" s="40">
        <f>'[21]Perhitungan ke CO2-eq'!G129</f>
        <v>23914.905000000002</v>
      </c>
      <c r="H19" s="40">
        <f>'[21]Perhitungan ke CO2-eq'!H129</f>
        <v>24738.981725207974</v>
      </c>
      <c r="I19" s="40">
        <f>'[21]Perhitungan ke CO2-eq'!I129</f>
        <v>25884.273772354099</v>
      </c>
      <c r="J19" s="40">
        <f>'[21]Perhitungan ke CO2-eq'!J129</f>
        <v>27142.096962022501</v>
      </c>
      <c r="K19" s="40">
        <f>'[21]Perhitungan ke CO2-eq'!K129</f>
        <v>28381.10058169084</v>
      </c>
      <c r="L19" s="40">
        <f>'[22]Perhitungan ke CO2-eq'!B129</f>
        <v>29593.096941359276</v>
      </c>
      <c r="M19" s="40">
        <f>'[22]Perhitungan ke CO2-eq'!C129</f>
        <v>30431.978111027707</v>
      </c>
      <c r="N19" s="40">
        <f>'[22]Perhitungan ke CO2-eq'!D129</f>
        <v>31740.088950696027</v>
      </c>
      <c r="O19" s="40">
        <f>'[22]Perhitungan ke CO2-eq'!E129</f>
        <v>32817.217850364461</v>
      </c>
      <c r="P19" s="40">
        <f>'[22]Perhitungan ke CO2-eq'!F129</f>
        <v>33895.164070032886</v>
      </c>
      <c r="Q19" s="40">
        <f>'[22]Perhitungan ke CO2-eq'!G129</f>
        <v>34978.186409701208</v>
      </c>
      <c r="R19" s="40">
        <f>'[22]Perhitungan ke CO2-eq'!H129</f>
        <v>36063.163429369633</v>
      </c>
      <c r="S19" s="40">
        <f>'[22]Perhitungan ke CO2-eq'!I129</f>
        <v>37151.194479038073</v>
      </c>
      <c r="T19" s="40">
        <f>'[22]Perhitungan ke CO2-eq'!J129</f>
        <v>38239.268368706391</v>
      </c>
      <c r="U19" s="40">
        <f>'[22]Perhitungan ke CO2-eq'!K129</f>
        <v>39332.286498374822</v>
      </c>
      <c r="V19" s="9">
        <f t="shared" si="2"/>
        <v>579503.27720994572</v>
      </c>
    </row>
    <row r="20" spans="1:22" x14ac:dyDescent="0.25">
      <c r="A20" s="1" t="s">
        <v>5</v>
      </c>
      <c r="B20" s="40">
        <f>'[21]Perhitungan ke CO2-eq'!B130</f>
        <v>379.91239914765663</v>
      </c>
      <c r="C20" s="40">
        <f>'[21]Perhitungan ke CO2-eq'!C130</f>
        <v>406.6722684678092</v>
      </c>
      <c r="D20" s="40">
        <f>'[21]Perhitungan ke CO2-eq'!D130</f>
        <v>406.88116782251717</v>
      </c>
      <c r="E20" s="40">
        <f>'[21]Perhitungan ke CO2-eq'!E130</f>
        <v>455.13764782051345</v>
      </c>
      <c r="F20" s="40">
        <f>'[21]Perhitungan ke CO2-eq'!F130</f>
        <v>607.92519155740433</v>
      </c>
      <c r="G20" s="40">
        <f>'[21]Perhitungan ke CO2-eq'!G130</f>
        <v>412.55092547226803</v>
      </c>
      <c r="H20" s="40">
        <f>'[21]Perhitungan ke CO2-eq'!H130</f>
        <v>235.02591057449638</v>
      </c>
      <c r="I20" s="40">
        <f>'[21]Perhitungan ke CO2-eq'!I130</f>
        <v>247.21568617905868</v>
      </c>
      <c r="J20" s="40">
        <f>'[21]Perhitungan ke CO2-eq'!J130</f>
        <v>191.32203795410254</v>
      </c>
      <c r="K20" s="40">
        <f>'[21]Perhitungan ke CO2-eq'!K130</f>
        <v>265.04954501541255</v>
      </c>
      <c r="L20" s="40">
        <f>'[22]Perhitungan ke CO2-eq'!B130</f>
        <v>272.22615590043068</v>
      </c>
      <c r="M20" s="40">
        <f>'[22]Perhitungan ke CO2-eq'!C130</f>
        <v>278.08701747777224</v>
      </c>
      <c r="N20" s="40">
        <f>'[22]Perhitungan ke CO2-eq'!D130</f>
        <v>284.04687717074466</v>
      </c>
      <c r="O20" s="40">
        <f>'[22]Perhitungan ke CO2-eq'!E130</f>
        <v>290.11058095632677</v>
      </c>
      <c r="P20" s="40">
        <f>'[22]Perhitungan ke CO2-eq'!F130</f>
        <v>296.27702691983353</v>
      </c>
      <c r="Q20" s="40">
        <f>'[22]Perhitungan ke CO2-eq'!G130</f>
        <v>302.55281923381614</v>
      </c>
      <c r="R20" s="40">
        <f>'[22]Perhitungan ke CO2-eq'!H130</f>
        <v>308.93726141599541</v>
      </c>
      <c r="S20" s="40">
        <f>'[22]Perhitungan ke CO2-eq'!I130</f>
        <v>315.43314465995701</v>
      </c>
      <c r="T20" s="40">
        <f>'[22]Perhitungan ke CO2-eq'!J130</f>
        <v>241.20029518813502</v>
      </c>
      <c r="U20" s="40">
        <f>'[22]Perhitungan ke CO2-eq'!K130</f>
        <v>328.76510107004003</v>
      </c>
      <c r="V20" s="9">
        <f t="shared" si="2"/>
        <v>6525.3290600042901</v>
      </c>
    </row>
    <row r="21" spans="1:22" x14ac:dyDescent="0.25">
      <c r="A21" s="1" t="s">
        <v>6</v>
      </c>
      <c r="B21" s="40">
        <f>'[21]Perhitungan ke CO2-eq'!B131</f>
        <v>0</v>
      </c>
      <c r="C21" s="40">
        <f>'[21]Perhitungan ke CO2-eq'!C131</f>
        <v>0</v>
      </c>
      <c r="D21" s="40">
        <f>'[21]Perhitungan ke CO2-eq'!D131</f>
        <v>0</v>
      </c>
      <c r="E21" s="40">
        <f>'[21]Perhitungan ke CO2-eq'!E131</f>
        <v>0</v>
      </c>
      <c r="F21" s="40">
        <f>'[21]Perhitungan ke CO2-eq'!F131</f>
        <v>0</v>
      </c>
      <c r="G21" s="40">
        <f>'[21]Perhitungan ke CO2-eq'!G131</f>
        <v>0</v>
      </c>
      <c r="H21" s="40">
        <f>'[21]Perhitungan ke CO2-eq'!H131</f>
        <v>0</v>
      </c>
      <c r="I21" s="40">
        <f>'[21]Perhitungan ke CO2-eq'!I131</f>
        <v>0</v>
      </c>
      <c r="J21" s="40">
        <f>'[21]Perhitungan ke CO2-eq'!J131</f>
        <v>0</v>
      </c>
      <c r="K21" s="40">
        <f>'[21]Perhitungan ke CO2-eq'!K131</f>
        <v>0</v>
      </c>
      <c r="L21" s="40">
        <f>'[22]Perhitungan ke CO2-eq'!B131</f>
        <v>0</v>
      </c>
      <c r="M21" s="40">
        <f>'[22]Perhitungan ke CO2-eq'!C131</f>
        <v>0</v>
      </c>
      <c r="N21" s="40">
        <f>'[22]Perhitungan ke CO2-eq'!D131</f>
        <v>0</v>
      </c>
      <c r="O21" s="40">
        <f>'[22]Perhitungan ke CO2-eq'!E131</f>
        <v>0</v>
      </c>
      <c r="P21" s="40">
        <f>'[22]Perhitungan ke CO2-eq'!F131</f>
        <v>0</v>
      </c>
      <c r="Q21" s="40">
        <f>'[22]Perhitungan ke CO2-eq'!G131</f>
        <v>0</v>
      </c>
      <c r="R21" s="40">
        <f>'[22]Perhitungan ke CO2-eq'!H131</f>
        <v>0</v>
      </c>
      <c r="S21" s="40">
        <f>'[22]Perhitungan ke CO2-eq'!I131</f>
        <v>0</v>
      </c>
      <c r="T21" s="40">
        <f>'[22]Perhitungan ke CO2-eq'!J131</f>
        <v>0</v>
      </c>
      <c r="U21" s="40">
        <f>'[22]Perhitungan ke CO2-eq'!K131</f>
        <v>0</v>
      </c>
      <c r="V21" s="9">
        <f t="shared" si="2"/>
        <v>0</v>
      </c>
    </row>
    <row r="22" spans="1:22" x14ac:dyDescent="0.25">
      <c r="A22" s="1" t="s">
        <v>7</v>
      </c>
      <c r="B22" s="40">
        <f>'[21]Perhitungan ke CO2-eq'!B132</f>
        <v>971.83166666666682</v>
      </c>
      <c r="C22" s="40">
        <f>'[21]Perhitungan ke CO2-eq'!C132</f>
        <v>1022.2483333333334</v>
      </c>
      <c r="D22" s="40">
        <f>'[21]Perhitungan ke CO2-eq'!D132</f>
        <v>1022.8533333333334</v>
      </c>
      <c r="E22" s="40">
        <f>'[21]Perhitungan ke CO2-eq'!E132</f>
        <v>1224.3183333333334</v>
      </c>
      <c r="F22" s="40">
        <f>'[21]Perhitungan ke CO2-eq'!F132</f>
        <v>1123.6866666666667</v>
      </c>
      <c r="G22" s="40">
        <f>'[21]Perhitungan ke CO2-eq'!G132</f>
        <v>607.21833333333336</v>
      </c>
      <c r="H22" s="40">
        <f>'[21]Perhitungan ke CO2-eq'!H132</f>
        <v>929.71999999999991</v>
      </c>
      <c r="I22" s="40">
        <f>'[21]Perhitungan ke CO2-eq'!I132</f>
        <v>964.48</v>
      </c>
      <c r="J22" s="40">
        <f>'[21]Perhitungan ke CO2-eq'!J132</f>
        <v>1063.7733333333335</v>
      </c>
      <c r="K22" s="40">
        <f>'[21]Perhitungan ke CO2-eq'!K132</f>
        <v>1117.6000000000001</v>
      </c>
      <c r="L22" s="40">
        <f>'[22]Perhitungan ke CO2-eq'!B132</f>
        <v>1173.3333333333333</v>
      </c>
      <c r="M22" s="40">
        <f>'[22]Perhitungan ke CO2-eq'!C132</f>
        <v>1196.8000000000002</v>
      </c>
      <c r="N22" s="40">
        <f>'[22]Perhitungan ke CO2-eq'!D132</f>
        <v>1220.7066666666669</v>
      </c>
      <c r="O22" s="40">
        <f>'[22]Perhitungan ke CO2-eq'!E132</f>
        <v>1245.2</v>
      </c>
      <c r="P22" s="40">
        <f>'[22]Perhitungan ke CO2-eq'!F132</f>
        <v>1269.9866666666667</v>
      </c>
      <c r="Q22" s="40">
        <f>'[22]Perhitungan ke CO2-eq'!G132</f>
        <v>1295.5066666666669</v>
      </c>
      <c r="R22" s="40">
        <f>'[22]Perhitungan ke CO2-eq'!H132</f>
        <v>1321.32</v>
      </c>
      <c r="S22" s="40">
        <f>'[22]Perhitungan ke CO2-eq'!I132</f>
        <v>1347.72</v>
      </c>
      <c r="T22" s="40">
        <f>'[22]Perhitungan ke CO2-eq'!J132</f>
        <v>1374.7066666666669</v>
      </c>
      <c r="U22" s="40">
        <f>'[22]Perhitungan ke CO2-eq'!K132</f>
        <v>1402.28</v>
      </c>
      <c r="V22" s="9">
        <f t="shared" si="2"/>
        <v>22895.29</v>
      </c>
    </row>
    <row r="23" spans="1:22" x14ac:dyDescent="0.25">
      <c r="A23" s="1" t="s">
        <v>8</v>
      </c>
      <c r="B23" s="40">
        <f>'[21]Perhitungan ke CO2-eq'!B133</f>
        <v>3711.0919355714286</v>
      </c>
      <c r="C23" s="40">
        <f>'[21]Perhitungan ke CO2-eq'!C133</f>
        <v>3903.6158998571427</v>
      </c>
      <c r="D23" s="40">
        <f>'[21]Perhitungan ke CO2-eq'!D133</f>
        <v>3905.9261874285712</v>
      </c>
      <c r="E23" s="40">
        <f>'[21]Perhitungan ke CO2-eq'!E133</f>
        <v>4675.2519487142863</v>
      </c>
      <c r="F23" s="40">
        <f>'[21]Perhitungan ke CO2-eq'!F133</f>
        <v>4290.9741160000003</v>
      </c>
      <c r="G23" s="40">
        <f>'[21]Perhitungan ke CO2-eq'!G133</f>
        <v>2318.7586258571428</v>
      </c>
      <c r="H23" s="40">
        <f>'[21]Perhitungan ke CO2-eq'!H133</f>
        <v>3550.2819188571434</v>
      </c>
      <c r="I23" s="40">
        <f>'[21]Perhitungan ke CO2-eq'!I133</f>
        <v>3683.0184411428572</v>
      </c>
      <c r="J23" s="40">
        <f>'[21]Perhitungan ke CO2-eq'!J133</f>
        <v>4062.1856377142858</v>
      </c>
      <c r="K23" s="40">
        <f>'[21]Perhitungan ke CO2-eq'!K133</f>
        <v>4267.7312228571427</v>
      </c>
      <c r="L23" s="40">
        <f>'[22]Perhitungan ke CO2-eq'!B133</f>
        <v>4480.5577142857137</v>
      </c>
      <c r="M23" s="40">
        <f>'[22]Perhitungan ke CO2-eq'!C133</f>
        <v>4570.1688685714289</v>
      </c>
      <c r="N23" s="40">
        <f>'[22]Perhitungan ke CO2-eq'!D133</f>
        <v>4661.4602320000004</v>
      </c>
      <c r="O23" s="40">
        <f>'[22]Perhitungan ke CO2-eq'!E133</f>
        <v>4754.9918742857144</v>
      </c>
      <c r="P23" s="40">
        <f>'[22]Perhitungan ke CO2-eq'!F133</f>
        <v>4849.6436559999993</v>
      </c>
      <c r="Q23" s="40">
        <f>'[22]Perhitungan ke CO2-eq'!G133</f>
        <v>4947.095786285714</v>
      </c>
      <c r="R23" s="40">
        <f>'[22]Perhitungan ke CO2-eq'!H133</f>
        <v>5045.6680559999995</v>
      </c>
      <c r="S23" s="40">
        <f>'[22]Perhitungan ke CO2-eq'!I133</f>
        <v>5146.4806045714304</v>
      </c>
      <c r="T23" s="40">
        <f>'[22]Perhitungan ke CO2-eq'!J133</f>
        <v>5249.5334319999993</v>
      </c>
      <c r="U23" s="40">
        <f>'[22]Perhitungan ke CO2-eq'!K133</f>
        <v>5354.8265382857144</v>
      </c>
      <c r="V23" s="9">
        <f t="shared" si="2"/>
        <v>87429.262696285718</v>
      </c>
    </row>
    <row r="24" spans="1:22" x14ac:dyDescent="0.25">
      <c r="A24" s="4" t="s">
        <v>65</v>
      </c>
      <c r="B24" s="40">
        <f>'[21]Perhitungan ke CO2-eq'!B134</f>
        <v>927.77298389285716</v>
      </c>
      <c r="C24" s="40">
        <f>'[21]Perhitungan ke CO2-eq'!C134</f>
        <v>975.90397496428579</v>
      </c>
      <c r="D24" s="40">
        <f>'[21]Perhitungan ke CO2-eq'!D134</f>
        <v>976.4815468571428</v>
      </c>
      <c r="E24" s="40">
        <f>'[21]Perhitungan ke CO2-eq'!E134</f>
        <v>1168.8129871785713</v>
      </c>
      <c r="F24" s="40">
        <f>'[21]Perhitungan ke CO2-eq'!F134</f>
        <v>1072.7435290000001</v>
      </c>
      <c r="G24" s="40">
        <f>'[21]Perhitungan ke CO2-eq'!G134</f>
        <v>579.68965646428569</v>
      </c>
      <c r="H24" s="40">
        <f>'[21]Perhitungan ke CO2-eq'!H134</f>
        <v>887.57047971428574</v>
      </c>
      <c r="I24" s="40">
        <f>'[21]Perhitungan ke CO2-eq'!I134</f>
        <v>920.75461028571408</v>
      </c>
      <c r="J24" s="40">
        <f>'[21]Perhitungan ke CO2-eq'!J134</f>
        <v>1015.5464094285715</v>
      </c>
      <c r="K24" s="40">
        <f>'[21]Perhitungan ke CO2-eq'!K134</f>
        <v>1066.9328057142857</v>
      </c>
      <c r="L24" s="40">
        <f>'[22]Perhitungan ke CO2-eq'!B134</f>
        <v>1120.1394285714284</v>
      </c>
      <c r="M24" s="40">
        <f>'[22]Perhitungan ke CO2-eq'!C134</f>
        <v>1142.542217142857</v>
      </c>
      <c r="N24" s="40">
        <f>'[22]Perhitungan ke CO2-eq'!D134</f>
        <v>1165.3650579999999</v>
      </c>
      <c r="O24" s="40">
        <f>'[22]Perhitungan ke CO2-eq'!E134</f>
        <v>1188.7479685714286</v>
      </c>
      <c r="P24" s="40">
        <f>'[22]Perhitungan ke CO2-eq'!F134</f>
        <v>1212.4109139999998</v>
      </c>
      <c r="Q24" s="40">
        <f>'[22]Perhitungan ke CO2-eq'!G134</f>
        <v>1236.7739465714285</v>
      </c>
      <c r="R24" s="40">
        <f>'[22]Perhitungan ke CO2-eq'!H134</f>
        <v>1261.4170139999999</v>
      </c>
      <c r="S24" s="40">
        <f>'[22]Perhitungan ke CO2-eq'!I134</f>
        <v>1286.6201511428571</v>
      </c>
      <c r="T24" s="40">
        <f>'[22]Perhitungan ke CO2-eq'!J134</f>
        <v>1312.383358</v>
      </c>
      <c r="U24" s="40">
        <f>'[22]Perhitungan ke CO2-eq'!K134</f>
        <v>1338.7066345714286</v>
      </c>
      <c r="V24" s="9">
        <f t="shared" si="2"/>
        <v>21857.315674071429</v>
      </c>
    </row>
    <row r="25" spans="1:22" x14ac:dyDescent="0.25">
      <c r="A25" s="35" t="s">
        <v>9</v>
      </c>
      <c r="B25" s="39">
        <f>SUM(B18:B24)</f>
        <v>30666.946331339856</v>
      </c>
      <c r="C25" s="39">
        <f t="shared" ref="C25:U25" si="3">SUM(C18:C24)</f>
        <v>32397.478269792216</v>
      </c>
      <c r="D25" s="39">
        <f t="shared" si="3"/>
        <v>33586.417395176504</v>
      </c>
      <c r="E25" s="39">
        <f t="shared" si="3"/>
        <v>36660.696023026765</v>
      </c>
      <c r="F25" s="39">
        <f t="shared" si="3"/>
        <v>37319.107577175782</v>
      </c>
      <c r="G25" s="39">
        <f t="shared" si="3"/>
        <v>31477.643530500438</v>
      </c>
      <c r="H25" s="39">
        <f t="shared" si="3"/>
        <v>33325.458662064935</v>
      </c>
      <c r="I25" s="39">
        <f t="shared" si="3"/>
        <v>34795.181199948755</v>
      </c>
      <c r="J25" s="39">
        <f t="shared" si="3"/>
        <v>36889.03886014803</v>
      </c>
      <c r="K25" s="39">
        <f t="shared" si="3"/>
        <v>38685.281980353888</v>
      </c>
      <c r="L25" s="39">
        <f t="shared" si="3"/>
        <v>40405.094072217857</v>
      </c>
      <c r="M25" s="39">
        <f t="shared" si="3"/>
        <v>41460.631522962802</v>
      </c>
      <c r="N25" s="39">
        <f t="shared" si="3"/>
        <v>42989.450055938854</v>
      </c>
      <c r="O25" s="39">
        <f t="shared" si="3"/>
        <v>44292.660378495115</v>
      </c>
      <c r="P25" s="39">
        <f t="shared" si="3"/>
        <v>45599.425705973037</v>
      </c>
      <c r="Q25" s="39">
        <f t="shared" si="3"/>
        <v>46917.963856660688</v>
      </c>
      <c r="R25" s="39">
        <f t="shared" si="3"/>
        <v>48241.200279960372</v>
      </c>
      <c r="S25" s="39">
        <f t="shared" si="3"/>
        <v>49572.872059809335</v>
      </c>
      <c r="T25" s="39">
        <f t="shared" si="3"/>
        <v>50829.127832429862</v>
      </c>
      <c r="U25" s="39">
        <f t="shared" si="3"/>
        <v>52257.395385891723</v>
      </c>
      <c r="V25" s="9">
        <f>SUM(B25:U25)</f>
        <v>808369.0709798669</v>
      </c>
    </row>
    <row r="27" spans="1:22" x14ac:dyDescent="0.25">
      <c r="A27" t="s">
        <v>45</v>
      </c>
    </row>
    <row r="28" spans="1:22" x14ac:dyDescent="0.25">
      <c r="A28" s="56" t="s">
        <v>0</v>
      </c>
      <c r="B28" s="56" t="s">
        <v>46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</row>
    <row r="29" spans="1:22" x14ac:dyDescent="0.25">
      <c r="A29" s="56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8">
        <f>'[23]Perhitungan ke CO2-eq'!B128</f>
        <v>0</v>
      </c>
      <c r="C30" s="8">
        <f>'[23]Perhitungan ke CO2-eq'!C128</f>
        <v>3987.4931395792287</v>
      </c>
      <c r="D30" s="8">
        <f>'[23]Perhitungan ke CO2-eq'!D128</f>
        <v>4660.1496925643232</v>
      </c>
      <c r="E30" s="8">
        <f>'[23]Perhitungan ke CO2-eq'!E128</f>
        <v>8360.6923912579459</v>
      </c>
      <c r="F30" s="8">
        <f>'[23]Perhitungan ke CO2-eq'!F128</f>
        <v>6681.8459806220153</v>
      </c>
      <c r="G30" s="8">
        <f>'[23]Perhitungan ke CO2-eq'!G128</f>
        <v>6156.3912771821369</v>
      </c>
      <c r="H30" s="8">
        <f>'[23]Perhitungan ke CO2-eq'!H128</f>
        <v>6011.052742188127</v>
      </c>
      <c r="I30" s="8">
        <f>'[23]Perhitungan ke CO2-eq'!I128</f>
        <v>4145.8748764316751</v>
      </c>
      <c r="J30" s="8">
        <f>'[23]Perhitungan ke CO2-eq'!J128</f>
        <v>9646.3794315895648</v>
      </c>
      <c r="K30" s="8">
        <f>'[23]Perhitungan ke CO2-eq'!K128</f>
        <v>7451.3948902697839</v>
      </c>
      <c r="L30" s="8">
        <f>'[23]Perhitungan ke CO2-eq'!L128</f>
        <v>7384.3155664263932</v>
      </c>
    </row>
    <row r="31" spans="1:22" x14ac:dyDescent="0.25">
      <c r="A31" s="1" t="s">
        <v>4</v>
      </c>
      <c r="B31" s="8">
        <f>'[23]Perhitungan ke CO2-eq'!B129</f>
        <v>10024.355460000001</v>
      </c>
      <c r="C31" s="8">
        <f>'[23]Perhitungan ke CO2-eq'!C129</f>
        <v>8799.860999999999</v>
      </c>
      <c r="D31" s="8">
        <f>'[23]Perhitungan ke CO2-eq'!D129</f>
        <v>10378.328099999999</v>
      </c>
      <c r="E31" s="8">
        <f>'[23]Perhitungan ke CO2-eq'!E129</f>
        <v>15280.069559999998</v>
      </c>
      <c r="F31" s="8">
        <f>'[23]Perhitungan ke CO2-eq'!F129</f>
        <v>15949.210199999998</v>
      </c>
      <c r="G31" s="8">
        <f>'[23]Perhitungan ke CO2-eq'!G129</f>
        <v>18206.624519999998</v>
      </c>
      <c r="H31" s="8">
        <f>'[23]Perhitungan ke CO2-eq'!H129</f>
        <v>20563.191180000002</v>
      </c>
      <c r="I31" s="8">
        <f>'[23]Perhitungan ke CO2-eq'!I129</f>
        <v>21177.270660000002</v>
      </c>
      <c r="J31" s="8">
        <f>'[23]Perhitungan ke CO2-eq'!J129</f>
        <v>22308.092099999994</v>
      </c>
      <c r="K31" s="8">
        <f>'[23]Perhitungan ke CO2-eq'!K129</f>
        <v>19828.993379999996</v>
      </c>
      <c r="L31" s="8">
        <f>'[23]Perhitungan ke CO2-eq'!L129</f>
        <v>21910.728839999996</v>
      </c>
    </row>
    <row r="32" spans="1:22" x14ac:dyDescent="0.25">
      <c r="A32" s="1" t="s">
        <v>5</v>
      </c>
      <c r="B32" s="8">
        <f>'[23]Perhitungan ke CO2-eq'!B130</f>
        <v>104.90396466974288</v>
      </c>
      <c r="C32" s="8">
        <f>'[23]Perhitungan ke CO2-eq'!C130</f>
        <v>102.13975305870285</v>
      </c>
      <c r="D32" s="8">
        <f>'[23]Perhitungan ke CO2-eq'!D130</f>
        <v>117.44615721155428</v>
      </c>
      <c r="E32" s="8">
        <f>'[23]Perhitungan ke CO2-eq'!E130</f>
        <v>170.94301641886858</v>
      </c>
      <c r="F32" s="8">
        <f>'[23]Perhitungan ke CO2-eq'!F130</f>
        <v>175.34596505969716</v>
      </c>
      <c r="G32" s="8">
        <f>'[23]Perhitungan ke CO2-eq'!G130</f>
        <v>192.22154192560004</v>
      </c>
      <c r="H32" s="8">
        <f>'[23]Perhitungan ke CO2-eq'!H130</f>
        <v>213.4999891650686</v>
      </c>
      <c r="I32" s="8">
        <f>'[23]Perhitungan ke CO2-eq'!I130</f>
        <v>233.05829004630854</v>
      </c>
      <c r="J32" s="8">
        <f>'[23]Perhitungan ke CO2-eq'!J130</f>
        <v>352.59758177499441</v>
      </c>
      <c r="K32" s="8">
        <f>'[23]Perhitungan ke CO2-eq'!K130</f>
        <v>237.68941573763888</v>
      </c>
      <c r="L32" s="8">
        <f>'[23]Perhitungan ke CO2-eq'!L130</f>
        <v>275.66677653923887</v>
      </c>
    </row>
    <row r="33" spans="1:13" x14ac:dyDescent="0.25">
      <c r="A33" s="1" t="s">
        <v>6</v>
      </c>
      <c r="B33" s="8">
        <f>'[23]Perhitungan ke CO2-eq'!B131</f>
        <v>0</v>
      </c>
      <c r="C33" s="8">
        <f>'[23]Perhitungan ke CO2-eq'!C131</f>
        <v>0</v>
      </c>
      <c r="D33" s="8">
        <f>'[23]Perhitungan ke CO2-eq'!D131</f>
        <v>0</v>
      </c>
      <c r="E33" s="8">
        <f>'[23]Perhitungan ke CO2-eq'!E131</f>
        <v>0</v>
      </c>
      <c r="F33" s="8">
        <f>'[23]Perhitungan ke CO2-eq'!F131</f>
        <v>0</v>
      </c>
      <c r="G33" s="8">
        <f>'[23]Perhitungan ke CO2-eq'!G131</f>
        <v>0</v>
      </c>
      <c r="H33" s="8">
        <f>'[23]Perhitungan ke CO2-eq'!H131</f>
        <v>0</v>
      </c>
      <c r="I33" s="8">
        <f>'[23]Perhitungan ke CO2-eq'!I131</f>
        <v>0</v>
      </c>
      <c r="J33" s="8">
        <f>'[23]Perhitungan ke CO2-eq'!J131</f>
        <v>0</v>
      </c>
      <c r="K33" s="8">
        <f>'[23]Perhitungan ke CO2-eq'!K131</f>
        <v>0</v>
      </c>
      <c r="L33" s="8">
        <f>'[23]Perhitungan ke CO2-eq'!L131</f>
        <v>0</v>
      </c>
    </row>
    <row r="34" spans="1:13" x14ac:dyDescent="0.25">
      <c r="A34" s="1" t="s">
        <v>7</v>
      </c>
      <c r="B34" s="8">
        <f>'[23]Perhitungan ke CO2-eq'!B132</f>
        <v>0</v>
      </c>
      <c r="C34" s="8">
        <f>'[23]Perhitungan ke CO2-eq'!C132</f>
        <v>30.349090909090911</v>
      </c>
      <c r="D34" s="8">
        <f>'[23]Perhitungan ke CO2-eq'!D132</f>
        <v>35.468727272727271</v>
      </c>
      <c r="E34" s="8">
        <f>'[23]Perhitungan ke CO2-eq'!E132</f>
        <v>1276.4857090909093</v>
      </c>
      <c r="F34" s="8">
        <f>'[23]Perhitungan ke CO2-eq'!F132</f>
        <v>1589.691490909091</v>
      </c>
      <c r="G34" s="8">
        <f>'[23]Perhitungan ke CO2-eq'!G132</f>
        <v>1732.9332000000002</v>
      </c>
      <c r="H34" s="8">
        <f>'[23]Perhitungan ke CO2-eq'!H132</f>
        <v>2052.4825636363639</v>
      </c>
      <c r="I34" s="8">
        <f>'[23]Perhitungan ke CO2-eq'!I132</f>
        <v>3686.6583000000001</v>
      </c>
      <c r="J34" s="8">
        <f>'[23]Perhitungan ke CO2-eq'!J132</f>
        <v>5204.6663727272735</v>
      </c>
      <c r="K34" s="8">
        <f>'[23]Perhitungan ke CO2-eq'!K132</f>
        <v>6679.8543545454559</v>
      </c>
      <c r="L34" s="8">
        <f>'[23]Perhitungan ke CO2-eq'!L132</f>
        <v>8790.7507090909094</v>
      </c>
    </row>
    <row r="35" spans="1:13" x14ac:dyDescent="0.25">
      <c r="A35" s="1" t="s">
        <v>8</v>
      </c>
      <c r="B35" s="8">
        <f>'[23]Perhitungan ke CO2-eq'!B133</f>
        <v>0</v>
      </c>
      <c r="C35" s="8">
        <f>'[23]Perhitungan ke CO2-eq'!C133</f>
        <v>6.5209607272727278E-4</v>
      </c>
      <c r="D35" s="8">
        <f>'[23]Perhitungan ke CO2-eq'!D133</f>
        <v>2.6843682981818181E-3</v>
      </c>
      <c r="E35" s="8">
        <f>'[23]Perhitungan ke CO2-eq'!E133</f>
        <v>1.1756584509090909E-3</v>
      </c>
      <c r="F35" s="8">
        <f>'[23]Perhitungan ke CO2-eq'!F133</f>
        <v>3.079715316363636E-3</v>
      </c>
      <c r="G35" s="8">
        <f>'[23]Perhitungan ke CO2-eq'!G133</f>
        <v>3.281833265454546E-3</v>
      </c>
      <c r="H35" s="8">
        <f>'[23]Perhitungan ke CO2-eq'!H133</f>
        <v>3.5888057163636364E-3</v>
      </c>
      <c r="I35" s="8">
        <f>'[23]Perhitungan ke CO2-eq'!I133</f>
        <v>3.4535625090909091E-3</v>
      </c>
      <c r="J35" s="8">
        <f>'[23]Perhitungan ke CO2-eq'!J133</f>
        <v>2.8427947367272726E-3</v>
      </c>
      <c r="K35" s="8">
        <f>'[23]Perhitungan ke CO2-eq'!K133</f>
        <v>1.8187422654545454E-3</v>
      </c>
      <c r="L35" s="8">
        <f>'[23]Perhitungan ke CO2-eq'!L133</f>
        <v>1.2936710945454547E-3</v>
      </c>
    </row>
    <row r="36" spans="1:13" x14ac:dyDescent="0.25">
      <c r="A36" s="4" t="s">
        <v>9</v>
      </c>
      <c r="B36" s="8">
        <f>'[23]Perhitungan ke CO2-eq'!B134</f>
        <v>10129.259424669743</v>
      </c>
      <c r="C36" s="8">
        <f>'[23]Perhitungan ke CO2-eq'!C134</f>
        <v>12919.843635643094</v>
      </c>
      <c r="D36" s="8">
        <f>'[23]Perhitungan ke CO2-eq'!D134</f>
        <v>15191.395361416902</v>
      </c>
      <c r="E36" s="8">
        <f>'[23]Perhitungan ke CO2-eq'!E134</f>
        <v>25088.191852426171</v>
      </c>
      <c r="F36" s="8">
        <f>'[23]Perhitungan ke CO2-eq'!F134</f>
        <v>24396.096716306118</v>
      </c>
      <c r="G36" s="8">
        <f>'[23]Perhitungan ke CO2-eq'!G134</f>
        <v>26288.173820941</v>
      </c>
      <c r="H36" s="8">
        <f>'[23]Perhitungan ke CO2-eq'!H134</f>
        <v>28840.230063795279</v>
      </c>
      <c r="I36" s="8">
        <f>'[23]Perhitungan ke CO2-eq'!I134</f>
        <v>29242.865580040496</v>
      </c>
      <c r="J36" s="8">
        <f>'[23]Perhitungan ke CO2-eq'!J134</f>
        <v>37511.738328886568</v>
      </c>
      <c r="K36" s="8">
        <f>'[23]Perhitungan ke CO2-eq'!K134</f>
        <v>34197.933859295139</v>
      </c>
      <c r="L36" s="8">
        <f>'[23]Perhitungan ke CO2-eq'!L134</f>
        <v>38361.463185727633</v>
      </c>
      <c r="M36" s="9">
        <f>SUM(B36:L36)</f>
        <v>282167.19182914816</v>
      </c>
    </row>
    <row r="43" spans="1:13" x14ac:dyDescent="0.25">
      <c r="A43" t="s">
        <v>53</v>
      </c>
    </row>
    <row r="44" spans="1:13" x14ac:dyDescent="0.25">
      <c r="A44" s="56" t="s">
        <v>0</v>
      </c>
    </row>
    <row r="45" spans="1:13" x14ac:dyDescent="0.25">
      <c r="A45" s="56"/>
    </row>
    <row r="46" spans="1:13" x14ac:dyDescent="0.25">
      <c r="A46" s="1" t="s">
        <v>3</v>
      </c>
    </row>
    <row r="47" spans="1:13" x14ac:dyDescent="0.25">
      <c r="A47" s="1" t="s">
        <v>4</v>
      </c>
    </row>
    <row r="48" spans="1:13" x14ac:dyDescent="0.25">
      <c r="A48" s="1" t="s">
        <v>5</v>
      </c>
    </row>
    <row r="49" spans="1:1" x14ac:dyDescent="0.25">
      <c r="A49" s="1" t="s">
        <v>6</v>
      </c>
    </row>
    <row r="50" spans="1:1" x14ac:dyDescent="0.25">
      <c r="A50" s="1" t="s">
        <v>7</v>
      </c>
    </row>
    <row r="51" spans="1:1" x14ac:dyDescent="0.25">
      <c r="A51" s="1" t="s">
        <v>8</v>
      </c>
    </row>
    <row r="52" spans="1:1" x14ac:dyDescent="0.25">
      <c r="A52" s="4" t="s">
        <v>9</v>
      </c>
    </row>
    <row r="55" spans="1:1" x14ac:dyDescent="0.25">
      <c r="A55" t="s">
        <v>54</v>
      </c>
    </row>
    <row r="56" spans="1:1" x14ac:dyDescent="0.25">
      <c r="A56" s="56" t="s">
        <v>0</v>
      </c>
    </row>
    <row r="57" spans="1:1" x14ac:dyDescent="0.25">
      <c r="A57" s="56"/>
    </row>
    <row r="58" spans="1:1" x14ac:dyDescent="0.25">
      <c r="A58" s="1" t="s">
        <v>3</v>
      </c>
    </row>
    <row r="59" spans="1:1" x14ac:dyDescent="0.25">
      <c r="A59" s="1" t="s">
        <v>4</v>
      </c>
    </row>
    <row r="60" spans="1:1" x14ac:dyDescent="0.25">
      <c r="A60" s="1" t="s">
        <v>5</v>
      </c>
    </row>
    <row r="61" spans="1:1" x14ac:dyDescent="0.25">
      <c r="A61" s="1" t="s">
        <v>6</v>
      </c>
    </row>
    <row r="62" spans="1:1" x14ac:dyDescent="0.25">
      <c r="A62" s="1" t="s">
        <v>7</v>
      </c>
    </row>
    <row r="63" spans="1:1" x14ac:dyDescent="0.25">
      <c r="A63" s="1" t="s">
        <v>8</v>
      </c>
    </row>
    <row r="64" spans="1:1" x14ac:dyDescent="0.25">
      <c r="A64" s="4" t="s">
        <v>9</v>
      </c>
    </row>
    <row r="68" spans="1:22" x14ac:dyDescent="0.25">
      <c r="A68" s="35"/>
      <c r="B68" s="58" t="s">
        <v>1</v>
      </c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60"/>
    </row>
    <row r="69" spans="1:22" x14ac:dyDescent="0.25">
      <c r="A69" s="35" t="s">
        <v>59</v>
      </c>
      <c r="B69" s="37">
        <v>2011</v>
      </c>
      <c r="C69" s="37">
        <v>2012</v>
      </c>
      <c r="D69" s="37">
        <v>2013</v>
      </c>
      <c r="E69" s="37">
        <v>2014</v>
      </c>
      <c r="F69" s="37">
        <v>2015</v>
      </c>
      <c r="G69" s="37">
        <v>2016</v>
      </c>
      <c r="H69" s="37">
        <v>2017</v>
      </c>
      <c r="I69" s="37">
        <v>2018</v>
      </c>
      <c r="J69" s="37">
        <v>2019</v>
      </c>
      <c r="K69" s="37">
        <v>2020</v>
      </c>
      <c r="L69" s="37">
        <v>2021</v>
      </c>
      <c r="M69" s="37">
        <v>2022</v>
      </c>
      <c r="N69" s="37">
        <v>2023</v>
      </c>
      <c r="O69" s="37">
        <v>2024</v>
      </c>
      <c r="P69" s="37">
        <v>2025</v>
      </c>
      <c r="Q69" s="37">
        <v>2026</v>
      </c>
      <c r="R69" s="37">
        <v>2027</v>
      </c>
      <c r="S69" s="37">
        <v>2028</v>
      </c>
      <c r="T69" s="37">
        <v>2029</v>
      </c>
      <c r="U69" s="37">
        <v>2030</v>
      </c>
    </row>
    <row r="70" spans="1:22" x14ac:dyDescent="0.25">
      <c r="A70" s="35" t="s">
        <v>60</v>
      </c>
      <c r="B70" s="39">
        <f>B6+B9+B10+B11+B12</f>
        <v>14590.009408389038</v>
      </c>
      <c r="C70" s="39">
        <f t="shared" ref="C70:U70" si="4">C6+C9+C10+C11+C12</f>
        <v>15346.909668214159</v>
      </c>
      <c r="D70" s="39">
        <f t="shared" si="4"/>
        <v>15355.992471332062</v>
      </c>
      <c r="E70" s="39">
        <f t="shared" si="4"/>
        <v>18380.565909593246</v>
      </c>
      <c r="F70" s="39">
        <f t="shared" si="4"/>
        <v>16869.792990982303</v>
      </c>
      <c r="G70" s="39">
        <f t="shared" si="4"/>
        <v>9116.1067293337619</v>
      </c>
      <c r="H70" s="39">
        <f t="shared" si="4"/>
        <v>19191.962988125775</v>
      </c>
      <c r="I70" s="39">
        <f t="shared" si="4"/>
        <v>19909.50443443999</v>
      </c>
      <c r="J70" s="39">
        <f t="shared" si="4"/>
        <v>21959.190338046421</v>
      </c>
      <c r="K70" s="39">
        <f t="shared" si="4"/>
        <v>23070.319919469697</v>
      </c>
      <c r="L70" s="39">
        <f t="shared" si="4"/>
        <v>24220.808314403883</v>
      </c>
      <c r="M70" s="39">
        <f t="shared" si="4"/>
        <v>24705.224480691955</v>
      </c>
      <c r="N70" s="39">
        <f t="shared" si="4"/>
        <v>25198.723450097943</v>
      </c>
      <c r="O70" s="39">
        <f t="shared" si="4"/>
        <v>25704.33282366112</v>
      </c>
      <c r="P70" s="39">
        <f t="shared" si="4"/>
        <v>26215.997399302905</v>
      </c>
      <c r="Q70" s="39">
        <f t="shared" si="4"/>
        <v>26742.799980141186</v>
      </c>
      <c r="R70" s="39">
        <f t="shared" si="4"/>
        <v>27275.657763058069</v>
      </c>
      <c r="S70" s="39">
        <f t="shared" si="4"/>
        <v>27820.625950132166</v>
      </c>
      <c r="T70" s="39">
        <f t="shared" si="4"/>
        <v>28377.704541363448</v>
      </c>
      <c r="U70" s="39">
        <f t="shared" si="4"/>
        <v>28946.893536751937</v>
      </c>
    </row>
    <row r="71" spans="1:22" x14ac:dyDescent="0.25">
      <c r="A71" s="35" t="s">
        <v>61</v>
      </c>
      <c r="B71" s="39">
        <f>B7+B8</f>
        <v>19223.32159914765</v>
      </c>
      <c r="C71" s="39">
        <f t="shared" ref="C71:U71" si="5">C7+C8</f>
        <v>20360.181368467809</v>
      </c>
      <c r="D71" s="39">
        <f t="shared" si="5"/>
        <v>21541.996427822516</v>
      </c>
      <c r="E71" s="39">
        <f t="shared" si="5"/>
        <v>22243.961067820517</v>
      </c>
      <c r="F71" s="39">
        <f t="shared" si="5"/>
        <v>24087.342271557402</v>
      </c>
      <c r="G71" s="39">
        <f t="shared" si="5"/>
        <v>24327.45592547227</v>
      </c>
      <c r="H71" s="39">
        <f t="shared" si="5"/>
        <v>25181.805860515717</v>
      </c>
      <c r="I71" s="39">
        <f t="shared" si="5"/>
        <v>26348.814715939006</v>
      </c>
      <c r="J71" s="39">
        <f t="shared" si="5"/>
        <v>27559.651965068333</v>
      </c>
      <c r="K71" s="39">
        <f t="shared" si="5"/>
        <v>28881.245512071517</v>
      </c>
      <c r="L71" s="39">
        <f t="shared" si="5"/>
        <v>30108.98280612606</v>
      </c>
      <c r="M71" s="39">
        <f t="shared" si="5"/>
        <v>30961.373536068801</v>
      </c>
      <c r="N71" s="39">
        <f t="shared" si="5"/>
        <v>32283.124369727626</v>
      </c>
      <c r="O71" s="39">
        <f t="shared" si="5"/>
        <v>33374.049201513808</v>
      </c>
      <c r="P71" s="39">
        <f t="shared" si="5"/>
        <v>34465.92387942499</v>
      </c>
      <c r="Q71" s="39">
        <f t="shared" si="5"/>
        <v>35563.046099699459</v>
      </c>
      <c r="R71" s="39">
        <f t="shared" si="5"/>
        <v>36662.277522232864</v>
      </c>
      <c r="S71" s="39">
        <f t="shared" si="5"/>
        <v>37764.722055050916</v>
      </c>
      <c r="T71" s="39">
        <f t="shared" si="5"/>
        <v>38786.516927413977</v>
      </c>
      <c r="U71" s="39">
        <f t="shared" si="5"/>
        <v>39975.112352658085</v>
      </c>
    </row>
    <row r="72" spans="1:22" x14ac:dyDescent="0.25">
      <c r="A72" s="35"/>
      <c r="B72" s="39">
        <f>SUM(B70:B71)</f>
        <v>33813.33100753669</v>
      </c>
      <c r="C72" s="39">
        <f t="shared" ref="C72:U72" si="6">SUM(C70:C71)</f>
        <v>35707.091036681966</v>
      </c>
      <c r="D72" s="39">
        <f t="shared" si="6"/>
        <v>36897.988899154574</v>
      </c>
      <c r="E72" s="39">
        <f t="shared" si="6"/>
        <v>40624.526977413763</v>
      </c>
      <c r="F72" s="39">
        <f t="shared" si="6"/>
        <v>40957.135262539705</v>
      </c>
      <c r="G72" s="39">
        <f t="shared" si="6"/>
        <v>33443.562654806032</v>
      </c>
      <c r="H72" s="39">
        <f t="shared" si="6"/>
        <v>44373.768848641492</v>
      </c>
      <c r="I72" s="39">
        <f t="shared" si="6"/>
        <v>46258.319150379</v>
      </c>
      <c r="J72" s="39">
        <f t="shared" si="6"/>
        <v>49518.842303114754</v>
      </c>
      <c r="K72" s="39">
        <f t="shared" si="6"/>
        <v>51951.56543154121</v>
      </c>
      <c r="L72" s="39">
        <f t="shared" si="6"/>
        <v>54329.791120529946</v>
      </c>
      <c r="M72" s="39">
        <f t="shared" si="6"/>
        <v>55666.598016760756</v>
      </c>
      <c r="N72" s="39">
        <f t="shared" si="6"/>
        <v>57481.847819825569</v>
      </c>
      <c r="O72" s="39">
        <f t="shared" si="6"/>
        <v>59078.382025174928</v>
      </c>
      <c r="P72" s="39">
        <f t="shared" si="6"/>
        <v>60681.921278727896</v>
      </c>
      <c r="Q72" s="39">
        <f t="shared" si="6"/>
        <v>62305.846079840645</v>
      </c>
      <c r="R72" s="39">
        <f t="shared" si="6"/>
        <v>63937.935285290936</v>
      </c>
      <c r="S72" s="39">
        <f t="shared" si="6"/>
        <v>65585.348005183085</v>
      </c>
      <c r="T72" s="39">
        <f t="shared" si="6"/>
        <v>67164.221468777425</v>
      </c>
      <c r="U72" s="39">
        <f t="shared" si="6"/>
        <v>68922.005889410022</v>
      </c>
    </row>
    <row r="73" spans="1:22" x14ac:dyDescent="0.25">
      <c r="B73" s="42">
        <f>B70/B72</f>
        <v>0.43148690098402476</v>
      </c>
      <c r="C73" s="42">
        <f t="shared" ref="C73:U73" si="7">C70/C72</f>
        <v>0.42980005434909968</v>
      </c>
      <c r="D73" s="42">
        <f t="shared" si="7"/>
        <v>0.4161742395581865</v>
      </c>
      <c r="E73" s="42">
        <f t="shared" si="7"/>
        <v>0.45244996747438776</v>
      </c>
      <c r="F73" s="42">
        <f t="shared" si="7"/>
        <v>0.41188898791004525</v>
      </c>
      <c r="G73" s="42">
        <f t="shared" si="7"/>
        <v>0.27258180665222054</v>
      </c>
      <c r="H73" s="42">
        <f t="shared" si="7"/>
        <v>0.43250694016073732</v>
      </c>
      <c r="I73" s="42">
        <f t="shared" si="7"/>
        <v>0.43039835428773615</v>
      </c>
      <c r="J73" s="42">
        <f t="shared" si="7"/>
        <v>0.4434512059799342</v>
      </c>
      <c r="K73" s="42">
        <f t="shared" si="7"/>
        <v>0.44407362372690079</v>
      </c>
      <c r="L73" s="42">
        <f t="shared" si="7"/>
        <v>0.44581081235284581</v>
      </c>
      <c r="M73" s="42">
        <f t="shared" si="7"/>
        <v>0.44380697511375522</v>
      </c>
      <c r="N73" s="42">
        <f t="shared" si="7"/>
        <v>0.43837705999087367</v>
      </c>
      <c r="O73" s="42">
        <f t="shared" si="7"/>
        <v>0.43508863889853644</v>
      </c>
      <c r="P73" s="42">
        <f t="shared" si="7"/>
        <v>0.43202319318279309</v>
      </c>
      <c r="Q73" s="42">
        <f t="shared" si="7"/>
        <v>0.42921814986465529</v>
      </c>
      <c r="R73" s="42">
        <f t="shared" si="7"/>
        <v>0.42659584863593325</v>
      </c>
      <c r="S73" s="42">
        <f t="shared" si="7"/>
        <v>0.42418965205358911</v>
      </c>
      <c r="T73" s="42">
        <f t="shared" si="7"/>
        <v>0.42251222333538652</v>
      </c>
      <c r="U73" s="42">
        <f t="shared" si="7"/>
        <v>0.41999493722221559</v>
      </c>
      <c r="V73" s="43">
        <f>AVERAGE(B73:U73)</f>
        <v>0.4241214785866928</v>
      </c>
    </row>
    <row r="74" spans="1:22" x14ac:dyDescent="0.25">
      <c r="B74" s="42">
        <f>B71/B72</f>
        <v>0.56851309901597513</v>
      </c>
      <c r="C74" s="42">
        <f t="shared" ref="C74:U74" si="8">C71/C72</f>
        <v>0.57019994565090037</v>
      </c>
      <c r="D74" s="42">
        <f t="shared" si="8"/>
        <v>0.58382576044181356</v>
      </c>
      <c r="E74" s="42">
        <f t="shared" si="8"/>
        <v>0.54755003252561218</v>
      </c>
      <c r="F74" s="42">
        <f t="shared" si="8"/>
        <v>0.58811101208995475</v>
      </c>
      <c r="G74" s="42">
        <f t="shared" si="8"/>
        <v>0.72741819334777946</v>
      </c>
      <c r="H74" s="42">
        <f t="shared" si="8"/>
        <v>0.56749305983926268</v>
      </c>
      <c r="I74" s="42">
        <f t="shared" si="8"/>
        <v>0.56960164571226379</v>
      </c>
      <c r="J74" s="42">
        <f t="shared" si="8"/>
        <v>0.55654879402006574</v>
      </c>
      <c r="K74" s="42">
        <f t="shared" si="8"/>
        <v>0.55592637627309927</v>
      </c>
      <c r="L74" s="42">
        <f t="shared" si="8"/>
        <v>0.55418918764715419</v>
      </c>
      <c r="M74" s="42">
        <f t="shared" si="8"/>
        <v>0.55619302488624478</v>
      </c>
      <c r="N74" s="42">
        <f t="shared" si="8"/>
        <v>0.56162294000912638</v>
      </c>
      <c r="O74" s="42">
        <f t="shared" si="8"/>
        <v>0.56491136110146356</v>
      </c>
      <c r="P74" s="42">
        <f t="shared" si="8"/>
        <v>0.56797680681720686</v>
      </c>
      <c r="Q74" s="42">
        <f t="shared" si="8"/>
        <v>0.57078185013534477</v>
      </c>
      <c r="R74" s="42">
        <f t="shared" si="8"/>
        <v>0.57340415136406664</v>
      </c>
      <c r="S74" s="42">
        <f t="shared" si="8"/>
        <v>0.57581034794641084</v>
      </c>
      <c r="T74" s="42">
        <f t="shared" si="8"/>
        <v>0.57748777666461348</v>
      </c>
      <c r="U74" s="42">
        <f t="shared" si="8"/>
        <v>0.58000506277778441</v>
      </c>
      <c r="V74" s="43">
        <f>AVERAGE(B74:U74)</f>
        <v>0.57587852141330709</v>
      </c>
    </row>
    <row r="75" spans="1:22" x14ac:dyDescent="0.25"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3"/>
    </row>
    <row r="76" spans="1:22" x14ac:dyDescent="0.25">
      <c r="A76" t="s">
        <v>66</v>
      </c>
    </row>
    <row r="77" spans="1:22" x14ac:dyDescent="0.25">
      <c r="A77" s="31" t="str">
        <f>[24]Rekap!A2</f>
        <v>Pertanian</v>
      </c>
      <c r="B77" s="31">
        <f>[24]Rekap!B2</f>
        <v>361787.38614263333</v>
      </c>
      <c r="C77" s="31">
        <f>[24]Rekap!C2</f>
        <v>409876.70879370952</v>
      </c>
      <c r="D77" s="31">
        <f>[24]Rekap!D2</f>
        <v>477238.01676443807</v>
      </c>
      <c r="E77" s="31">
        <f>[24]Rekap!E2</f>
        <v>537340.58811396675</v>
      </c>
      <c r="F77" s="31">
        <f>[24]Rekap!F2</f>
        <v>562190.83529241895</v>
      </c>
    </row>
    <row r="78" spans="1:22" x14ac:dyDescent="0.25">
      <c r="A78" s="31" t="str">
        <f>[24]Rekap!A3</f>
        <v>Terkait pemupukan N</v>
      </c>
      <c r="B78" s="31">
        <f>[24]Rekap!B3</f>
        <v>361624.45575263334</v>
      </c>
      <c r="C78" s="31">
        <f>[24]Rekap!C3</f>
        <v>409705.32590370951</v>
      </c>
      <c r="D78" s="31">
        <f>[24]Rekap!D3</f>
        <v>477066.53244443808</v>
      </c>
      <c r="E78" s="31">
        <f>[24]Rekap!E3</f>
        <v>537135.3276039667</v>
      </c>
      <c r="F78" s="31">
        <f>[24]Rekap!F3</f>
        <v>562002.44597241899</v>
      </c>
    </row>
    <row r="79" spans="1:22" x14ac:dyDescent="0.25">
      <c r="A79" s="31" t="str">
        <f>[24]Rekap!A4</f>
        <v>Pengairan sawah</v>
      </c>
      <c r="B79" s="31">
        <f>[24]Rekap!B4</f>
        <v>162.93038999999999</v>
      </c>
      <c r="C79" s="31">
        <f>[24]Rekap!C4</f>
        <v>171.38289</v>
      </c>
      <c r="D79" s="31">
        <f>[24]Rekap!D4</f>
        <v>171.48432</v>
      </c>
      <c r="E79" s="31">
        <f>[24]Rekap!E4</f>
        <v>205.26051000000004</v>
      </c>
      <c r="F79" s="31">
        <f>[24]Rekap!F4</f>
        <v>188.38932</v>
      </c>
    </row>
    <row r="80" spans="1:22" x14ac:dyDescent="0.25">
      <c r="A80" s="31" t="str">
        <f>[24]Rekap!A5</f>
        <v>Peternakan</v>
      </c>
      <c r="B80" s="31">
        <f>[24]Rekap!B5</f>
        <v>19138.935493767003</v>
      </c>
      <c r="C80" s="31">
        <f>[24]Rekap!C5</f>
        <v>20407.11276503585</v>
      </c>
      <c r="D80" s="31">
        <f>[24]Rekap!D5</f>
        <v>21456.541935284033</v>
      </c>
      <c r="E80" s="31">
        <f>[24]Rekap!E5</f>
        <v>22140.085229869717</v>
      </c>
      <c r="F80" s="31">
        <f>[24]Rekap!F5</f>
        <v>23923.194561443081</v>
      </c>
    </row>
    <row r="81" spans="1:21" x14ac:dyDescent="0.25">
      <c r="A81" s="31" t="str">
        <f>[24]Rekap!A6</f>
        <v>Total</v>
      </c>
      <c r="B81" s="31">
        <f>[24]Rekap!B6</f>
        <v>380926.32163640036</v>
      </c>
      <c r="C81" s="31">
        <f>[24]Rekap!C6</f>
        <v>430283.82155874535</v>
      </c>
      <c r="D81" s="31">
        <f>[24]Rekap!D6</f>
        <v>498694.55869972211</v>
      </c>
      <c r="E81" s="31">
        <f>[24]Rekap!E6</f>
        <v>559480.67334383645</v>
      </c>
      <c r="F81" s="31">
        <f>[24]Rekap!F6</f>
        <v>586114.02985386201</v>
      </c>
    </row>
    <row r="82" spans="1:21" x14ac:dyDescent="0.25">
      <c r="B82" s="31"/>
      <c r="C82" s="31"/>
      <c r="D82" s="31"/>
      <c r="E82" s="31"/>
      <c r="F82" s="31"/>
    </row>
    <row r="83" spans="1:21" x14ac:dyDescent="0.25">
      <c r="B83" s="30">
        <f>B72-B81</f>
        <v>-347112.99062886368</v>
      </c>
      <c r="C83" s="30">
        <f t="shared" ref="C83:F83" si="9">C72-C81</f>
        <v>-394576.73052206339</v>
      </c>
      <c r="D83" s="30">
        <f t="shared" si="9"/>
        <v>-461796.56980056752</v>
      </c>
      <c r="E83" s="30">
        <f t="shared" si="9"/>
        <v>-518856.1463664227</v>
      </c>
      <c r="F83" s="30">
        <f t="shared" si="9"/>
        <v>-545156.89459132229</v>
      </c>
    </row>
    <row r="86" spans="1:21" x14ac:dyDescent="0.25">
      <c r="A86" s="35"/>
      <c r="B86" s="58" t="s">
        <v>1</v>
      </c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60"/>
    </row>
    <row r="87" spans="1:21" x14ac:dyDescent="0.25">
      <c r="A87" s="35" t="s">
        <v>68</v>
      </c>
      <c r="B87" s="37">
        <v>2011</v>
      </c>
      <c r="C87" s="37">
        <v>2012</v>
      </c>
      <c r="D87" s="37">
        <v>2013</v>
      </c>
      <c r="E87" s="37">
        <v>2014</v>
      </c>
      <c r="F87" s="37">
        <v>2015</v>
      </c>
      <c r="G87" s="37">
        <v>2016</v>
      </c>
      <c r="H87" s="37">
        <v>2017</v>
      </c>
      <c r="I87" s="37">
        <v>2018</v>
      </c>
      <c r="J87" s="37">
        <v>2019</v>
      </c>
      <c r="K87" s="37">
        <v>2020</v>
      </c>
      <c r="L87" s="37">
        <v>2021</v>
      </c>
      <c r="M87" s="37">
        <v>2022</v>
      </c>
      <c r="N87" s="37">
        <v>2023</v>
      </c>
      <c r="O87" s="37">
        <v>2024</v>
      </c>
      <c r="P87" s="37">
        <v>2025</v>
      </c>
      <c r="Q87" s="37">
        <v>2026</v>
      </c>
      <c r="R87" s="37">
        <v>2027</v>
      </c>
      <c r="S87" s="37">
        <v>2028</v>
      </c>
      <c r="T87" s="37">
        <v>2029</v>
      </c>
      <c r="U87" s="37">
        <v>2030</v>
      </c>
    </row>
    <row r="88" spans="1:21" x14ac:dyDescent="0.25">
      <c r="A88" s="35" t="s">
        <v>60</v>
      </c>
      <c r="B88" s="31">
        <f>B18+B21+B22+B23+B24</f>
        <v>11443.624732192209</v>
      </c>
      <c r="C88" s="31">
        <f t="shared" ref="C88:U88" si="10">C18+C21+C22+C23+C24</f>
        <v>12037.296901324402</v>
      </c>
      <c r="D88" s="31">
        <f t="shared" si="10"/>
        <v>12044.42096735399</v>
      </c>
      <c r="E88" s="31">
        <f t="shared" si="10"/>
        <v>14416.734955206244</v>
      </c>
      <c r="F88" s="31">
        <f t="shared" si="10"/>
        <v>13231.765305618381</v>
      </c>
      <c r="G88" s="31">
        <f t="shared" si="10"/>
        <v>7150.1876050281671</v>
      </c>
      <c r="H88" s="31">
        <f t="shared" si="10"/>
        <v>8351.4510262824642</v>
      </c>
      <c r="I88" s="31">
        <f t="shared" si="10"/>
        <v>8663.6917414155978</v>
      </c>
      <c r="J88" s="31">
        <f t="shared" si="10"/>
        <v>9555.6198601714314</v>
      </c>
      <c r="K88" s="31">
        <f t="shared" si="10"/>
        <v>10039.131853647636</v>
      </c>
      <c r="L88" s="31">
        <f t="shared" si="10"/>
        <v>10539.770974958148</v>
      </c>
      <c r="M88" s="31">
        <f t="shared" si="10"/>
        <v>10750.566394457312</v>
      </c>
      <c r="N88" s="31">
        <f t="shared" si="10"/>
        <v>10965.314228072086</v>
      </c>
      <c r="O88" s="31">
        <f t="shared" si="10"/>
        <v>11185.331947174334</v>
      </c>
      <c r="P88" s="31">
        <f t="shared" si="10"/>
        <v>11407.984609020325</v>
      </c>
      <c r="Q88" s="31">
        <f t="shared" si="10"/>
        <v>11637.224627725667</v>
      </c>
      <c r="R88" s="31">
        <f t="shared" si="10"/>
        <v>11869.099589174746</v>
      </c>
      <c r="S88" s="31">
        <f t="shared" si="10"/>
        <v>12106.244436111307</v>
      </c>
      <c r="T88" s="31">
        <f t="shared" si="10"/>
        <v>12348.659168535341</v>
      </c>
      <c r="U88" s="31">
        <f t="shared" si="10"/>
        <v>12596.343786446858</v>
      </c>
    </row>
    <row r="89" spans="1:21" x14ac:dyDescent="0.25">
      <c r="A89" s="35" t="s">
        <v>61</v>
      </c>
      <c r="B89" s="31">
        <f>B19+B20</f>
        <v>19223.32159914765</v>
      </c>
      <c r="C89" s="31">
        <f t="shared" ref="C89:U89" si="11">C19+C20</f>
        <v>20360.181368467809</v>
      </c>
      <c r="D89" s="31">
        <f t="shared" si="11"/>
        <v>21541.996427822516</v>
      </c>
      <c r="E89" s="31">
        <f t="shared" si="11"/>
        <v>22243.961067820517</v>
      </c>
      <c r="F89" s="31">
        <f t="shared" si="11"/>
        <v>24087.342271557402</v>
      </c>
      <c r="G89" s="31">
        <f t="shared" si="11"/>
        <v>24327.45592547227</v>
      </c>
      <c r="H89" s="31">
        <f t="shared" si="11"/>
        <v>24974.007635782469</v>
      </c>
      <c r="I89" s="31">
        <f t="shared" si="11"/>
        <v>26131.489458533157</v>
      </c>
      <c r="J89" s="31">
        <f t="shared" si="11"/>
        <v>27333.418999976602</v>
      </c>
      <c r="K89" s="31">
        <f t="shared" si="11"/>
        <v>28646.150126706252</v>
      </c>
      <c r="L89" s="31">
        <f t="shared" si="11"/>
        <v>29865.323097259705</v>
      </c>
      <c r="M89" s="31">
        <f t="shared" si="11"/>
        <v>30710.065128505481</v>
      </c>
      <c r="N89" s="31">
        <f t="shared" si="11"/>
        <v>32024.135827866772</v>
      </c>
      <c r="O89" s="31">
        <f t="shared" si="11"/>
        <v>33107.328431320784</v>
      </c>
      <c r="P89" s="31">
        <f t="shared" si="11"/>
        <v>34191.441096952716</v>
      </c>
      <c r="Q89" s="31">
        <f t="shared" si="11"/>
        <v>35280.739228935025</v>
      </c>
      <c r="R89" s="31">
        <f t="shared" si="11"/>
        <v>36372.100690785628</v>
      </c>
      <c r="S89" s="31">
        <f t="shared" si="11"/>
        <v>37466.627623698027</v>
      </c>
      <c r="T89" s="31">
        <f t="shared" si="11"/>
        <v>38480.468663894528</v>
      </c>
      <c r="U89" s="31">
        <f t="shared" si="11"/>
        <v>39661.051599444865</v>
      </c>
    </row>
    <row r="90" spans="1:21" x14ac:dyDescent="0.25">
      <c r="B90" s="31">
        <f>SUM(B88:B89)</f>
        <v>30666.946331339859</v>
      </c>
      <c r="C90" s="31">
        <f t="shared" ref="C90:U90" si="12">SUM(C88:C89)</f>
        <v>32397.478269792213</v>
      </c>
      <c r="D90" s="31">
        <f t="shared" si="12"/>
        <v>33586.417395176504</v>
      </c>
      <c r="E90" s="31">
        <f t="shared" si="12"/>
        <v>36660.696023026758</v>
      </c>
      <c r="F90" s="31">
        <f t="shared" si="12"/>
        <v>37319.107577175782</v>
      </c>
      <c r="G90" s="31">
        <f t="shared" si="12"/>
        <v>31477.643530500438</v>
      </c>
      <c r="H90" s="31">
        <f t="shared" si="12"/>
        <v>33325.458662064935</v>
      </c>
      <c r="I90" s="31">
        <f t="shared" si="12"/>
        <v>34795.181199948755</v>
      </c>
      <c r="J90" s="31">
        <f t="shared" si="12"/>
        <v>36889.038860148037</v>
      </c>
      <c r="K90" s="31">
        <f t="shared" si="12"/>
        <v>38685.281980353888</v>
      </c>
      <c r="L90" s="31">
        <f t="shared" si="12"/>
        <v>40405.094072217849</v>
      </c>
      <c r="M90" s="31">
        <f t="shared" si="12"/>
        <v>41460.631522962794</v>
      </c>
      <c r="N90" s="31">
        <f t="shared" si="12"/>
        <v>42989.450055938854</v>
      </c>
      <c r="O90" s="31">
        <f t="shared" si="12"/>
        <v>44292.660378495115</v>
      </c>
      <c r="P90" s="31">
        <f t="shared" si="12"/>
        <v>45599.425705973044</v>
      </c>
      <c r="Q90" s="31">
        <f t="shared" si="12"/>
        <v>46917.963856660688</v>
      </c>
      <c r="R90" s="31">
        <f t="shared" si="12"/>
        <v>48241.200279960372</v>
      </c>
      <c r="S90" s="31">
        <f t="shared" si="12"/>
        <v>49572.872059809335</v>
      </c>
      <c r="T90" s="31">
        <f t="shared" si="12"/>
        <v>50829.127832429869</v>
      </c>
      <c r="U90" s="31">
        <f t="shared" si="12"/>
        <v>52257.395385891723</v>
      </c>
    </row>
    <row r="92" spans="1:21" x14ac:dyDescent="0.25">
      <c r="B92" s="30">
        <f>B90-B72</f>
        <v>-3146.3846761968307</v>
      </c>
      <c r="C92" s="30">
        <f t="shared" ref="C92:U92" si="13">C90-C72</f>
        <v>-3309.6127668897534</v>
      </c>
      <c r="D92" s="30">
        <f t="shared" si="13"/>
        <v>-3311.5715039780698</v>
      </c>
      <c r="E92" s="30">
        <f t="shared" si="13"/>
        <v>-3963.8309543870055</v>
      </c>
      <c r="F92" s="30">
        <f t="shared" si="13"/>
        <v>-3638.0276853639225</v>
      </c>
      <c r="G92" s="30">
        <f t="shared" si="13"/>
        <v>-1965.9191243055939</v>
      </c>
      <c r="H92" s="30">
        <f t="shared" si="13"/>
        <v>-11048.310186576557</v>
      </c>
      <c r="I92" s="30">
        <f t="shared" si="13"/>
        <v>-11463.137950430246</v>
      </c>
      <c r="J92" s="30">
        <f t="shared" si="13"/>
        <v>-12629.803442966717</v>
      </c>
      <c r="K92" s="30">
        <f t="shared" si="13"/>
        <v>-13266.283451187322</v>
      </c>
      <c r="L92" s="30">
        <f t="shared" si="13"/>
        <v>-13924.697048312097</v>
      </c>
      <c r="M92" s="30">
        <f t="shared" si="13"/>
        <v>-14205.966493797961</v>
      </c>
      <c r="N92" s="30">
        <f t="shared" si="13"/>
        <v>-14492.397763886715</v>
      </c>
      <c r="O92" s="30">
        <f t="shared" si="13"/>
        <v>-14785.721646679813</v>
      </c>
      <c r="P92" s="30">
        <f t="shared" si="13"/>
        <v>-15082.495572754851</v>
      </c>
      <c r="Q92" s="30">
        <f t="shared" si="13"/>
        <v>-15387.882223179957</v>
      </c>
      <c r="R92" s="30">
        <f t="shared" si="13"/>
        <v>-15696.735005330564</v>
      </c>
      <c r="S92" s="30">
        <f t="shared" si="13"/>
        <v>-16012.47594537375</v>
      </c>
      <c r="T92" s="30">
        <f t="shared" si="13"/>
        <v>-16335.093636347556</v>
      </c>
      <c r="U92" s="30">
        <f t="shared" si="13"/>
        <v>-16664.610503518299</v>
      </c>
    </row>
    <row r="93" spans="1:21" x14ac:dyDescent="0.25">
      <c r="B93" s="30">
        <f>B88-B70</f>
        <v>-3146.3846761968289</v>
      </c>
      <c r="C93" s="30">
        <f t="shared" ref="C93:U93" si="14">C88-C70</f>
        <v>-3309.612766889757</v>
      </c>
      <c r="D93" s="30">
        <f t="shared" si="14"/>
        <v>-3311.5715039780716</v>
      </c>
      <c r="E93" s="30">
        <f t="shared" si="14"/>
        <v>-3963.8309543870018</v>
      </c>
      <c r="F93" s="30">
        <f t="shared" si="14"/>
        <v>-3638.0276853639225</v>
      </c>
      <c r="G93" s="30">
        <f t="shared" si="14"/>
        <v>-1965.9191243055948</v>
      </c>
      <c r="H93" s="30">
        <f t="shared" si="14"/>
        <v>-10840.511961843311</v>
      </c>
      <c r="I93" s="30">
        <f t="shared" si="14"/>
        <v>-11245.812693024393</v>
      </c>
      <c r="J93" s="30">
        <f t="shared" si="14"/>
        <v>-12403.57047787499</v>
      </c>
      <c r="K93" s="30">
        <f t="shared" si="14"/>
        <v>-13031.188065822062</v>
      </c>
      <c r="L93" s="30">
        <f t="shared" si="14"/>
        <v>-13681.037339445735</v>
      </c>
      <c r="M93" s="30">
        <f t="shared" si="14"/>
        <v>-13954.658086234644</v>
      </c>
      <c r="N93" s="30">
        <f t="shared" si="14"/>
        <v>-14233.409222025857</v>
      </c>
      <c r="O93" s="30">
        <f t="shared" si="14"/>
        <v>-14519.000876486785</v>
      </c>
      <c r="P93" s="30">
        <f t="shared" si="14"/>
        <v>-14808.012790282581</v>
      </c>
      <c r="Q93" s="30">
        <f t="shared" si="14"/>
        <v>-15105.575352415519</v>
      </c>
      <c r="R93" s="30">
        <f t="shared" si="14"/>
        <v>-15406.558173883323</v>
      </c>
      <c r="S93" s="30">
        <f t="shared" si="14"/>
        <v>-15714.381514020859</v>
      </c>
      <c r="T93" s="30">
        <f t="shared" si="14"/>
        <v>-16029.045372828106</v>
      </c>
      <c r="U93" s="30">
        <f t="shared" si="14"/>
        <v>-16350.549750305079</v>
      </c>
    </row>
    <row r="94" spans="1:21" x14ac:dyDescent="0.25">
      <c r="B94" s="30">
        <f>B89-B71</f>
        <v>0</v>
      </c>
      <c r="C94" s="30">
        <f t="shared" ref="C94:U94" si="15">C89-C71</f>
        <v>0</v>
      </c>
      <c r="D94" s="30">
        <f t="shared" si="15"/>
        <v>0</v>
      </c>
      <c r="E94" s="30">
        <f t="shared" si="15"/>
        <v>0</v>
      </c>
      <c r="F94" s="30">
        <f t="shared" si="15"/>
        <v>0</v>
      </c>
      <c r="G94" s="30">
        <f t="shared" si="15"/>
        <v>0</v>
      </c>
      <c r="H94" s="30">
        <f t="shared" si="15"/>
        <v>-207.79822473324748</v>
      </c>
      <c r="I94" s="30">
        <f t="shared" si="15"/>
        <v>-217.3252574058497</v>
      </c>
      <c r="J94" s="30">
        <f t="shared" si="15"/>
        <v>-226.23296509173088</v>
      </c>
      <c r="K94" s="30">
        <f t="shared" si="15"/>
        <v>-235.09538536526452</v>
      </c>
      <c r="L94" s="30">
        <f t="shared" si="15"/>
        <v>-243.65970886635478</v>
      </c>
      <c r="M94" s="30">
        <f t="shared" si="15"/>
        <v>-251.30840756331963</v>
      </c>
      <c r="N94" s="30">
        <f t="shared" si="15"/>
        <v>-258.98854186085373</v>
      </c>
      <c r="O94" s="30">
        <f t="shared" si="15"/>
        <v>-266.72077019302378</v>
      </c>
      <c r="P94" s="30">
        <f t="shared" si="15"/>
        <v>-274.48278247227427</v>
      </c>
      <c r="Q94" s="30">
        <f t="shared" si="15"/>
        <v>-282.30687076443428</v>
      </c>
      <c r="R94" s="30">
        <f t="shared" si="15"/>
        <v>-290.1768314472356</v>
      </c>
      <c r="S94" s="30">
        <f t="shared" si="15"/>
        <v>-298.09443135288893</v>
      </c>
      <c r="T94" s="30">
        <f t="shared" si="15"/>
        <v>-306.04826351944939</v>
      </c>
      <c r="U94" s="30">
        <f t="shared" si="15"/>
        <v>-314.06075321321987</v>
      </c>
    </row>
  </sheetData>
  <mergeCells count="10">
    <mergeCell ref="B68:U68"/>
    <mergeCell ref="B86:U86"/>
    <mergeCell ref="A44:A45"/>
    <mergeCell ref="A56:A57"/>
    <mergeCell ref="A4:A5"/>
    <mergeCell ref="B4:U4"/>
    <mergeCell ref="A16:A17"/>
    <mergeCell ref="B16:U16"/>
    <mergeCell ref="A28:A29"/>
    <mergeCell ref="B28:L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Y91"/>
  <sheetViews>
    <sheetView topLeftCell="A70" zoomScale="85" zoomScaleNormal="85" workbookViewId="0">
      <selection activeCell="B6" sqref="B6"/>
    </sheetView>
  </sheetViews>
  <sheetFormatPr defaultRowHeight="15" x14ac:dyDescent="0.25"/>
  <cols>
    <col min="1" max="1" width="37.140625" bestFit="1" customWidth="1"/>
    <col min="2" max="2" width="11.5703125" bestFit="1" customWidth="1"/>
    <col min="3" max="21" width="12.5703125" bestFit="1" customWidth="1"/>
    <col min="22" max="22" width="13.28515625" bestFit="1" customWidth="1"/>
    <col min="23" max="23" width="11.5703125" bestFit="1" customWidth="1"/>
    <col min="24" max="24" width="9.5703125" bestFit="1" customWidth="1"/>
    <col min="25" max="25" width="13.28515625" bestFit="1" customWidth="1"/>
  </cols>
  <sheetData>
    <row r="1" spans="1:25" x14ac:dyDescent="0.25">
      <c r="A1" t="s">
        <v>29</v>
      </c>
    </row>
    <row r="3" spans="1:25" x14ac:dyDescent="0.25">
      <c r="A3" t="s">
        <v>10</v>
      </c>
    </row>
    <row r="4" spans="1:25" x14ac:dyDescent="0.25">
      <c r="A4" s="56" t="s">
        <v>0</v>
      </c>
      <c r="B4" s="57" t="s">
        <v>1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</row>
    <row r="5" spans="1:25" x14ac:dyDescent="0.25">
      <c r="A5" s="56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40">
        <f>'[25]Perhitungan ke CO2-eq'!B128</f>
        <v>8302.9296401705815</v>
      </c>
      <c r="C6" s="40">
        <f>'[25]Perhitungan ke CO2-eq'!C128</f>
        <v>8092.3750958843875</v>
      </c>
      <c r="D6" s="40">
        <f>'[25]Perhitungan ke CO2-eq'!D128</f>
        <v>11014.052312174217</v>
      </c>
      <c r="E6" s="40">
        <f>'[25]Perhitungan ke CO2-eq'!E128</f>
        <v>9735.8185300474161</v>
      </c>
      <c r="F6" s="40">
        <f>'[25]Perhitungan ke CO2-eq'!F128</f>
        <v>9212.2271411587426</v>
      </c>
      <c r="G6" s="40">
        <f>'[25]Perhitungan ke CO2-eq'!G128</f>
        <v>9716.0393254376359</v>
      </c>
      <c r="H6" s="40">
        <f>'[25]Perhitungan ke CO2-eq'!H128</f>
        <v>9938.5366259901566</v>
      </c>
      <c r="I6" s="40">
        <f>'[25]Perhitungan ke CO2-eq'!I128</f>
        <v>10166.129114725329</v>
      </c>
      <c r="J6" s="40">
        <f>'[25]Perhitungan ke CO2-eq'!J128</f>
        <v>10398.933471452538</v>
      </c>
      <c r="K6" s="40">
        <f>'[25]Perhitungan ke CO2-eq'!K128</f>
        <v>10637.069047948802</v>
      </c>
      <c r="L6" s="40">
        <f>'[26]Perhitungan ke CO2-eq'!B128</f>
        <v>10880.657929146828</v>
      </c>
      <c r="M6" s="40">
        <f>'[26]Perhitungan ke CO2-eq'!C128</f>
        <v>11129.82499572429</v>
      </c>
      <c r="N6" s="40">
        <f>'[26]Perhitungan ke CO2-eq'!D128</f>
        <v>11384.697988126372</v>
      </c>
      <c r="O6" s="40">
        <f>'[26]Perhitungan ke CO2-eq'!E128</f>
        <v>11645.407572054468</v>
      </c>
      <c r="P6" s="40">
        <f>'[26]Perhitungan ke CO2-eq'!F128</f>
        <v>11912.087405454515</v>
      </c>
      <c r="Q6" s="40">
        <f>'[26]Perhitungan ke CO2-eq'!G128</f>
        <v>12184.87420703942</v>
      </c>
      <c r="R6" s="40">
        <f>'[26]Perhitungan ke CO2-eq'!H128</f>
        <v>12463.907826380622</v>
      </c>
      <c r="S6" s="40">
        <f>'[26]Perhitungan ke CO2-eq'!I128</f>
        <v>12749.331315604735</v>
      </c>
      <c r="T6" s="40">
        <f>'[26]Perhitungan ke CO2-eq'!J128</f>
        <v>13041.291002732085</v>
      </c>
      <c r="U6" s="40">
        <f>'[26]Perhitungan ke CO2-eq'!K128</f>
        <v>13344.563822464817</v>
      </c>
      <c r="V6" s="30">
        <f t="shared" ref="V6:V13" si="0">SUM(B6:U6)</f>
        <v>217950.75436971796</v>
      </c>
      <c r="W6" s="30"/>
      <c r="X6" s="30"/>
      <c r="Y6" s="30"/>
    </row>
    <row r="7" spans="1:25" x14ac:dyDescent="0.25">
      <c r="A7" s="1" t="s">
        <v>4</v>
      </c>
      <c r="B7" s="40">
        <f>'[25]Perhitungan ke CO2-eq'!B129</f>
        <v>10641.579059999998</v>
      </c>
      <c r="C7" s="40">
        <f>'[25]Perhitungan ke CO2-eq'!C129</f>
        <v>12019.623419999998</v>
      </c>
      <c r="D7" s="40">
        <f>'[25]Perhitungan ke CO2-eq'!D129</f>
        <v>13798.938089999998</v>
      </c>
      <c r="E7" s="40">
        <f>'[25]Perhitungan ke CO2-eq'!E129</f>
        <v>15094.5921</v>
      </c>
      <c r="F7" s="40">
        <f>'[25]Perhitungan ke CO2-eq'!F129</f>
        <v>16212.555660000004</v>
      </c>
      <c r="G7" s="40">
        <f>'[25]Perhitungan ke CO2-eq'!G129</f>
        <v>17280.970698600002</v>
      </c>
      <c r="H7" s="40">
        <f>'[25]Perhitungan ke CO2-eq'!H129</f>
        <v>19481.665916432183</v>
      </c>
      <c r="I7" s="40">
        <f>'[25]Perhitungan ke CO2-eq'!I129</f>
        <v>21532.132085389607</v>
      </c>
      <c r="J7" s="40">
        <f>'[25]Perhitungan ke CO2-eq'!J129</f>
        <v>23808.749000086147</v>
      </c>
      <c r="K7" s="40">
        <f>'[25]Perhitungan ke CO2-eq'!K129</f>
        <v>26085.365914782687</v>
      </c>
      <c r="L7" s="40">
        <f>'[26]Perhitungan ke CO2-eq'!B129</f>
        <v>28361.982829479264</v>
      </c>
      <c r="M7" s="40">
        <f>'[26]Perhitungan ke CO2-eq'!C129</f>
        <v>30580.254373175743</v>
      </c>
      <c r="N7" s="40">
        <f>'[26]Perhitungan ke CO2-eq'!D129</f>
        <v>32915.216658872319</v>
      </c>
      <c r="O7" s="40">
        <f>'[26]Perhitungan ke CO2-eq'!E129</f>
        <v>35191.833573568896</v>
      </c>
      <c r="P7" s="40">
        <f>'[26]Perhitungan ke CO2-eq'!F129</f>
        <v>37468.450488265371</v>
      </c>
      <c r="Q7" s="40">
        <f>'[26]Perhitungan ke CO2-eq'!G129</f>
        <v>39745.067402961948</v>
      </c>
      <c r="R7" s="40">
        <f>'[26]Perhitungan ke CO2-eq'!H129</f>
        <v>42021.684317658524</v>
      </c>
      <c r="S7" s="40">
        <f>'[26]Perhitungan ke CO2-eq'!I129</f>
        <v>44298.301232354999</v>
      </c>
      <c r="T7" s="40">
        <f>'[26]Perhitungan ke CO2-eq'!J129</f>
        <v>46574.918147051561</v>
      </c>
      <c r="U7" s="40">
        <f>'[26]Perhitungan ke CO2-eq'!K129</f>
        <v>48851.535061748153</v>
      </c>
      <c r="V7" s="30">
        <f t="shared" si="0"/>
        <v>561965.41603042744</v>
      </c>
      <c r="W7" s="30"/>
      <c r="X7" s="30"/>
      <c r="Y7" s="30"/>
    </row>
    <row r="8" spans="1:25" x14ac:dyDescent="0.25">
      <c r="A8" s="1" t="s">
        <v>5</v>
      </c>
      <c r="B8" s="40">
        <f>'[25]Perhitungan ke CO2-eq'!B130</f>
        <v>284.29324917747283</v>
      </c>
      <c r="C8" s="40">
        <f>'[25]Perhitungan ke CO2-eq'!C130</f>
        <v>340.65249889590541</v>
      </c>
      <c r="D8" s="40">
        <f>'[25]Perhitungan ke CO2-eq'!D130</f>
        <v>296.95445275406752</v>
      </c>
      <c r="E8" s="40">
        <f>'[25]Perhitungan ke CO2-eq'!E130</f>
        <v>299.02814232174723</v>
      </c>
      <c r="F8" s="40">
        <f>'[25]Perhitungan ke CO2-eq'!F130</f>
        <v>382.61125512693604</v>
      </c>
      <c r="G8" s="40">
        <f>'[25]Perhitungan ke CO2-eq'!G130</f>
        <v>423.97093069980752</v>
      </c>
      <c r="H8" s="40">
        <f>'[25]Perhitungan ke CO2-eq'!H130</f>
        <v>454.28112250585974</v>
      </c>
      <c r="I8" s="40">
        <f>'[25]Perhitungan ke CO2-eq'!I130</f>
        <v>483.59528087806939</v>
      </c>
      <c r="J8" s="40">
        <f>'[25]Perhitungan ke CO2-eq'!J130</f>
        <v>432.35735905935331</v>
      </c>
      <c r="K8" s="40">
        <f>'[25]Perhitungan ke CO2-eq'!K130</f>
        <v>545.22240118986417</v>
      </c>
      <c r="L8" s="40">
        <f>'[26]Perhitungan ke CO2-eq'!B130</f>
        <v>576.03596134576208</v>
      </c>
      <c r="M8" s="40">
        <f>'[26]Perhitungan ke CO2-eq'!C130</f>
        <v>606.84952150165907</v>
      </c>
      <c r="N8" s="40">
        <f>'[26]Perhitungan ke CO2-eq'!D130</f>
        <v>637.66308165755675</v>
      </c>
      <c r="O8" s="40">
        <f>'[26]Perhitungan ke CO2-eq'!E130</f>
        <v>668.47664181345442</v>
      </c>
      <c r="P8" s="40">
        <f>'[26]Perhitungan ke CO2-eq'!F130</f>
        <v>699.2902019693513</v>
      </c>
      <c r="Q8" s="40">
        <f>'[26]Perhitungan ke CO2-eq'!G130</f>
        <v>730.10376212524909</v>
      </c>
      <c r="R8" s="40">
        <f>'[26]Perhitungan ke CO2-eq'!H130</f>
        <v>760.91732228114665</v>
      </c>
      <c r="S8" s="40">
        <f>'[26]Perhitungan ke CO2-eq'!I130</f>
        <v>791.73088243704376</v>
      </c>
      <c r="T8" s="40">
        <f>'[26]Perhitungan ke CO2-eq'!J130</f>
        <v>703.9628914158377</v>
      </c>
      <c r="U8" s="40">
        <f>'[26]Perhitungan ke CO2-eq'!K130</f>
        <v>853.35800274883934</v>
      </c>
      <c r="V8" s="30">
        <f t="shared" si="0"/>
        <v>10971.354961904983</v>
      </c>
      <c r="W8" s="30"/>
      <c r="X8" s="30"/>
      <c r="Y8" s="30"/>
    </row>
    <row r="9" spans="1:25" x14ac:dyDescent="0.25">
      <c r="A9" s="1" t="s">
        <v>6</v>
      </c>
      <c r="B9" s="40">
        <f>'[25]Perhitungan ke CO2-eq'!B131</f>
        <v>0</v>
      </c>
      <c r="C9" s="40">
        <f>'[25]Perhitungan ke CO2-eq'!C131</f>
        <v>0</v>
      </c>
      <c r="D9" s="40">
        <f>'[25]Perhitungan ke CO2-eq'!D131</f>
        <v>0</v>
      </c>
      <c r="E9" s="40">
        <f>'[25]Perhitungan ke CO2-eq'!E131</f>
        <v>0</v>
      </c>
      <c r="F9" s="40">
        <f>'[25]Perhitungan ke CO2-eq'!F131</f>
        <v>0</v>
      </c>
      <c r="G9" s="40">
        <f>'[25]Perhitungan ke CO2-eq'!G131</f>
        <v>0</v>
      </c>
      <c r="H9" s="40">
        <f>'[25]Perhitungan ke CO2-eq'!H131</f>
        <v>0</v>
      </c>
      <c r="I9" s="40">
        <f>'[25]Perhitungan ke CO2-eq'!I131</f>
        <v>0</v>
      </c>
      <c r="J9" s="40">
        <f>'[25]Perhitungan ke CO2-eq'!J131</f>
        <v>0</v>
      </c>
      <c r="K9" s="40">
        <f>'[25]Perhitungan ke CO2-eq'!K131</f>
        <v>0</v>
      </c>
      <c r="L9" s="40">
        <f>'[26]Perhitungan ke CO2-eq'!B131</f>
        <v>0</v>
      </c>
      <c r="M9" s="40">
        <f>'[26]Perhitungan ke CO2-eq'!C131</f>
        <v>0</v>
      </c>
      <c r="N9" s="40">
        <f>'[26]Perhitungan ke CO2-eq'!D131</f>
        <v>0</v>
      </c>
      <c r="O9" s="40">
        <f>'[26]Perhitungan ke CO2-eq'!E131</f>
        <v>0</v>
      </c>
      <c r="P9" s="40">
        <f>'[26]Perhitungan ke CO2-eq'!F131</f>
        <v>0</v>
      </c>
      <c r="Q9" s="40">
        <f>'[26]Perhitungan ke CO2-eq'!G131</f>
        <v>0</v>
      </c>
      <c r="R9" s="40">
        <f>'[26]Perhitungan ke CO2-eq'!H131</f>
        <v>0</v>
      </c>
      <c r="S9" s="40">
        <f>'[26]Perhitungan ke CO2-eq'!I131</f>
        <v>0</v>
      </c>
      <c r="T9" s="40">
        <f>'[26]Perhitungan ke CO2-eq'!J131</f>
        <v>0</v>
      </c>
      <c r="U9" s="40">
        <f>'[26]Perhitungan ke CO2-eq'!K131</f>
        <v>0</v>
      </c>
      <c r="V9" s="30">
        <f t="shared" si="0"/>
        <v>0</v>
      </c>
      <c r="W9" s="30"/>
      <c r="X9" s="30"/>
      <c r="Y9" s="30"/>
    </row>
    <row r="10" spans="1:25" x14ac:dyDescent="0.25">
      <c r="A10" s="1" t="s">
        <v>7</v>
      </c>
      <c r="B10" s="40">
        <f>'[25]Perhitungan ke CO2-eq'!B132</f>
        <v>898.62666666666689</v>
      </c>
      <c r="C10" s="40">
        <f>'[25]Perhitungan ke CO2-eq'!C132</f>
        <v>875.83833333333348</v>
      </c>
      <c r="D10" s="40">
        <f>'[25]Perhitungan ke CO2-eq'!D132</f>
        <v>1192.0516666666667</v>
      </c>
      <c r="E10" s="40">
        <f>'[25]Perhitungan ke CO2-eq'!E132</f>
        <v>1053.7083333333333</v>
      </c>
      <c r="F10" s="40">
        <f>'[25]Perhitungan ke CO2-eq'!F132</f>
        <v>997.04000000000008</v>
      </c>
      <c r="G10" s="40">
        <f>'[25]Perhitungan ke CO2-eq'!G132</f>
        <v>1051.5676286088453</v>
      </c>
      <c r="H10" s="40">
        <f>'[25]Perhitungan ke CO2-eq'!H132</f>
        <v>1075.648527303988</v>
      </c>
      <c r="I10" s="40">
        <f>'[25]Perhitungan ke CO2-eq'!I132</f>
        <v>1100.280878579249</v>
      </c>
      <c r="J10" s="40">
        <f>'[25]Perhitungan ke CO2-eq'!J132</f>
        <v>1125.4773106987138</v>
      </c>
      <c r="K10" s="40">
        <f>'[25]Perhitungan ke CO2-eq'!K132</f>
        <v>1151.2507411137142</v>
      </c>
      <c r="L10" s="40">
        <f>'[26]Perhitungan ke CO2-eq'!B132</f>
        <v>1177.6143830852182</v>
      </c>
      <c r="M10" s="40">
        <f>'[26]Perhitungan ke CO2-eq'!C132</f>
        <v>1204.5817524578695</v>
      </c>
      <c r="N10" s="40">
        <f>'[26]Perhitungan ke CO2-eq'!D132</f>
        <v>1232.1666745891546</v>
      </c>
      <c r="O10" s="40">
        <f>'[26]Perhitungan ke CO2-eq'!E132</f>
        <v>1260.383291437246</v>
      </c>
      <c r="P10" s="40">
        <f>'[26]Perhitungan ke CO2-eq'!F132</f>
        <v>1289.2460688111589</v>
      </c>
      <c r="Q10" s="40">
        <f>'[26]Perhitungan ke CO2-eq'!G132</f>
        <v>1318.7698037869345</v>
      </c>
      <c r="R10" s="40">
        <f>'[26]Perhitungan ke CO2-eq'!H132</f>
        <v>1348.969632293655</v>
      </c>
      <c r="S10" s="40">
        <f>'[26]Perhitungan ke CO2-eq'!I132</f>
        <v>1379.8610368731795</v>
      </c>
      <c r="T10" s="40">
        <f>'[26]Perhitungan ke CO2-eq'!J132</f>
        <v>1411.459854617575</v>
      </c>
      <c r="U10" s="40">
        <f>'[26]Perhitungan ke CO2-eq'!K132</f>
        <v>1444.2830935100865</v>
      </c>
      <c r="V10" s="30">
        <f t="shared" si="0"/>
        <v>23588.825677766588</v>
      </c>
      <c r="W10" s="30"/>
      <c r="X10" s="30"/>
      <c r="Y10" s="30"/>
    </row>
    <row r="11" spans="1:25" x14ac:dyDescent="0.25">
      <c r="A11" s="1" t="s">
        <v>8</v>
      </c>
      <c r="B11" s="40">
        <f>'[25]Perhitungan ke CO2-eq'!B133</f>
        <v>3431.5471394285719</v>
      </c>
      <c r="C11" s="40">
        <f>'[25]Perhitungan ke CO2-eq'!C133</f>
        <v>3344.5263075714288</v>
      </c>
      <c r="D11" s="40">
        <f>'[25]Perhitungan ke CO2-eq'!D133</f>
        <v>4552.0366115714296</v>
      </c>
      <c r="E11" s="40">
        <f>'[25]Perhitungan ke CO2-eq'!E133</f>
        <v>4023.7508535714296</v>
      </c>
      <c r="F11" s="40">
        <f>'[25]Perhitungan ke CO2-eq'!F133</f>
        <v>3807.3539177142857</v>
      </c>
      <c r="G11" s="40">
        <f>'[25]Perhitungan ke CO2-eq'!G133</f>
        <v>4015.576236184515</v>
      </c>
      <c r="H11" s="40">
        <f>'[25]Perhitungan ke CO2-eq'!H133</f>
        <v>4107.5329319931407</v>
      </c>
      <c r="I11" s="40">
        <f>'[25]Perhitungan ke CO2-eq'!I133</f>
        <v>4201.5954361357817</v>
      </c>
      <c r="J11" s="40">
        <f>'[25]Perhitungan ke CO2-eq'!J133</f>
        <v>4297.8119716232904</v>
      </c>
      <c r="K11" s="40">
        <f>'[25]Perhitungan ke CO2-eq'!K133</f>
        <v>4396.231865773465</v>
      </c>
      <c r="L11" s="40">
        <f>'[26]Perhitungan ke CO2-eq'!B133</f>
        <v>4496.9055754996762</v>
      </c>
      <c r="M11" s="40">
        <f>'[26]Perhitungan ke CO2-eq'!C133</f>
        <v>4599.8847131786179</v>
      </c>
      <c r="N11" s="40">
        <f>'[26]Perhitungan ke CO2-eq'!D133</f>
        <v>4705.2220731104089</v>
      </c>
      <c r="O11" s="40">
        <f>'[26]Perhitungan ke CO2-eq'!E133</f>
        <v>4812.9716585846363</v>
      </c>
      <c r="P11" s="40">
        <f>'[26]Perhitungan ke CO2-eq'!F133</f>
        <v>4923.1887095662223</v>
      </c>
      <c r="Q11" s="40">
        <f>'[26]Perhitungan ke CO2-eq'!G133</f>
        <v>5035.9297310152906</v>
      </c>
      <c r="R11" s="40">
        <f>'[26]Perhitungan ke CO2-eq'!H133</f>
        <v>5151.2525218555393</v>
      </c>
      <c r="S11" s="40">
        <f>'[26]Perhitungan ke CO2-eq'!I133</f>
        <v>5269.2162046060303</v>
      </c>
      <c r="T11" s="40">
        <f>'[26]Perhitungan ke CO2-eq'!J133</f>
        <v>5389.8812556915072</v>
      </c>
      <c r="U11" s="40">
        <f>'[26]Perhitungan ke CO2-eq'!K133</f>
        <v>5515.2219513401005</v>
      </c>
      <c r="V11" s="30">
        <f t="shared" si="0"/>
        <v>90077.637666015362</v>
      </c>
      <c r="W11" s="30"/>
      <c r="X11" s="30"/>
      <c r="Y11" s="30"/>
    </row>
    <row r="12" spans="1:25" x14ac:dyDescent="0.25">
      <c r="A12" s="4" t="s">
        <v>65</v>
      </c>
      <c r="B12" s="40">
        <f>'[25]Perhitungan ke CO2-eq'!B134</f>
        <v>857.88678485714274</v>
      </c>
      <c r="C12" s="40">
        <f>'[25]Perhitungan ke CO2-eq'!C134</f>
        <v>836.13157689285708</v>
      </c>
      <c r="D12" s="40">
        <f>'[25]Perhitungan ke CO2-eq'!D134</f>
        <v>1138.0091528928572</v>
      </c>
      <c r="E12" s="40">
        <f>'[25]Perhitungan ke CO2-eq'!E134</f>
        <v>1005.9377133928571</v>
      </c>
      <c r="F12" s="40">
        <f>'[25]Perhitungan ke CO2-eq'!F134</f>
        <v>951.83847942857165</v>
      </c>
      <c r="G12" s="40">
        <f>'[25]Perhitungan ke CO2-eq'!G134</f>
        <v>1003.8940590461285</v>
      </c>
      <c r="H12" s="40">
        <f>'[25]Perhitungan ke CO2-eq'!H134</f>
        <v>1026.8832329982852</v>
      </c>
      <c r="I12" s="40">
        <f>'[25]Perhitungan ke CO2-eq'!I134</f>
        <v>1050.3988590339454</v>
      </c>
      <c r="J12" s="40">
        <f>'[25]Perhitungan ke CO2-eq'!J134</f>
        <v>1074.4529929058226</v>
      </c>
      <c r="K12" s="40">
        <f>'[25]Perhitungan ke CO2-eq'!K134</f>
        <v>1099.057966443366</v>
      </c>
      <c r="L12" s="40">
        <f>'[26]Perhitungan ke CO2-eq'!B134</f>
        <v>1124.2263938749188</v>
      </c>
      <c r="M12" s="40">
        <f>'[26]Perhitungan ke CO2-eq'!C134</f>
        <v>1149.9711782946547</v>
      </c>
      <c r="N12" s="40">
        <f>'[26]Perhitungan ke CO2-eq'!D134</f>
        <v>1176.305518277602</v>
      </c>
      <c r="O12" s="40">
        <f>'[26]Perhitungan ke CO2-eq'!E134</f>
        <v>1203.2429146461586</v>
      </c>
      <c r="P12" s="40">
        <f>'[26]Perhitungan ke CO2-eq'!F134</f>
        <v>1230.7971773915556</v>
      </c>
      <c r="Q12" s="40">
        <f>'[26]Perhitungan ke CO2-eq'!G134</f>
        <v>1258.9824327538224</v>
      </c>
      <c r="R12" s="40">
        <f>'[26]Perhitungan ke CO2-eq'!H134</f>
        <v>1287.8131304638846</v>
      </c>
      <c r="S12" s="40">
        <f>'[26]Perhitungan ke CO2-eq'!I134</f>
        <v>1317.3040511515073</v>
      </c>
      <c r="T12" s="40">
        <f>'[26]Perhitungan ke CO2-eq'!J134</f>
        <v>1347.4703139228766</v>
      </c>
      <c r="U12" s="40">
        <f>'[26]Perhitungan ke CO2-eq'!K134</f>
        <v>1378.8054878350254</v>
      </c>
      <c r="V12" s="30">
        <f t="shared" si="0"/>
        <v>22519.40941650384</v>
      </c>
      <c r="W12" s="30"/>
      <c r="X12" s="30"/>
      <c r="Y12" s="30"/>
    </row>
    <row r="13" spans="1:25" x14ac:dyDescent="0.25">
      <c r="A13" s="35" t="s">
        <v>9</v>
      </c>
      <c r="B13" s="39">
        <f>SUM(B6:B12)</f>
        <v>24416.862540300433</v>
      </c>
      <c r="C13" s="39">
        <f t="shared" ref="C13:U13" si="1">SUM(C6:C12)</f>
        <v>25509.14723257791</v>
      </c>
      <c r="D13" s="39">
        <f t="shared" si="1"/>
        <v>31992.042286059233</v>
      </c>
      <c r="E13" s="39">
        <f t="shared" si="1"/>
        <v>31212.835672666781</v>
      </c>
      <c r="F13" s="39">
        <f t="shared" si="1"/>
        <v>31563.62645342854</v>
      </c>
      <c r="G13" s="39">
        <f t="shared" si="1"/>
        <v>33492.018878576935</v>
      </c>
      <c r="H13" s="39">
        <f t="shared" si="1"/>
        <v>36084.548357223612</v>
      </c>
      <c r="I13" s="39">
        <f t="shared" si="1"/>
        <v>38534.131654741977</v>
      </c>
      <c r="J13" s="39">
        <f t="shared" si="1"/>
        <v>41137.782105825856</v>
      </c>
      <c r="K13" s="39">
        <f t="shared" si="1"/>
        <v>43914.197937251898</v>
      </c>
      <c r="L13" s="39">
        <f t="shared" si="1"/>
        <v>46617.423072431659</v>
      </c>
      <c r="M13" s="39">
        <f t="shared" si="1"/>
        <v>49271.366534332832</v>
      </c>
      <c r="N13" s="39">
        <f t="shared" si="1"/>
        <v>52051.271994633411</v>
      </c>
      <c r="O13" s="39">
        <f t="shared" si="1"/>
        <v>54782.315652104859</v>
      </c>
      <c r="P13" s="39">
        <f t="shared" si="1"/>
        <v>57523.060051458175</v>
      </c>
      <c r="Q13" s="39">
        <f t="shared" si="1"/>
        <v>60273.727339682664</v>
      </c>
      <c r="R13" s="39">
        <f t="shared" si="1"/>
        <v>63034.544750933375</v>
      </c>
      <c r="S13" s="39">
        <f t="shared" si="1"/>
        <v>65805.744723027499</v>
      </c>
      <c r="T13" s="39">
        <f t="shared" si="1"/>
        <v>68468.983465431447</v>
      </c>
      <c r="U13" s="39">
        <f t="shared" si="1"/>
        <v>71387.767419647033</v>
      </c>
      <c r="V13" s="30">
        <f t="shared" si="0"/>
        <v>927073.39812233613</v>
      </c>
      <c r="W13" s="30">
        <f>V13-V25</f>
        <v>171527.42715012957</v>
      </c>
      <c r="X13" s="30">
        <f>(V7+V8)-(V19+V20)</f>
        <v>3309.8615103496704</v>
      </c>
      <c r="Y13" s="30">
        <f>(V6+V10+V11+V12)-(V18+V22+V23+V24)</f>
        <v>168217.56563977979</v>
      </c>
    </row>
    <row r="14" spans="1:25" x14ac:dyDescent="0.25">
      <c r="W14" s="14">
        <f>W13/(V13+V25)</f>
        <v>0.10194071832326079</v>
      </c>
      <c r="X14" s="21">
        <f>X13/(V7+V8+V19+V20)</f>
        <v>2.896872679320281E-3</v>
      </c>
      <c r="Y14" s="14">
        <f>Y13/(V6+V10+V11+V12+V18+V22+V23+V24)</f>
        <v>0.31148188822814515</v>
      </c>
    </row>
    <row r="15" spans="1:25" x14ac:dyDescent="0.25">
      <c r="A15" t="s">
        <v>11</v>
      </c>
    </row>
    <row r="16" spans="1:25" x14ac:dyDescent="0.25">
      <c r="A16" s="56" t="s">
        <v>0</v>
      </c>
      <c r="B16" s="57" t="s">
        <v>1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</row>
    <row r="17" spans="1:22" x14ac:dyDescent="0.25">
      <c r="A17" s="56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40">
        <f>'[27]Perhitungan ke CO2-eq'!B128</f>
        <v>5393.5521516598774</v>
      </c>
      <c r="C18" s="40">
        <f>'[27]Perhitungan ke CO2-eq'!C128</f>
        <v>5256.7767043668873</v>
      </c>
      <c r="D18" s="40">
        <f>'[27]Perhitungan ke CO2-eq'!D128</f>
        <v>7154.6873358306848</v>
      </c>
      <c r="E18" s="40">
        <f>'[27]Perhitungan ke CO2-eq'!E128</f>
        <v>6324.3514345652738</v>
      </c>
      <c r="F18" s="40">
        <f>'[27]Perhitungan ke CO2-eq'!F128</f>
        <v>5984.2284196154469</v>
      </c>
      <c r="G18" s="40">
        <f>'[27]Perhitungan ke CO2-eq'!G128</f>
        <v>6311.5029369620843</v>
      </c>
      <c r="H18" s="40">
        <f>'[27]Perhitungan ke CO2-eq'!H128</f>
        <v>2510.7106746126638</v>
      </c>
      <c r="I18" s="40">
        <f>'[27]Perhitungan ke CO2-eq'!I128</f>
        <v>2568.2059490612942</v>
      </c>
      <c r="J18" s="40">
        <f>'[27]Perhitungan ke CO2-eq'!J128</f>
        <v>2627.0178652947975</v>
      </c>
      <c r="K18" s="40">
        <f>'[27]Perhitungan ke CO2-eq'!K128</f>
        <v>2687.1765744100485</v>
      </c>
      <c r="L18" s="40">
        <f>'[28]Perhitungan ke CO2-eq'!B128</f>
        <v>2748.7129179640378</v>
      </c>
      <c r="M18" s="40">
        <f>'[28]Perhitungan ke CO2-eq'!C128</f>
        <v>2811.6584437854144</v>
      </c>
      <c r="N18" s="40">
        <f>'[28]Perhitungan ke CO2-eq'!D128</f>
        <v>2876.0454221481004</v>
      </c>
      <c r="O18" s="40">
        <f>'[28]Perhitungan ke CO2-eq'!E128</f>
        <v>2941.9068623152912</v>
      </c>
      <c r="P18" s="40">
        <f>'[28]Perhitungan ke CO2-eq'!F128</f>
        <v>3009.2765294623114</v>
      </c>
      <c r="Q18" s="40">
        <f>'[28]Perhitungan ke CO2-eq'!G128</f>
        <v>3078.1889619869985</v>
      </c>
      <c r="R18" s="40">
        <f>'[28]Perhitungan ke CO2-eq'!H128</f>
        <v>3148.6794892164994</v>
      </c>
      <c r="S18" s="40">
        <f>'[28]Perhitungan ke CO2-eq'!I128</f>
        <v>3220.7842495195569</v>
      </c>
      <c r="T18" s="40">
        <f>'[28]Perhitungan ke CO2-eq'!J128</f>
        <v>3294.5402088335536</v>
      </c>
      <c r="U18" s="40">
        <f>'[28]Perhitungan ke CO2-eq'!K128</f>
        <v>3371.1541344523071</v>
      </c>
      <c r="V18" s="30">
        <f t="shared" ref="V18:V25" si="2">SUM(B18:U18)</f>
        <v>77319.157266063121</v>
      </c>
    </row>
    <row r="19" spans="1:22" x14ac:dyDescent="0.25">
      <c r="A19" s="1" t="s">
        <v>4</v>
      </c>
      <c r="B19" s="40">
        <f>'[27]Perhitungan ke CO2-eq'!B129</f>
        <v>10641.579059999998</v>
      </c>
      <c r="C19" s="40">
        <f>'[27]Perhitungan ke CO2-eq'!C129</f>
        <v>12019.623419999998</v>
      </c>
      <c r="D19" s="40">
        <f>'[27]Perhitungan ke CO2-eq'!D129</f>
        <v>13798.938089999998</v>
      </c>
      <c r="E19" s="40">
        <f>'[27]Perhitungan ke CO2-eq'!E129</f>
        <v>15094.5921</v>
      </c>
      <c r="F19" s="40">
        <f>'[27]Perhitungan ke CO2-eq'!F129</f>
        <v>16212.555660000004</v>
      </c>
      <c r="G19" s="40">
        <f>'[27]Perhitungan ke CO2-eq'!G129</f>
        <v>17280.970698600002</v>
      </c>
      <c r="H19" s="40">
        <f>'[27]Perhitungan ke CO2-eq'!H129</f>
        <v>19472.86784043218</v>
      </c>
      <c r="I19" s="40">
        <f>'[27]Perhitungan ke CO2-eq'!I129</f>
        <v>21523.012667389605</v>
      </c>
      <c r="J19" s="40">
        <f>'[27]Perhitungan ke CO2-eq'!J129</f>
        <v>23799.308240086149</v>
      </c>
      <c r="K19" s="40">
        <f>'[27]Perhitungan ke CO2-eq'!K129</f>
        <v>26075.603812782687</v>
      </c>
      <c r="L19" s="40">
        <f>'[28]Perhitungan ke CO2-eq'!B129</f>
        <v>28351.899385479264</v>
      </c>
      <c r="M19" s="40">
        <f>'[28]Perhitungan ke CO2-eq'!C129</f>
        <v>30569.849587175744</v>
      </c>
      <c r="N19" s="40">
        <f>'[28]Perhitungan ke CO2-eq'!D129</f>
        <v>32904.490530872317</v>
      </c>
      <c r="O19" s="40">
        <f>'[28]Perhitungan ke CO2-eq'!E129</f>
        <v>35180.786103568891</v>
      </c>
      <c r="P19" s="40">
        <f>'[28]Perhitungan ke CO2-eq'!F129</f>
        <v>37457.08167626537</v>
      </c>
      <c r="Q19" s="40">
        <f>'[28]Perhitungan ke CO2-eq'!G129</f>
        <v>39733.377248961959</v>
      </c>
      <c r="R19" s="40">
        <f>'[28]Perhitungan ke CO2-eq'!H129</f>
        <v>42009.672821658518</v>
      </c>
      <c r="S19" s="40">
        <f>'[28]Perhitungan ke CO2-eq'!I129</f>
        <v>44285.968394354997</v>
      </c>
      <c r="T19" s="40">
        <f>'[28]Perhitungan ke CO2-eq'!J129</f>
        <v>46562.263967051556</v>
      </c>
      <c r="U19" s="40">
        <f>'[28]Perhitungan ke CO2-eq'!K129</f>
        <v>48838.559539748152</v>
      </c>
      <c r="V19" s="30">
        <f t="shared" si="2"/>
        <v>561813.00084442738</v>
      </c>
    </row>
    <row r="20" spans="1:22" x14ac:dyDescent="0.25">
      <c r="A20" s="1" t="s">
        <v>5</v>
      </c>
      <c r="B20" s="40">
        <f>'[27]Perhitungan ke CO2-eq'!B130</f>
        <v>284.29324917747283</v>
      </c>
      <c r="C20" s="40">
        <f>'[27]Perhitungan ke CO2-eq'!C130</f>
        <v>340.65249889590541</v>
      </c>
      <c r="D20" s="40">
        <f>'[27]Perhitungan ke CO2-eq'!D130</f>
        <v>296.95445275406752</v>
      </c>
      <c r="E20" s="40">
        <f>'[27]Perhitungan ke CO2-eq'!E130</f>
        <v>299.02814232174723</v>
      </c>
      <c r="F20" s="40">
        <f>'[27]Perhitungan ke CO2-eq'!F130</f>
        <v>382.61125512693604</v>
      </c>
      <c r="G20" s="40">
        <f>'[27]Perhitungan ke CO2-eq'!G130</f>
        <v>423.97093069980752</v>
      </c>
      <c r="H20" s="40">
        <f>'[27]Perhitungan ke CO2-eq'!H130</f>
        <v>317.19765976882968</v>
      </c>
      <c r="I20" s="40">
        <f>'[27]Perhitungan ke CO2-eq'!I130</f>
        <v>334.02193583040099</v>
      </c>
      <c r="J20" s="40">
        <f>'[27]Perhitungan ke CO2-eq'!J130</f>
        <v>268.99030406305701</v>
      </c>
      <c r="K20" s="40">
        <f>'[27]Perhitungan ke CO2-eq'!K130</f>
        <v>368.06163624494019</v>
      </c>
      <c r="L20" s="40">
        <f>'[28]Perhitungan ke CO2-eq'!B130</f>
        <v>385.0814864522099</v>
      </c>
      <c r="M20" s="40">
        <f>'[28]Perhitungan ke CO2-eq'!C130</f>
        <v>402.1013366594795</v>
      </c>
      <c r="N20" s="40">
        <f>'[28]Perhitungan ke CO2-eq'!D130</f>
        <v>419.12118686674916</v>
      </c>
      <c r="O20" s="40">
        <f>'[28]Perhitungan ke CO2-eq'!E130</f>
        <v>436.14103707401881</v>
      </c>
      <c r="P20" s="40">
        <f>'[28]Perhitungan ke CO2-eq'!F130</f>
        <v>453.16088728128847</v>
      </c>
      <c r="Q20" s="40">
        <f>'[28]Perhitungan ke CO2-eq'!G130</f>
        <v>470.18073748855807</v>
      </c>
      <c r="R20" s="40">
        <f>'[28]Perhitungan ke CO2-eq'!H130</f>
        <v>487.20058769582783</v>
      </c>
      <c r="S20" s="40">
        <f>'[28]Perhitungan ke CO2-eq'!I130</f>
        <v>504.22043790309738</v>
      </c>
      <c r="T20" s="40">
        <f>'[28]Perhitungan ke CO2-eq'!J130</f>
        <v>402.65873693326336</v>
      </c>
      <c r="U20" s="40">
        <f>'[28]Perhitungan ke CO2-eq'!K130</f>
        <v>538.2601383176368</v>
      </c>
      <c r="V20" s="30">
        <f t="shared" si="2"/>
        <v>7813.9086375552952</v>
      </c>
    </row>
    <row r="21" spans="1:22" x14ac:dyDescent="0.25">
      <c r="A21" s="1" t="s">
        <v>6</v>
      </c>
      <c r="B21" s="40">
        <f>'[27]Perhitungan ke CO2-eq'!B131</f>
        <v>0</v>
      </c>
      <c r="C21" s="40">
        <f>'[27]Perhitungan ke CO2-eq'!C131</f>
        <v>0</v>
      </c>
      <c r="D21" s="40">
        <f>'[27]Perhitungan ke CO2-eq'!D131</f>
        <v>0</v>
      </c>
      <c r="E21" s="40">
        <f>'[27]Perhitungan ke CO2-eq'!E131</f>
        <v>0</v>
      </c>
      <c r="F21" s="40">
        <f>'[27]Perhitungan ke CO2-eq'!F131</f>
        <v>0</v>
      </c>
      <c r="G21" s="40">
        <f>'[27]Perhitungan ke CO2-eq'!G131</f>
        <v>0</v>
      </c>
      <c r="H21" s="40">
        <f>'[27]Perhitungan ke CO2-eq'!H131</f>
        <v>0</v>
      </c>
      <c r="I21" s="40">
        <f>'[27]Perhitungan ke CO2-eq'!I131</f>
        <v>0</v>
      </c>
      <c r="J21" s="40">
        <f>'[27]Perhitungan ke CO2-eq'!J131</f>
        <v>0</v>
      </c>
      <c r="K21" s="40">
        <f>'[27]Perhitungan ke CO2-eq'!K131</f>
        <v>0</v>
      </c>
      <c r="L21" s="40">
        <f>'[28]Perhitungan ke CO2-eq'!B131</f>
        <v>0</v>
      </c>
      <c r="M21" s="40">
        <f>'[28]Perhitungan ke CO2-eq'!C131</f>
        <v>0</v>
      </c>
      <c r="N21" s="40">
        <f>'[28]Perhitungan ke CO2-eq'!D131</f>
        <v>0</v>
      </c>
      <c r="O21" s="40">
        <f>'[28]Perhitungan ke CO2-eq'!E131</f>
        <v>0</v>
      </c>
      <c r="P21" s="40">
        <f>'[28]Perhitungan ke CO2-eq'!F131</f>
        <v>0</v>
      </c>
      <c r="Q21" s="40">
        <f>'[28]Perhitungan ke CO2-eq'!G131</f>
        <v>0</v>
      </c>
      <c r="R21" s="40">
        <f>'[28]Perhitungan ke CO2-eq'!H131</f>
        <v>0</v>
      </c>
      <c r="S21" s="40">
        <f>'[28]Perhitungan ke CO2-eq'!I131</f>
        <v>0</v>
      </c>
      <c r="T21" s="40">
        <f>'[28]Perhitungan ke CO2-eq'!J131</f>
        <v>0</v>
      </c>
      <c r="U21" s="40">
        <f>'[28]Perhitungan ke CO2-eq'!K131</f>
        <v>0</v>
      </c>
      <c r="V21" s="30">
        <f t="shared" si="2"/>
        <v>0</v>
      </c>
    </row>
    <row r="22" spans="1:22" x14ac:dyDescent="0.25">
      <c r="A22" s="1" t="s">
        <v>7</v>
      </c>
      <c r="B22" s="40">
        <f>'[27]Perhitungan ke CO2-eq'!B132</f>
        <v>898.62666666666689</v>
      </c>
      <c r="C22" s="40">
        <f>'[27]Perhitungan ke CO2-eq'!C132</f>
        <v>875.83833333333348</v>
      </c>
      <c r="D22" s="40">
        <f>'[27]Perhitungan ke CO2-eq'!D132</f>
        <v>1192.0516666666667</v>
      </c>
      <c r="E22" s="40">
        <f>'[27]Perhitungan ke CO2-eq'!E132</f>
        <v>1053.7083333333333</v>
      </c>
      <c r="F22" s="40">
        <f>'[27]Perhitungan ke CO2-eq'!F132</f>
        <v>997.04000000000008</v>
      </c>
      <c r="G22" s="40">
        <f>'[27]Perhitungan ke CO2-eq'!G132</f>
        <v>1051.5676286088453</v>
      </c>
      <c r="H22" s="40">
        <f>'[27]Perhitungan ke CO2-eq'!H132</f>
        <v>782.28983803926394</v>
      </c>
      <c r="I22" s="40">
        <f>'[27]Perhitungan ke CO2-eq'!I132</f>
        <v>800.20427533036298</v>
      </c>
      <c r="J22" s="40">
        <f>'[27]Perhitungan ke CO2-eq'!J132</f>
        <v>818.52895323542805</v>
      </c>
      <c r="K22" s="40">
        <f>'[27]Perhitungan ke CO2-eq'!K132</f>
        <v>837.27326626451941</v>
      </c>
      <c r="L22" s="40">
        <f>'[28]Perhitungan ke CO2-eq'!B132</f>
        <v>856.44682406197683</v>
      </c>
      <c r="M22" s="40">
        <f>'[28]Perhitungan ke CO2-eq'!C132</f>
        <v>876.05945633299598</v>
      </c>
      <c r="N22" s="40">
        <f>'[28]Perhitungan ke CO2-eq'!D132</f>
        <v>896.12121788302147</v>
      </c>
      <c r="O22" s="40">
        <f>'[28]Perhitungan ke CO2-eq'!E132</f>
        <v>916.64239377254273</v>
      </c>
      <c r="P22" s="40">
        <f>'[28]Perhitungan ke CO2-eq'!F132</f>
        <v>937.63350458993375</v>
      </c>
      <c r="Q22" s="40">
        <f>'[28]Perhitungan ke CO2-eq'!G132</f>
        <v>959.10531184504327</v>
      </c>
      <c r="R22" s="40">
        <f>'[28]Perhitungan ke CO2-eq'!H132</f>
        <v>981.06882348629449</v>
      </c>
      <c r="S22" s="40">
        <f>'[28]Perhitungan ke CO2-eq'!I132</f>
        <v>1003.5352995441305</v>
      </c>
      <c r="T22" s="40">
        <f>'[28]Perhitungan ke CO2-eq'!J132</f>
        <v>1026.5162579036912</v>
      </c>
      <c r="U22" s="40">
        <f>'[28]Perhitungan ke CO2-eq'!K132</f>
        <v>1050.387704370972</v>
      </c>
      <c r="V22" s="30">
        <f t="shared" si="2"/>
        <v>18810.645755269023</v>
      </c>
    </row>
    <row r="23" spans="1:22" x14ac:dyDescent="0.25">
      <c r="A23" s="1" t="s">
        <v>8</v>
      </c>
      <c r="B23" s="40">
        <f>'[27]Perhitungan ke CO2-eq'!B133</f>
        <v>3431.5471394285719</v>
      </c>
      <c r="C23" s="40">
        <f>'[27]Perhitungan ke CO2-eq'!C133</f>
        <v>3344.5263075714288</v>
      </c>
      <c r="D23" s="40">
        <f>'[27]Perhitungan ke CO2-eq'!D133</f>
        <v>4552.0366115714296</v>
      </c>
      <c r="E23" s="40">
        <f>'[27]Perhitungan ke CO2-eq'!E133</f>
        <v>4023.7508535714296</v>
      </c>
      <c r="F23" s="40">
        <f>'[27]Perhitungan ke CO2-eq'!F133</f>
        <v>3807.3539177142857</v>
      </c>
      <c r="G23" s="40">
        <f>'[27]Perhitungan ke CO2-eq'!G133</f>
        <v>4015.576236184515</v>
      </c>
      <c r="H23" s="40">
        <f>'[27]Perhitungan ke CO2-eq'!H133</f>
        <v>2987.2966778131927</v>
      </c>
      <c r="I23" s="40">
        <f>'[27]Perhitungan ke CO2-eq'!I133</f>
        <v>3055.7057717351145</v>
      </c>
      <c r="J23" s="40">
        <f>'[27]Perhitungan ke CO2-eq'!J133</f>
        <v>3125.6814339078478</v>
      </c>
      <c r="K23" s="40">
        <f>'[27]Perhitungan ke CO2-eq'!K133</f>
        <v>3197.2595387443375</v>
      </c>
      <c r="L23" s="40">
        <f>'[28]Perhitungan ke CO2-eq'!B133</f>
        <v>3270.4767821815826</v>
      </c>
      <c r="M23" s="40">
        <f>'[28]Perhitungan ke CO2-eq'!C133</f>
        <v>3345.3707004935409</v>
      </c>
      <c r="N23" s="40">
        <f>'[28]Perhitungan ke CO2-eq'!D133</f>
        <v>3421.9796895348427</v>
      </c>
      <c r="O23" s="40">
        <f>'[28]Perhitungan ke CO2-eq'!E133</f>
        <v>3500.3430244251904</v>
      </c>
      <c r="P23" s="40">
        <f>'[28]Perhitungan ke CO2-eq'!F133</f>
        <v>3580.5008796845254</v>
      </c>
      <c r="Q23" s="40">
        <f>'[28]Perhitungan ke CO2-eq'!G133</f>
        <v>3662.4943498293028</v>
      </c>
      <c r="R23" s="40">
        <f>'[28]Perhitungan ke CO2-eq'!H133</f>
        <v>3746.3654704403912</v>
      </c>
      <c r="S23" s="40">
        <f>'[28]Perhitungan ke CO2-eq'!I133</f>
        <v>3832.157239713476</v>
      </c>
      <c r="T23" s="40">
        <f>'[28]Perhitungan ke CO2-eq'!J133</f>
        <v>3919.9136405029153</v>
      </c>
      <c r="U23" s="40">
        <f>'[28]Perhitungan ke CO2-eq'!K133</f>
        <v>4011.0705100655287</v>
      </c>
      <c r="V23" s="30">
        <f t="shared" si="2"/>
        <v>71831.406775113457</v>
      </c>
    </row>
    <row r="24" spans="1:22" x14ac:dyDescent="0.25">
      <c r="A24" s="4" t="s">
        <v>65</v>
      </c>
      <c r="B24" s="40">
        <f>'[27]Perhitungan ke CO2-eq'!B134</f>
        <v>857.88678485714274</v>
      </c>
      <c r="C24" s="40">
        <f>'[27]Perhitungan ke CO2-eq'!C134</f>
        <v>836.13157689285708</v>
      </c>
      <c r="D24" s="40">
        <f>'[27]Perhitungan ke CO2-eq'!D134</f>
        <v>1138.0091528928572</v>
      </c>
      <c r="E24" s="40">
        <f>'[27]Perhitungan ke CO2-eq'!E134</f>
        <v>1005.9377133928571</v>
      </c>
      <c r="F24" s="40">
        <f>'[27]Perhitungan ke CO2-eq'!F134</f>
        <v>951.83847942857165</v>
      </c>
      <c r="G24" s="40">
        <f>'[27]Perhitungan ke CO2-eq'!G134</f>
        <v>1003.8940590461285</v>
      </c>
      <c r="H24" s="40">
        <f>'[27]Perhitungan ke CO2-eq'!H134</f>
        <v>746.82416945329805</v>
      </c>
      <c r="I24" s="40">
        <f>'[27]Perhitungan ke CO2-eq'!I134</f>
        <v>763.92644293377862</v>
      </c>
      <c r="J24" s="40">
        <f>'[27]Perhitungan ke CO2-eq'!J134</f>
        <v>781.42035847696184</v>
      </c>
      <c r="K24" s="40">
        <f>'[27]Perhitungan ke CO2-eq'!K134</f>
        <v>799.3148846860845</v>
      </c>
      <c r="L24" s="40">
        <f>'[28]Perhitungan ke CO2-eq'!B134</f>
        <v>817.61919554539543</v>
      </c>
      <c r="M24" s="40">
        <f>'[28]Perhitungan ke CO2-eq'!C134</f>
        <v>836.34267512338499</v>
      </c>
      <c r="N24" s="40">
        <f>'[28]Perhitungan ke CO2-eq'!D134</f>
        <v>855.49492238371056</v>
      </c>
      <c r="O24" s="40">
        <f>'[28]Perhitungan ke CO2-eq'!E134</f>
        <v>875.08575610629748</v>
      </c>
      <c r="P24" s="40">
        <f>'[28]Perhitungan ke CO2-eq'!F134</f>
        <v>895.12521992113159</v>
      </c>
      <c r="Q24" s="40">
        <f>'[28]Perhitungan ke CO2-eq'!G134</f>
        <v>915.62358745732558</v>
      </c>
      <c r="R24" s="40">
        <f>'[28]Perhitungan ke CO2-eq'!H134</f>
        <v>936.5913676100979</v>
      </c>
      <c r="S24" s="40">
        <f>'[28]Perhitungan ke CO2-eq'!I134</f>
        <v>958.03930992836911</v>
      </c>
      <c r="T24" s="40">
        <f>'[28]Perhitungan ke CO2-eq'!J134</f>
        <v>979.97841012572883</v>
      </c>
      <c r="U24" s="40">
        <f>'[28]Perhitungan ke CO2-eq'!K134</f>
        <v>1002.7676275163822</v>
      </c>
      <c r="V24" s="30">
        <f t="shared" si="2"/>
        <v>17957.851693778361</v>
      </c>
    </row>
    <row r="25" spans="1:22" x14ac:dyDescent="0.25">
      <c r="A25" s="4" t="s">
        <v>9</v>
      </c>
      <c r="B25" s="39">
        <f>SUM(B18:B24)</f>
        <v>21507.485051789728</v>
      </c>
      <c r="C25" s="39">
        <f t="shared" ref="C25:U25" si="3">SUM(C18:C24)</f>
        <v>22673.548841060412</v>
      </c>
      <c r="D25" s="39">
        <f t="shared" si="3"/>
        <v>28132.677309715702</v>
      </c>
      <c r="E25" s="39">
        <f t="shared" si="3"/>
        <v>27801.368577184639</v>
      </c>
      <c r="F25" s="39">
        <f t="shared" si="3"/>
        <v>28335.627731885241</v>
      </c>
      <c r="G25" s="39">
        <f t="shared" si="3"/>
        <v>30087.482490101382</v>
      </c>
      <c r="H25" s="39">
        <f t="shared" si="3"/>
        <v>26817.186860119429</v>
      </c>
      <c r="I25" s="39">
        <f t="shared" si="3"/>
        <v>29045.077042280558</v>
      </c>
      <c r="J25" s="39">
        <f t="shared" si="3"/>
        <v>31420.947155064241</v>
      </c>
      <c r="K25" s="39">
        <f t="shared" si="3"/>
        <v>33964.689713132619</v>
      </c>
      <c r="L25" s="39">
        <f t="shared" si="3"/>
        <v>36430.236591684472</v>
      </c>
      <c r="M25" s="39">
        <f t="shared" si="3"/>
        <v>38841.382199570558</v>
      </c>
      <c r="N25" s="39">
        <f t="shared" si="3"/>
        <v>41373.252969688743</v>
      </c>
      <c r="O25" s="39">
        <f t="shared" si="3"/>
        <v>43850.905177262226</v>
      </c>
      <c r="P25" s="39">
        <f t="shared" si="3"/>
        <v>46332.778697204558</v>
      </c>
      <c r="Q25" s="39">
        <f t="shared" si="3"/>
        <v>48818.970197569186</v>
      </c>
      <c r="R25" s="39">
        <f t="shared" si="3"/>
        <v>51309.578560107628</v>
      </c>
      <c r="S25" s="39">
        <f t="shared" si="3"/>
        <v>53804.70493096362</v>
      </c>
      <c r="T25" s="39">
        <f t="shared" si="3"/>
        <v>56185.87122135071</v>
      </c>
      <c r="U25" s="39">
        <f t="shared" si="3"/>
        <v>58812.199654470984</v>
      </c>
      <c r="V25" s="30">
        <f t="shared" si="2"/>
        <v>755545.97097220656</v>
      </c>
    </row>
    <row r="27" spans="1:22" x14ac:dyDescent="0.25">
      <c r="A27" t="s">
        <v>45</v>
      </c>
    </row>
    <row r="28" spans="1:22" x14ac:dyDescent="0.25">
      <c r="A28" s="56" t="s">
        <v>0</v>
      </c>
      <c r="B28" s="56" t="s">
        <v>46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</row>
    <row r="29" spans="1:22" x14ac:dyDescent="0.25">
      <c r="A29" s="56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8">
        <f>'[29]Perhitungan ke CO2-eq'!B128</f>
        <v>6523.4642437695711</v>
      </c>
      <c r="C30" s="8">
        <f>'[29]Perhitungan ke CO2-eq'!C128</f>
        <v>4710.4591854468654</v>
      </c>
      <c r="D30" s="8">
        <f>'[29]Perhitungan ke CO2-eq'!D128</f>
        <v>4447.7318337269253</v>
      </c>
      <c r="E30" s="8">
        <f>'[29]Perhitungan ke CO2-eq'!E128</f>
        <v>5649.5697192543103</v>
      </c>
      <c r="F30" s="8">
        <f>'[29]Perhitungan ke CO2-eq'!F128</f>
        <v>5780.0017378386747</v>
      </c>
      <c r="G30" s="8">
        <f>'[29]Perhitungan ke CO2-eq'!G128</f>
        <v>6361.3558778147135</v>
      </c>
      <c r="H30" s="8">
        <f>'[29]Perhitungan ke CO2-eq'!H128</f>
        <v>6324.0895867906092</v>
      </c>
      <c r="I30" s="8">
        <f>'[29]Perhitungan ke CO2-eq'!I128</f>
        <v>7704.8056692336977</v>
      </c>
      <c r="J30" s="8">
        <f>'[29]Perhitungan ke CO2-eq'!J128</f>
        <v>7995.4827392217157</v>
      </c>
      <c r="K30" s="8">
        <f>'[29]Perhitungan ke CO2-eq'!K128</f>
        <v>6562.5938493448803</v>
      </c>
      <c r="L30" s="8">
        <f>'[29]Perhitungan ke CO2-eq'!L128</f>
        <v>9426.5083145473454</v>
      </c>
    </row>
    <row r="31" spans="1:22" x14ac:dyDescent="0.25">
      <c r="A31" s="1" t="s">
        <v>4</v>
      </c>
      <c r="B31" s="8">
        <f>'[29]Perhitungan ke CO2-eq'!B129</f>
        <v>6911.4668700000011</v>
      </c>
      <c r="C31" s="8">
        <f>'[29]Perhitungan ke CO2-eq'!C129</f>
        <v>6949.4037900000012</v>
      </c>
      <c r="D31" s="8">
        <f>'[29]Perhitungan ke CO2-eq'!D129</f>
        <v>7243.5976199999986</v>
      </c>
      <c r="E31" s="8">
        <f>'[29]Perhitungan ke CO2-eq'!E129</f>
        <v>7342.3051800000012</v>
      </c>
      <c r="F31" s="8">
        <f>'[29]Perhitungan ke CO2-eq'!F129</f>
        <v>7891.4438399999981</v>
      </c>
      <c r="G31" s="8">
        <f>'[29]Perhitungan ke CO2-eq'!G129</f>
        <v>7934.2577999999994</v>
      </c>
      <c r="H31" s="8">
        <f>'[29]Perhitungan ke CO2-eq'!H129</f>
        <v>8134.2832199999984</v>
      </c>
      <c r="I31" s="8">
        <f>'[29]Perhitungan ke CO2-eq'!I129</f>
        <v>9475.4797200000012</v>
      </c>
      <c r="J31" s="8">
        <f>'[29]Perhitungan ke CO2-eq'!J129</f>
        <v>10814.3616</v>
      </c>
      <c r="K31" s="8">
        <f>'[29]Perhitungan ke CO2-eq'!K129</f>
        <v>12022.270260000003</v>
      </c>
      <c r="L31" s="8">
        <f>'[29]Perhitungan ke CO2-eq'!L129</f>
        <v>13076.342999999999</v>
      </c>
    </row>
    <row r="32" spans="1:22" x14ac:dyDescent="0.25">
      <c r="A32" s="1" t="s">
        <v>5</v>
      </c>
      <c r="B32" s="8">
        <f>'[29]Perhitungan ke CO2-eq'!B130</f>
        <v>106.44077531270861</v>
      </c>
      <c r="C32" s="8">
        <f>'[29]Perhitungan ke CO2-eq'!C130</f>
        <v>107.03637322399999</v>
      </c>
      <c r="D32" s="8">
        <f>'[29]Perhitungan ke CO2-eq'!D130</f>
        <v>81.926252981508554</v>
      </c>
      <c r="E32" s="8">
        <f>'[29]Perhitungan ke CO2-eq'!E130</f>
        <v>85.131717424160001</v>
      </c>
      <c r="F32" s="8">
        <f>'[29]Perhitungan ke CO2-eq'!F130</f>
        <v>135.17511667892572</v>
      </c>
      <c r="G32" s="8">
        <f>'[29]Perhitungan ke CO2-eq'!G130</f>
        <v>148.52274370107426</v>
      </c>
      <c r="H32" s="8">
        <f>'[29]Perhitungan ke CO2-eq'!H130</f>
        <v>151.09794513540569</v>
      </c>
      <c r="I32" s="8">
        <f>'[29]Perhitungan ke CO2-eq'!I130</f>
        <v>172.33484162626286</v>
      </c>
      <c r="J32" s="8">
        <f>'[29]Perhitungan ke CO2-eq'!J130</f>
        <v>157.40813437611433</v>
      </c>
      <c r="K32" s="8">
        <f>'[29]Perhitungan ke CO2-eq'!K130</f>
        <v>283.78273794986973</v>
      </c>
      <c r="L32" s="8">
        <f>'[29]Perhitungan ke CO2-eq'!L130</f>
        <v>286.70276538602292</v>
      </c>
    </row>
    <row r="33" spans="1:13" x14ac:dyDescent="0.25">
      <c r="A33" s="1" t="s">
        <v>6</v>
      </c>
      <c r="B33" s="8">
        <f>'[29]Perhitungan ke CO2-eq'!B131</f>
        <v>0</v>
      </c>
      <c r="C33" s="8">
        <f>'[29]Perhitungan ke CO2-eq'!C131</f>
        <v>0</v>
      </c>
      <c r="D33" s="8">
        <f>'[29]Perhitungan ke CO2-eq'!D131</f>
        <v>0</v>
      </c>
      <c r="E33" s="8">
        <f>'[29]Perhitungan ke CO2-eq'!E131</f>
        <v>0</v>
      </c>
      <c r="F33" s="8">
        <f>'[29]Perhitungan ke CO2-eq'!F131</f>
        <v>0</v>
      </c>
      <c r="G33" s="8">
        <f>'[29]Perhitungan ke CO2-eq'!G131</f>
        <v>0</v>
      </c>
      <c r="H33" s="8">
        <f>'[29]Perhitungan ke CO2-eq'!H131</f>
        <v>0</v>
      </c>
      <c r="I33" s="8">
        <f>'[29]Perhitungan ke CO2-eq'!I131</f>
        <v>0</v>
      </c>
      <c r="J33" s="8">
        <f>'[29]Perhitungan ke CO2-eq'!J131</f>
        <v>0</v>
      </c>
      <c r="K33" s="8">
        <f>'[29]Perhitungan ke CO2-eq'!K131</f>
        <v>0</v>
      </c>
      <c r="L33" s="8">
        <f>'[29]Perhitungan ke CO2-eq'!L131</f>
        <v>0</v>
      </c>
    </row>
    <row r="34" spans="1:13" x14ac:dyDescent="0.25">
      <c r="A34" s="1" t="s">
        <v>7</v>
      </c>
      <c r="B34" s="8">
        <f>'[29]Perhitungan ke CO2-eq'!B132</f>
        <v>49.650545454545458</v>
      </c>
      <c r="C34" s="8">
        <f>'[29]Perhitungan ke CO2-eq'!C132</f>
        <v>35.851636363636359</v>
      </c>
      <c r="D34" s="8">
        <f>'[29]Perhitungan ke CO2-eq'!D132</f>
        <v>33.852000000000004</v>
      </c>
      <c r="E34" s="8">
        <f>'[29]Perhitungan ke CO2-eq'!E132</f>
        <v>297.48248741587901</v>
      </c>
      <c r="F34" s="8">
        <f>'[29]Perhitungan ke CO2-eq'!F132</f>
        <v>363.98266402147289</v>
      </c>
      <c r="G34" s="8">
        <f>'[29]Perhitungan ke CO2-eq'!G132</f>
        <v>346.85684086046609</v>
      </c>
      <c r="H34" s="8">
        <f>'[29]Perhitungan ke CO2-eq'!H132</f>
        <v>494.66516388532312</v>
      </c>
      <c r="I34" s="8">
        <f>'[29]Perhitungan ke CO2-eq'!I132</f>
        <v>1169.3509635507837</v>
      </c>
      <c r="J34" s="8">
        <f>'[29]Perhitungan ke CO2-eq'!J132</f>
        <v>1270.7775489944377</v>
      </c>
      <c r="K34" s="8">
        <f>'[29]Perhitungan ke CO2-eq'!K132</f>
        <v>1566.189076282725</v>
      </c>
      <c r="L34" s="8">
        <f>'[29]Perhitungan ke CO2-eq'!L132</f>
        <v>1717.9511319095968</v>
      </c>
    </row>
    <row r="35" spans="1:13" x14ac:dyDescent="0.25">
      <c r="A35" s="1" t="s">
        <v>8</v>
      </c>
      <c r="B35" s="8">
        <f>'[29]Perhitungan ke CO2-eq'!B133</f>
        <v>1.4737175345454548E-3</v>
      </c>
      <c r="C35" s="8">
        <f>'[29]Perhitungan ke CO2-eq'!C133</f>
        <v>1.4673753309090911E-3</v>
      </c>
      <c r="D35" s="8">
        <f>'[29]Perhitungan ke CO2-eq'!D133</f>
        <v>1.7040937963636363E-3</v>
      </c>
      <c r="E35" s="8">
        <f>'[29]Perhitungan ke CO2-eq'!E133</f>
        <v>1.783799869090909E-3</v>
      </c>
      <c r="F35" s="8">
        <f>'[29]Perhitungan ke CO2-eq'!F133</f>
        <v>2.0913600145454547E-3</v>
      </c>
      <c r="G35" s="8">
        <f>'[29]Perhitungan ke CO2-eq'!G133</f>
        <v>2.0535516654545459E-3</v>
      </c>
      <c r="H35" s="8">
        <f>'[29]Perhitungan ke CO2-eq'!H133</f>
        <v>2.064815810909091E-3</v>
      </c>
      <c r="I35" s="8">
        <f>'[29]Perhitungan ke CO2-eq'!I133</f>
        <v>2.0438302181818181E-3</v>
      </c>
      <c r="J35" s="8">
        <f>'[29]Perhitungan ke CO2-eq'!J133</f>
        <v>1.8890633083636368E-3</v>
      </c>
      <c r="K35" s="8">
        <f>'[29]Perhitungan ke CO2-eq'!K133</f>
        <v>1.2230036509090912E-3</v>
      </c>
      <c r="L35" s="8">
        <f>'[29]Perhitungan ke CO2-eq'!L133</f>
        <v>1.9476960109090908E-3</v>
      </c>
    </row>
    <row r="36" spans="1:13" x14ac:dyDescent="0.25">
      <c r="A36" s="4" t="s">
        <v>9</v>
      </c>
      <c r="B36" s="8">
        <f>'[29]Perhitungan ke CO2-eq'!B134</f>
        <v>13591.023908254363</v>
      </c>
      <c r="C36" s="8">
        <f>'[29]Perhitungan ke CO2-eq'!C134</f>
        <v>11802.752452409835</v>
      </c>
      <c r="D36" s="8">
        <f>'[29]Perhitungan ke CO2-eq'!D134</f>
        <v>11807.10941080223</v>
      </c>
      <c r="E36" s="8">
        <f>'[29]Perhitungan ke CO2-eq'!E134</f>
        <v>13374.490887894219</v>
      </c>
      <c r="F36" s="8">
        <f>'[29]Perhitungan ke CO2-eq'!F134</f>
        <v>14170.605449899085</v>
      </c>
      <c r="G36" s="8">
        <f>'[29]Perhitungan ke CO2-eq'!G134</f>
        <v>14790.995315927918</v>
      </c>
      <c r="H36" s="8">
        <f>'[29]Perhitungan ke CO2-eq'!H134</f>
        <v>15104.137980627149</v>
      </c>
      <c r="I36" s="8">
        <f>'[29]Perhitungan ke CO2-eq'!I134</f>
        <v>18521.973238240967</v>
      </c>
      <c r="J36" s="8">
        <f>'[29]Perhitungan ke CO2-eq'!J134</f>
        <v>20238.031911655573</v>
      </c>
      <c r="K36" s="8">
        <f>'[29]Perhitungan ke CO2-eq'!K134</f>
        <v>20434.837146581129</v>
      </c>
      <c r="L36" s="8">
        <f>'[29]Perhitungan ke CO2-eq'!L134</f>
        <v>24507.507159538978</v>
      </c>
      <c r="M36" s="9">
        <f>SUM(B36:L36)</f>
        <v>178343.46486183142</v>
      </c>
    </row>
    <row r="43" spans="1:13" x14ac:dyDescent="0.25">
      <c r="A43" t="s">
        <v>53</v>
      </c>
    </row>
    <row r="44" spans="1:13" x14ac:dyDescent="0.25">
      <c r="A44" s="56" t="s">
        <v>0</v>
      </c>
    </row>
    <row r="45" spans="1:13" x14ac:dyDescent="0.25">
      <c r="A45" s="56"/>
    </row>
    <row r="46" spans="1:13" x14ac:dyDescent="0.25">
      <c r="A46" s="1" t="s">
        <v>3</v>
      </c>
    </row>
    <row r="47" spans="1:13" x14ac:dyDescent="0.25">
      <c r="A47" s="1" t="s">
        <v>4</v>
      </c>
    </row>
    <row r="48" spans="1:13" x14ac:dyDescent="0.25">
      <c r="A48" s="1" t="s">
        <v>5</v>
      </c>
    </row>
    <row r="49" spans="1:1" x14ac:dyDescent="0.25">
      <c r="A49" s="1" t="s">
        <v>6</v>
      </c>
    </row>
    <row r="50" spans="1:1" x14ac:dyDescent="0.25">
      <c r="A50" s="1" t="s">
        <v>7</v>
      </c>
    </row>
    <row r="51" spans="1:1" x14ac:dyDescent="0.25">
      <c r="A51" s="1" t="s">
        <v>8</v>
      </c>
    </row>
    <row r="52" spans="1:1" x14ac:dyDescent="0.25">
      <c r="A52" s="4" t="s">
        <v>9</v>
      </c>
    </row>
    <row r="55" spans="1:1" x14ac:dyDescent="0.25">
      <c r="A55" t="s">
        <v>54</v>
      </c>
    </row>
    <row r="56" spans="1:1" x14ac:dyDescent="0.25">
      <c r="A56" s="56" t="s">
        <v>0</v>
      </c>
    </row>
    <row r="57" spans="1:1" x14ac:dyDescent="0.25">
      <c r="A57" s="56"/>
    </row>
    <row r="58" spans="1:1" x14ac:dyDescent="0.25">
      <c r="A58" s="1" t="s">
        <v>3</v>
      </c>
    </row>
    <row r="59" spans="1:1" x14ac:dyDescent="0.25">
      <c r="A59" s="1" t="s">
        <v>4</v>
      </c>
    </row>
    <row r="60" spans="1:1" x14ac:dyDescent="0.25">
      <c r="A60" s="1" t="s">
        <v>5</v>
      </c>
    </row>
    <row r="61" spans="1:1" x14ac:dyDescent="0.25">
      <c r="A61" s="1" t="s">
        <v>6</v>
      </c>
    </row>
    <row r="62" spans="1:1" x14ac:dyDescent="0.25">
      <c r="A62" s="1" t="s">
        <v>7</v>
      </c>
    </row>
    <row r="63" spans="1:1" x14ac:dyDescent="0.25">
      <c r="A63" s="1" t="s">
        <v>8</v>
      </c>
    </row>
    <row r="64" spans="1:1" x14ac:dyDescent="0.25">
      <c r="A64" s="4" t="s">
        <v>9</v>
      </c>
    </row>
    <row r="69" spans="1:21" x14ac:dyDescent="0.25">
      <c r="A69" s="35"/>
      <c r="B69" s="55" t="s">
        <v>1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</row>
    <row r="70" spans="1:21" x14ac:dyDescent="0.25">
      <c r="A70" s="35" t="s">
        <v>59</v>
      </c>
      <c r="B70" s="37">
        <v>2011</v>
      </c>
      <c r="C70" s="37">
        <v>2012</v>
      </c>
      <c r="D70" s="37">
        <v>2013</v>
      </c>
      <c r="E70" s="37">
        <v>2014</v>
      </c>
      <c r="F70" s="37">
        <v>2015</v>
      </c>
      <c r="G70" s="37">
        <v>2016</v>
      </c>
      <c r="H70" s="37">
        <v>2017</v>
      </c>
      <c r="I70" s="37">
        <v>2018</v>
      </c>
      <c r="J70" s="37">
        <v>2019</v>
      </c>
      <c r="K70" s="37">
        <v>2020</v>
      </c>
      <c r="L70" s="37">
        <v>2021</v>
      </c>
      <c r="M70" s="37">
        <v>2022</v>
      </c>
      <c r="N70" s="37">
        <v>2023</v>
      </c>
      <c r="O70" s="37">
        <v>2024</v>
      </c>
      <c r="P70" s="37">
        <v>2025</v>
      </c>
      <c r="Q70" s="37">
        <v>2026</v>
      </c>
      <c r="R70" s="37">
        <v>2027</v>
      </c>
      <c r="S70" s="37">
        <v>2028</v>
      </c>
      <c r="T70" s="37">
        <v>2029</v>
      </c>
      <c r="U70" s="37">
        <v>2030</v>
      </c>
    </row>
    <row r="71" spans="1:21" x14ac:dyDescent="0.25">
      <c r="A71" s="35" t="s">
        <v>60</v>
      </c>
      <c r="B71" s="39">
        <f>B6+B9+B10+B11+B12</f>
        <v>13490.990231122963</v>
      </c>
      <c r="C71" s="39">
        <f t="shared" ref="C71:U71" si="4">C6+C9+C10+C11+C12</f>
        <v>13148.871313682008</v>
      </c>
      <c r="D71" s="39">
        <f t="shared" si="4"/>
        <v>17896.14974330517</v>
      </c>
      <c r="E71" s="39">
        <f t="shared" si="4"/>
        <v>15819.215430345037</v>
      </c>
      <c r="F71" s="39">
        <f t="shared" si="4"/>
        <v>14968.4595383016</v>
      </c>
      <c r="G71" s="39">
        <f t="shared" si="4"/>
        <v>15787.077249277125</v>
      </c>
      <c r="H71" s="39">
        <f t="shared" si="4"/>
        <v>16148.60131828557</v>
      </c>
      <c r="I71" s="39">
        <f t="shared" si="4"/>
        <v>16518.404288474307</v>
      </c>
      <c r="J71" s="39">
        <f t="shared" si="4"/>
        <v>16896.675746680365</v>
      </c>
      <c r="K71" s="39">
        <f t="shared" si="4"/>
        <v>17283.609621279345</v>
      </c>
      <c r="L71" s="39">
        <f t="shared" si="4"/>
        <v>17679.404281606643</v>
      </c>
      <c r="M71" s="39">
        <f t="shared" si="4"/>
        <v>18084.26263965543</v>
      </c>
      <c r="N71" s="39">
        <f t="shared" si="4"/>
        <v>18498.392254103535</v>
      </c>
      <c r="O71" s="39">
        <f t="shared" si="4"/>
        <v>18922.005436722509</v>
      </c>
      <c r="P71" s="39">
        <f t="shared" si="4"/>
        <v>19355.319361223454</v>
      </c>
      <c r="Q71" s="39">
        <f t="shared" si="4"/>
        <v>19798.556174595469</v>
      </c>
      <c r="R71" s="39">
        <f t="shared" si="4"/>
        <v>20251.9431109937</v>
      </c>
      <c r="S71" s="39">
        <f t="shared" si="4"/>
        <v>20715.712608235452</v>
      </c>
      <c r="T71" s="39">
        <f t="shared" si="4"/>
        <v>21190.102426964044</v>
      </c>
      <c r="U71" s="39">
        <f t="shared" si="4"/>
        <v>21682.87435515003</v>
      </c>
    </row>
    <row r="72" spans="1:21" x14ac:dyDescent="0.25">
      <c r="A72" s="35" t="s">
        <v>61</v>
      </c>
      <c r="B72" s="39">
        <f>B7+B8</f>
        <v>10925.872309177472</v>
      </c>
      <c r="C72" s="39">
        <f t="shared" ref="C72:U72" si="5">C7+C8</f>
        <v>12360.275918895903</v>
      </c>
      <c r="D72" s="39">
        <f t="shared" si="5"/>
        <v>14095.892542754065</v>
      </c>
      <c r="E72" s="39">
        <f t="shared" si="5"/>
        <v>15393.620242321747</v>
      </c>
      <c r="F72" s="39">
        <f t="shared" si="5"/>
        <v>16595.166915126938</v>
      </c>
      <c r="G72" s="39">
        <f t="shared" si="5"/>
        <v>17704.94162929981</v>
      </c>
      <c r="H72" s="39">
        <f t="shared" si="5"/>
        <v>19935.947038938044</v>
      </c>
      <c r="I72" s="39">
        <f t="shared" si="5"/>
        <v>22015.727366267674</v>
      </c>
      <c r="J72" s="39">
        <f t="shared" si="5"/>
        <v>24241.106359145502</v>
      </c>
      <c r="K72" s="39">
        <f t="shared" si="5"/>
        <v>26630.588315972553</v>
      </c>
      <c r="L72" s="39">
        <f t="shared" si="5"/>
        <v>28938.018790825026</v>
      </c>
      <c r="M72" s="39">
        <f t="shared" si="5"/>
        <v>31187.103894677402</v>
      </c>
      <c r="N72" s="39">
        <f t="shared" si="5"/>
        <v>33552.879740529876</v>
      </c>
      <c r="O72" s="39">
        <f t="shared" si="5"/>
        <v>35860.310215382349</v>
      </c>
      <c r="P72" s="39">
        <f t="shared" si="5"/>
        <v>38167.740690234721</v>
      </c>
      <c r="Q72" s="39">
        <f t="shared" si="5"/>
        <v>40475.171165087195</v>
      </c>
      <c r="R72" s="39">
        <f t="shared" si="5"/>
        <v>42782.601639939669</v>
      </c>
      <c r="S72" s="39">
        <f t="shared" si="5"/>
        <v>45090.03211479204</v>
      </c>
      <c r="T72" s="39">
        <f t="shared" si="5"/>
        <v>47278.8810384674</v>
      </c>
      <c r="U72" s="39">
        <f t="shared" si="5"/>
        <v>49704.893064496995</v>
      </c>
    </row>
    <row r="73" spans="1:21" x14ac:dyDescent="0.25">
      <c r="A73" s="35"/>
      <c r="B73" s="39">
        <f>SUM(B71:B72)</f>
        <v>24416.862540300433</v>
      </c>
      <c r="C73" s="39">
        <f t="shared" ref="C73:U73" si="6">SUM(C71:C72)</f>
        <v>25509.14723257791</v>
      </c>
      <c r="D73" s="39">
        <f t="shared" si="6"/>
        <v>31992.042286059237</v>
      </c>
      <c r="E73" s="39">
        <f t="shared" si="6"/>
        <v>31212.835672666784</v>
      </c>
      <c r="F73" s="39">
        <f t="shared" si="6"/>
        <v>31563.626453428536</v>
      </c>
      <c r="G73" s="39">
        <f t="shared" si="6"/>
        <v>33492.018878576935</v>
      </c>
      <c r="H73" s="39">
        <f t="shared" si="6"/>
        <v>36084.548357223612</v>
      </c>
      <c r="I73" s="39">
        <f t="shared" si="6"/>
        <v>38534.131654741985</v>
      </c>
      <c r="J73" s="39">
        <f t="shared" si="6"/>
        <v>41137.782105825871</v>
      </c>
      <c r="K73" s="39">
        <f t="shared" si="6"/>
        <v>43914.197937251898</v>
      </c>
      <c r="L73" s="39">
        <f t="shared" si="6"/>
        <v>46617.423072431673</v>
      </c>
      <c r="M73" s="39">
        <f t="shared" si="6"/>
        <v>49271.366534332832</v>
      </c>
      <c r="N73" s="39">
        <f t="shared" si="6"/>
        <v>52051.271994633411</v>
      </c>
      <c r="O73" s="39">
        <f t="shared" si="6"/>
        <v>54782.315652104859</v>
      </c>
      <c r="P73" s="39">
        <f t="shared" si="6"/>
        <v>57523.060051458175</v>
      </c>
      <c r="Q73" s="39">
        <f t="shared" si="6"/>
        <v>60273.727339682664</v>
      </c>
      <c r="R73" s="39">
        <f t="shared" si="6"/>
        <v>63034.544750933368</v>
      </c>
      <c r="S73" s="39">
        <f t="shared" si="6"/>
        <v>65805.744723027485</v>
      </c>
      <c r="T73" s="39">
        <f t="shared" si="6"/>
        <v>68468.983465431447</v>
      </c>
      <c r="U73" s="39">
        <f t="shared" si="6"/>
        <v>71387.767419647018</v>
      </c>
    </row>
    <row r="74" spans="1:21" x14ac:dyDescent="0.25">
      <c r="B74" s="30"/>
      <c r="C74" s="30"/>
      <c r="D74" s="30"/>
      <c r="E74" s="30"/>
      <c r="F74" s="30"/>
    </row>
    <row r="75" spans="1:21" x14ac:dyDescent="0.25">
      <c r="A75" t="s">
        <v>66</v>
      </c>
      <c r="B75" s="30"/>
      <c r="C75" s="30"/>
      <c r="D75" s="30"/>
      <c r="E75" s="30"/>
      <c r="F75" s="30"/>
    </row>
    <row r="76" spans="1:21" x14ac:dyDescent="0.25">
      <c r="A76" s="31" t="str">
        <f>[30]Rekap!A2</f>
        <v>Pertanian</v>
      </c>
      <c r="B76" s="31">
        <f>[30]Rekap!B2</f>
        <v>79526.286269276185</v>
      </c>
      <c r="C76" s="31">
        <f>[30]Rekap!C2</f>
        <v>114615.83938785239</v>
      </c>
      <c r="D76" s="31">
        <f>[30]Rekap!D2</f>
        <v>133341.9802574905</v>
      </c>
      <c r="E76" s="31">
        <f>[30]Rekap!E2</f>
        <v>152684.34043159522</v>
      </c>
      <c r="F76" s="31">
        <f>[30]Rekap!F2</f>
        <v>161364.5894602857</v>
      </c>
    </row>
    <row r="77" spans="1:21" x14ac:dyDescent="0.25">
      <c r="A77" s="31" t="str">
        <f>[30]Rekap!A3</f>
        <v>Terkait pemupukan N</v>
      </c>
      <c r="B77" s="31">
        <f>[30]Rekap!B3</f>
        <v>78019.712669276181</v>
      </c>
      <c r="C77" s="31">
        <f>[30]Rekap!C3</f>
        <v>114469.00255785239</v>
      </c>
      <c r="D77" s="31">
        <f>[30]Rekap!D3</f>
        <v>133142.1293474905</v>
      </c>
      <c r="E77" s="31">
        <f>[30]Rekap!E3</f>
        <v>152507.68318159523</v>
      </c>
      <c r="F77" s="31">
        <f>[30]Rekap!F3</f>
        <v>161197.4328202857</v>
      </c>
    </row>
    <row r="78" spans="1:21" x14ac:dyDescent="0.25">
      <c r="A78" s="31" t="str">
        <f>[30]Rekap!A4</f>
        <v>Pengairan sawah</v>
      </c>
      <c r="B78" s="31">
        <f>[30]Rekap!B4</f>
        <v>1506.5736000000002</v>
      </c>
      <c r="C78" s="31">
        <f>[30]Rekap!C4</f>
        <v>146.83682999999999</v>
      </c>
      <c r="D78" s="31">
        <f>[30]Rekap!D4</f>
        <v>199.85091000000003</v>
      </c>
      <c r="E78" s="31">
        <f>[30]Rekap!E4</f>
        <v>176.65725</v>
      </c>
      <c r="F78" s="31">
        <f>[30]Rekap!F4</f>
        <v>167.15663999999998</v>
      </c>
    </row>
    <row r="79" spans="1:21" x14ac:dyDescent="0.25">
      <c r="A79" s="31" t="str">
        <f>[30]Rekap!A5</f>
        <v>Peternakan</v>
      </c>
      <c r="B79" s="31">
        <f>[30]Rekap!B5</f>
        <v>10851.468420501726</v>
      </c>
      <c r="C79" s="31">
        <f>[30]Rekap!C5</f>
        <v>12309.05401585879</v>
      </c>
      <c r="D79" s="31">
        <f>[30]Rekap!D5</f>
        <v>14029.572851728431</v>
      </c>
      <c r="E79" s="31">
        <f>[30]Rekap!E5</f>
        <v>15332.341433217545</v>
      </c>
      <c r="F79" s="31">
        <f>[30]Rekap!F5</f>
        <v>16503.820980081255</v>
      </c>
    </row>
    <row r="80" spans="1:21" x14ac:dyDescent="0.25">
      <c r="A80" s="31" t="str">
        <f>[30]Rekap!A6</f>
        <v>Total</v>
      </c>
      <c r="B80" s="31">
        <f>[30]Rekap!B6</f>
        <v>90377.75468977791</v>
      </c>
      <c r="C80" s="31">
        <f>[30]Rekap!C6</f>
        <v>126924.89340371118</v>
      </c>
      <c r="D80" s="31">
        <f>[30]Rekap!D6</f>
        <v>147371.55310921895</v>
      </c>
      <c r="E80" s="31">
        <f>[30]Rekap!E6</f>
        <v>168016.68186481277</v>
      </c>
      <c r="F80" s="31">
        <f>[30]Rekap!F6</f>
        <v>177868.41044036695</v>
      </c>
    </row>
    <row r="82" spans="1:24" x14ac:dyDescent="0.25">
      <c r="A82" t="s">
        <v>67</v>
      </c>
      <c r="B82" s="30">
        <f>B73-B80</f>
        <v>-65960.89214947747</v>
      </c>
      <c r="C82" s="30">
        <f t="shared" ref="C82:F82" si="7">C73-C80</f>
        <v>-101415.74617113327</v>
      </c>
      <c r="D82" s="30">
        <f t="shared" si="7"/>
        <v>-115379.51082315971</v>
      </c>
      <c r="E82" s="30">
        <f t="shared" si="7"/>
        <v>-136803.84619214598</v>
      </c>
      <c r="F82" s="30">
        <f t="shared" si="7"/>
        <v>-146304.78398693842</v>
      </c>
    </row>
    <row r="85" spans="1:24" x14ac:dyDescent="0.25">
      <c r="A85" s="35"/>
      <c r="B85" s="55" t="s">
        <v>1</v>
      </c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</row>
    <row r="86" spans="1:24" x14ac:dyDescent="0.25">
      <c r="A86" s="35" t="s">
        <v>68</v>
      </c>
      <c r="B86" s="37">
        <v>2011</v>
      </c>
      <c r="C86" s="37">
        <v>2012</v>
      </c>
      <c r="D86" s="37">
        <v>2013</v>
      </c>
      <c r="E86" s="37">
        <v>2014</v>
      </c>
      <c r="F86" s="37">
        <v>2015</v>
      </c>
      <c r="G86" s="37">
        <v>2016</v>
      </c>
      <c r="H86" s="37">
        <v>2017</v>
      </c>
      <c r="I86" s="37">
        <v>2018</v>
      </c>
      <c r="J86" s="37">
        <v>2019</v>
      </c>
      <c r="K86" s="37">
        <v>2020</v>
      </c>
      <c r="L86" s="37">
        <v>2021</v>
      </c>
      <c r="M86" s="37">
        <v>2022</v>
      </c>
      <c r="N86" s="37">
        <v>2023</v>
      </c>
      <c r="O86" s="37">
        <v>2024</v>
      </c>
      <c r="P86" s="37">
        <v>2025</v>
      </c>
      <c r="Q86" s="37">
        <v>2026</v>
      </c>
      <c r="R86" s="37">
        <v>2027</v>
      </c>
      <c r="S86" s="37">
        <v>2028</v>
      </c>
      <c r="T86" s="37">
        <v>2029</v>
      </c>
      <c r="U86" s="37">
        <v>2030</v>
      </c>
    </row>
    <row r="87" spans="1:24" x14ac:dyDescent="0.25">
      <c r="A87" s="35" t="s">
        <v>60</v>
      </c>
      <c r="B87" s="30">
        <f>B18+B21+B22+B23+B24</f>
        <v>10581.612742612258</v>
      </c>
      <c r="C87" s="31">
        <f t="shared" ref="C87:U87" si="8">C18+C21+C22+C23+C24</f>
        <v>10313.272922164506</v>
      </c>
      <c r="D87" s="31">
        <f t="shared" si="8"/>
        <v>14036.784766961639</v>
      </c>
      <c r="E87" s="31">
        <f t="shared" si="8"/>
        <v>12407.748334862894</v>
      </c>
      <c r="F87" s="31">
        <f t="shared" si="8"/>
        <v>11740.460816758305</v>
      </c>
      <c r="G87" s="31">
        <f t="shared" si="8"/>
        <v>12382.540860801573</v>
      </c>
      <c r="H87" s="31">
        <f t="shared" si="8"/>
        <v>7027.1213599184184</v>
      </c>
      <c r="I87" s="31">
        <f t="shared" si="8"/>
        <v>7188.0424390605494</v>
      </c>
      <c r="J87" s="31">
        <f t="shared" si="8"/>
        <v>7352.6486109150355</v>
      </c>
      <c r="K87" s="31">
        <f t="shared" si="8"/>
        <v>7521.0242641049899</v>
      </c>
      <c r="L87" s="31">
        <f t="shared" si="8"/>
        <v>7693.2557197529923</v>
      </c>
      <c r="M87" s="31">
        <f t="shared" si="8"/>
        <v>7869.4312757353355</v>
      </c>
      <c r="N87" s="31">
        <f t="shared" si="8"/>
        <v>8049.6412519496753</v>
      </c>
      <c r="O87" s="31">
        <f t="shared" si="8"/>
        <v>8233.9780366193208</v>
      </c>
      <c r="P87" s="31">
        <f t="shared" si="8"/>
        <v>8422.5361336579026</v>
      </c>
      <c r="Q87" s="31">
        <f t="shared" si="8"/>
        <v>8615.4122111186698</v>
      </c>
      <c r="R87" s="31">
        <f t="shared" si="8"/>
        <v>8812.7051507532815</v>
      </c>
      <c r="S87" s="31">
        <f t="shared" si="8"/>
        <v>9014.5160987055315</v>
      </c>
      <c r="T87" s="31">
        <f t="shared" si="8"/>
        <v>9220.9485173658886</v>
      </c>
      <c r="U87" s="31">
        <f t="shared" si="8"/>
        <v>9435.379976405191</v>
      </c>
    </row>
    <row r="88" spans="1:24" x14ac:dyDescent="0.25">
      <c r="A88" s="35" t="s">
        <v>61</v>
      </c>
      <c r="B88" s="30">
        <f>B19+B20</f>
        <v>10925.872309177472</v>
      </c>
      <c r="C88" s="31">
        <f t="shared" ref="C88:U88" si="9">C19+C20</f>
        <v>12360.275918895903</v>
      </c>
      <c r="D88" s="31">
        <f t="shared" si="9"/>
        <v>14095.892542754065</v>
      </c>
      <c r="E88" s="31">
        <f t="shared" si="9"/>
        <v>15393.620242321747</v>
      </c>
      <c r="F88" s="31">
        <f t="shared" si="9"/>
        <v>16595.166915126938</v>
      </c>
      <c r="G88" s="31">
        <f t="shared" si="9"/>
        <v>17704.94162929981</v>
      </c>
      <c r="H88" s="31">
        <f t="shared" si="9"/>
        <v>19790.06550020101</v>
      </c>
      <c r="I88" s="31">
        <f t="shared" si="9"/>
        <v>21857.034603220007</v>
      </c>
      <c r="J88" s="31">
        <f t="shared" si="9"/>
        <v>24068.298544149206</v>
      </c>
      <c r="K88" s="31">
        <f t="shared" si="9"/>
        <v>26443.665449027627</v>
      </c>
      <c r="L88" s="31">
        <f t="shared" si="9"/>
        <v>28736.980871931475</v>
      </c>
      <c r="M88" s="31">
        <f t="shared" si="9"/>
        <v>30971.950923835222</v>
      </c>
      <c r="N88" s="31">
        <f t="shared" si="9"/>
        <v>33323.61171773907</v>
      </c>
      <c r="O88" s="31">
        <f t="shared" si="9"/>
        <v>35616.927140642911</v>
      </c>
      <c r="P88" s="31">
        <f t="shared" si="9"/>
        <v>37910.242563546657</v>
      </c>
      <c r="Q88" s="31">
        <f t="shared" si="9"/>
        <v>40203.55798645052</v>
      </c>
      <c r="R88" s="31">
        <f t="shared" si="9"/>
        <v>42496.873409354346</v>
      </c>
      <c r="S88" s="31">
        <f t="shared" si="9"/>
        <v>44790.188832258093</v>
      </c>
      <c r="T88" s="31">
        <f t="shared" si="9"/>
        <v>46964.922703984819</v>
      </c>
      <c r="U88" s="31">
        <f t="shared" si="9"/>
        <v>49376.819678065789</v>
      </c>
      <c r="V88" s="9"/>
      <c r="W88" s="9"/>
      <c r="X88" s="9"/>
    </row>
    <row r="89" spans="1:24" x14ac:dyDescent="0.25">
      <c r="B89" s="30">
        <f>SUM(B87:B88)</f>
        <v>21507.485051789728</v>
      </c>
      <c r="C89" s="31">
        <f t="shared" ref="C89:U89" si="10">SUM(C87:C88)</f>
        <v>22673.548841060408</v>
      </c>
      <c r="D89" s="31">
        <f t="shared" si="10"/>
        <v>28132.677309715706</v>
      </c>
      <c r="E89" s="31">
        <f t="shared" si="10"/>
        <v>27801.368577184643</v>
      </c>
      <c r="F89" s="31">
        <f t="shared" si="10"/>
        <v>28335.627731885244</v>
      </c>
      <c r="G89" s="31">
        <f t="shared" si="10"/>
        <v>30087.482490101385</v>
      </c>
      <c r="H89" s="31">
        <f t="shared" si="10"/>
        <v>26817.186860119429</v>
      </c>
      <c r="I89" s="31">
        <f t="shared" si="10"/>
        <v>29045.077042280558</v>
      </c>
      <c r="J89" s="31">
        <f t="shared" si="10"/>
        <v>31420.947155064241</v>
      </c>
      <c r="K89" s="31">
        <f t="shared" si="10"/>
        <v>33964.689713132619</v>
      </c>
      <c r="L89" s="31">
        <f t="shared" si="10"/>
        <v>36430.236591684465</v>
      </c>
      <c r="M89" s="31">
        <f t="shared" si="10"/>
        <v>38841.382199570558</v>
      </c>
      <c r="N89" s="31">
        <f t="shared" si="10"/>
        <v>41373.252969688743</v>
      </c>
      <c r="O89" s="31">
        <f t="shared" si="10"/>
        <v>43850.905177262233</v>
      </c>
      <c r="P89" s="31">
        <f t="shared" si="10"/>
        <v>46332.778697204558</v>
      </c>
      <c r="Q89" s="31">
        <f t="shared" si="10"/>
        <v>48818.970197569186</v>
      </c>
      <c r="R89" s="31">
        <f t="shared" si="10"/>
        <v>51309.578560107628</v>
      </c>
      <c r="S89" s="31">
        <f t="shared" si="10"/>
        <v>53804.70493096362</v>
      </c>
      <c r="T89" s="31">
        <f t="shared" si="10"/>
        <v>56185.87122135071</v>
      </c>
      <c r="U89" s="31">
        <f t="shared" si="10"/>
        <v>58812.199654470984</v>
      </c>
    </row>
    <row r="91" spans="1:24" x14ac:dyDescent="0.25">
      <c r="B91" s="30">
        <f>B89-B73</f>
        <v>-2909.377488510705</v>
      </c>
      <c r="C91" s="30">
        <f t="shared" ref="C91:U91" si="11">C89-C73</f>
        <v>-2835.598391517502</v>
      </c>
      <c r="D91" s="30">
        <f t="shared" si="11"/>
        <v>-3859.3649763435315</v>
      </c>
      <c r="E91" s="30">
        <f t="shared" si="11"/>
        <v>-3411.4670954821413</v>
      </c>
      <c r="F91" s="30">
        <f t="shared" si="11"/>
        <v>-3227.998721543292</v>
      </c>
      <c r="G91" s="30">
        <f t="shared" si="11"/>
        <v>-3404.5363884755498</v>
      </c>
      <c r="H91" s="30">
        <f t="shared" si="11"/>
        <v>-9267.3614971041825</v>
      </c>
      <c r="I91" s="30">
        <f t="shared" si="11"/>
        <v>-9489.0546124614266</v>
      </c>
      <c r="J91" s="30">
        <f t="shared" si="11"/>
        <v>-9716.8349507616294</v>
      </c>
      <c r="K91" s="30">
        <f t="shared" si="11"/>
        <v>-9949.5082241192795</v>
      </c>
      <c r="L91" s="30">
        <f t="shared" si="11"/>
        <v>-10187.186480747208</v>
      </c>
      <c r="M91" s="30">
        <f t="shared" si="11"/>
        <v>-10429.984334762274</v>
      </c>
      <c r="N91" s="30">
        <f t="shared" si="11"/>
        <v>-10678.019024944668</v>
      </c>
      <c r="O91" s="30">
        <f t="shared" si="11"/>
        <v>-10931.410474842625</v>
      </c>
      <c r="P91" s="30">
        <f t="shared" si="11"/>
        <v>-11190.281354253617</v>
      </c>
      <c r="Q91" s="30">
        <f t="shared" si="11"/>
        <v>-11454.757142113478</v>
      </c>
      <c r="R91" s="30">
        <f t="shared" si="11"/>
        <v>-11724.96619082574</v>
      </c>
      <c r="S91" s="30">
        <f t="shared" si="11"/>
        <v>-12001.039792063864</v>
      </c>
      <c r="T91" s="30">
        <f t="shared" si="11"/>
        <v>-12283.112244080738</v>
      </c>
      <c r="U91" s="30">
        <f t="shared" si="11"/>
        <v>-12575.567765176034</v>
      </c>
    </row>
  </sheetData>
  <mergeCells count="10">
    <mergeCell ref="B85:U85"/>
    <mergeCell ref="B69:U69"/>
    <mergeCell ref="A44:A45"/>
    <mergeCell ref="A56:A57"/>
    <mergeCell ref="A4:A5"/>
    <mergeCell ref="B4:U4"/>
    <mergeCell ref="A16:A17"/>
    <mergeCell ref="B16:U16"/>
    <mergeCell ref="A28:A29"/>
    <mergeCell ref="B28:L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topLeftCell="I16" zoomScale="85" zoomScaleNormal="85" workbookViewId="0">
      <selection activeCell="J38" sqref="J38"/>
    </sheetView>
  </sheetViews>
  <sheetFormatPr defaultRowHeight="15" x14ac:dyDescent="0.25"/>
  <cols>
    <col min="1" max="1" width="37.140625" bestFit="1" customWidth="1"/>
    <col min="2" max="21" width="11.5703125" bestFit="1" customWidth="1"/>
    <col min="22" max="22" width="16.42578125" bestFit="1" customWidth="1"/>
    <col min="23" max="23" width="14" bestFit="1" customWidth="1"/>
    <col min="24" max="24" width="11.5703125" bestFit="1" customWidth="1"/>
    <col min="25" max="25" width="14" bestFit="1" customWidth="1"/>
  </cols>
  <sheetData>
    <row r="1" spans="1:25" x14ac:dyDescent="0.25">
      <c r="A1" t="s">
        <v>30</v>
      </c>
    </row>
    <row r="3" spans="1:25" x14ac:dyDescent="0.25">
      <c r="A3" t="s">
        <v>10</v>
      </c>
    </row>
    <row r="4" spans="1:25" x14ac:dyDescent="0.25">
      <c r="A4" s="56" t="s">
        <v>0</v>
      </c>
      <c r="B4" s="57" t="s">
        <v>1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</row>
    <row r="5" spans="1:25" x14ac:dyDescent="0.25">
      <c r="A5" s="56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40">
        <f>'[31]Perhitungan ke CO2-eq'!B128</f>
        <v>22736.164153806425</v>
      </c>
      <c r="C6" s="40">
        <f>'[31]Perhitungan ke CO2-eq'!C128</f>
        <v>24388.924160725481</v>
      </c>
      <c r="D6" s="40">
        <f>'[31]Perhitungan ke CO2-eq'!D128</f>
        <v>24918.105493267765</v>
      </c>
      <c r="E6" s="40">
        <f>'[31]Perhitungan ke CO2-eq'!E128</f>
        <v>24208.182649258568</v>
      </c>
      <c r="F6" s="40">
        <f>'[31]Perhitungan ke CO2-eq'!F128</f>
        <v>25888.892374445702</v>
      </c>
      <c r="G6" s="40">
        <f>'[31]Perhitungan ke CO2-eq'!G128</f>
        <v>18230.110574626779</v>
      </c>
      <c r="H6" s="40">
        <f>'[31]Perhitungan ke CO2-eq'!H128</f>
        <v>22182.778365243979</v>
      </c>
      <c r="I6" s="40">
        <f>'[31]Perhitungan ke CO2-eq'!I128</f>
        <v>21775.569603223579</v>
      </c>
      <c r="J6" s="40">
        <f>'[31]Perhitungan ke CO2-eq'!J128</f>
        <v>21368.360841203186</v>
      </c>
      <c r="K6" s="40">
        <f>'[31]Perhitungan ke CO2-eq'!K128</f>
        <v>20961.152079182793</v>
      </c>
      <c r="L6" s="40">
        <f>'[32]Perhitungan ke CO2-eq'!B128</f>
        <v>20553.924684016889</v>
      </c>
      <c r="M6" s="40">
        <f>'[32]Perhitungan ke CO2-eq'!C128</f>
        <v>20146.715921996492</v>
      </c>
      <c r="N6" s="40">
        <f>'[32]Perhitungan ke CO2-eq'!D128</f>
        <v>19739.5071599761</v>
      </c>
      <c r="O6" s="40">
        <f>'[32]Perhitungan ke CO2-eq'!E128</f>
        <v>19332.298397955703</v>
      </c>
      <c r="P6" s="40">
        <f>'[32]Perhitungan ke CO2-eq'!F128</f>
        <v>18925.08963593531</v>
      </c>
      <c r="Q6" s="40">
        <f>'[32]Perhitungan ke CO2-eq'!G128</f>
        <v>18517.880873914914</v>
      </c>
      <c r="R6" s="40">
        <f>'[32]Perhitungan ke CO2-eq'!H128</f>
        <v>18110.672111894521</v>
      </c>
      <c r="S6" s="40">
        <f>'[32]Perhitungan ke CO2-eq'!I128</f>
        <v>17703.463349874128</v>
      </c>
      <c r="T6" s="40">
        <f>'[32]Perhitungan ke CO2-eq'!J128</f>
        <v>17296.254587853728</v>
      </c>
      <c r="U6" s="40">
        <f>'[32]Perhitungan ke CO2-eq'!K128</f>
        <v>16889.045825833335</v>
      </c>
      <c r="V6" s="30">
        <f t="shared" ref="V6:V13" si="0">SUM(B6:U6)</f>
        <v>413873.09284423548</v>
      </c>
    </row>
    <row r="7" spans="1:25" x14ac:dyDescent="0.25">
      <c r="A7" s="1" t="s">
        <v>4</v>
      </c>
      <c r="B7" s="40">
        <f>'[31]Perhitungan ke CO2-eq'!B129</f>
        <v>12788.933639999999</v>
      </c>
      <c r="C7" s="40">
        <f>'[31]Perhitungan ke CO2-eq'!C129</f>
        <v>12238.193940000003</v>
      </c>
      <c r="D7" s="40">
        <f>'[31]Perhitungan ke CO2-eq'!D129</f>
        <v>12941.583480000001</v>
      </c>
      <c r="E7" s="40">
        <f>'[31]Perhitungan ke CO2-eq'!E129</f>
        <v>14024.262840000001</v>
      </c>
      <c r="F7" s="40">
        <f>'[31]Perhitungan ke CO2-eq'!F129</f>
        <v>16716.756420000002</v>
      </c>
      <c r="G7" s="40">
        <f>'[31]Perhitungan ke CO2-eq'!G129</f>
        <v>18763.640699999996</v>
      </c>
      <c r="H7" s="40">
        <f>'[31]Perhitungan ke CO2-eq'!H129</f>
        <v>19188.965748135612</v>
      </c>
      <c r="I7" s="40">
        <f>'[31]Perhitungan ke CO2-eq'!I129</f>
        <v>20711.82011356431</v>
      </c>
      <c r="J7" s="40">
        <f>'[31]Perhitungan ke CO2-eq'!J129</f>
        <v>22217.747126216927</v>
      </c>
      <c r="K7" s="40">
        <f>'[31]Perhitungan ke CO2-eq'!K129</f>
        <v>23811.342418869564</v>
      </c>
      <c r="L7" s="40">
        <f>'[32]Perhitungan ke CO2-eq'!B129</f>
        <v>25340.858731522116</v>
      </c>
      <c r="M7" s="40">
        <f>'[32]Perhitungan ke CO2-eq'!C129</f>
        <v>26825.48040417477</v>
      </c>
      <c r="N7" s="40">
        <f>'[32]Perhitungan ke CO2-eq'!D129</f>
        <v>28423.653276827426</v>
      </c>
      <c r="O7" s="40">
        <f>'[32]Perhitungan ke CO2-eq'!E129</f>
        <v>30062.954229479972</v>
      </c>
      <c r="P7" s="40">
        <f>'[32]Perhitungan ke CO2-eq'!F129</f>
        <v>31540.982322132724</v>
      </c>
      <c r="Q7" s="40">
        <f>'[32]Perhitungan ke CO2-eq'!G129</f>
        <v>33237.724574785272</v>
      </c>
      <c r="R7" s="40">
        <f>'[32]Perhitungan ke CO2-eq'!H129</f>
        <v>34824.353747437926</v>
      </c>
      <c r="S7" s="40">
        <f>'[32]Perhitungan ke CO2-eq'!I129</f>
        <v>36501.473180090485</v>
      </c>
      <c r="T7" s="40">
        <f>'[32]Perhitungan ke CO2-eq'!J129</f>
        <v>38129.910412743135</v>
      </c>
      <c r="U7" s="40">
        <f>'[32]Perhitungan ke CO2-eq'!K129</f>
        <v>39779.104465395794</v>
      </c>
      <c r="V7" s="30">
        <f t="shared" si="0"/>
        <v>498069.74177137599</v>
      </c>
    </row>
    <row r="8" spans="1:25" x14ac:dyDescent="0.25">
      <c r="A8" s="1" t="s">
        <v>5</v>
      </c>
      <c r="B8" s="40">
        <f>'[31]Perhitungan ke CO2-eq'!B130</f>
        <v>116.92885870193318</v>
      </c>
      <c r="C8" s="40">
        <f>'[31]Perhitungan ke CO2-eq'!C130</f>
        <v>120.75938872026229</v>
      </c>
      <c r="D8" s="40">
        <f>'[31]Perhitungan ke CO2-eq'!D130</f>
        <v>128.76529014422232</v>
      </c>
      <c r="E8" s="40">
        <f>'[31]Perhitungan ke CO2-eq'!E130</f>
        <v>311.41658054753719</v>
      </c>
      <c r="F8" s="40">
        <f>'[31]Perhitungan ke CO2-eq'!F130</f>
        <v>315.24980617859143</v>
      </c>
      <c r="G8" s="40">
        <f>'[31]Perhitungan ke CO2-eq'!G130</f>
        <v>322.7974777105257</v>
      </c>
      <c r="H8" s="40">
        <f>'[31]Perhitungan ke CO2-eq'!H130</f>
        <v>320.02645753941312</v>
      </c>
      <c r="I8" s="40">
        <f>'[31]Perhitungan ke CO2-eq'!I130</f>
        <v>353.67288019252356</v>
      </c>
      <c r="J8" s="40">
        <f>'[31]Perhitungan ke CO2-eq'!J130</f>
        <v>308.53035587600863</v>
      </c>
      <c r="K8" s="40">
        <f>'[31]Perhitungan ke CO2-eq'!K130</f>
        <v>380.61938835173373</v>
      </c>
      <c r="L8" s="40">
        <f>'[32]Perhitungan ke CO2-eq'!B130</f>
        <v>387.30321065294078</v>
      </c>
      <c r="M8" s="40">
        <f>'[32]Perhitungan ke CO2-eq'!C130</f>
        <v>394.19590215781227</v>
      </c>
      <c r="N8" s="40">
        <f>'[32]Perhitungan ke CO2-eq'!D130</f>
        <v>401.39598861562263</v>
      </c>
      <c r="O8" s="40">
        <f>'[32]Perhitungan ke CO2-eq'!E130</f>
        <v>410.94030903593313</v>
      </c>
      <c r="P8" s="40">
        <f>'[32]Perhitungan ke CO2-eq'!F130</f>
        <v>415.39398010544357</v>
      </c>
      <c r="Q8" s="40">
        <f>'[32]Perhitungan ke CO2-eq'!G130</f>
        <v>450.73438598139057</v>
      </c>
      <c r="R8" s="40">
        <f>'[32]Perhitungan ke CO2-eq'!H130</f>
        <v>457.2566372472769</v>
      </c>
      <c r="S8" s="40">
        <f>'[32]Perhitungan ke CO2-eq'!I130</f>
        <v>481.70241283632561</v>
      </c>
      <c r="T8" s="40">
        <f>'[32]Perhitungan ke CO2-eq'!J130</f>
        <v>435.58518902019097</v>
      </c>
      <c r="U8" s="40">
        <f>'[32]Perhitungan ke CO2-eq'!K130</f>
        <v>500.18239106486413</v>
      </c>
      <c r="V8" s="30">
        <f t="shared" si="0"/>
        <v>7013.4568906805525</v>
      </c>
    </row>
    <row r="9" spans="1:25" x14ac:dyDescent="0.25">
      <c r="A9" s="1" t="s">
        <v>6</v>
      </c>
      <c r="B9" s="40">
        <f>'[31]Perhitungan ke CO2-eq'!B131</f>
        <v>0</v>
      </c>
      <c r="C9" s="40">
        <f>'[31]Perhitungan ke CO2-eq'!C131</f>
        <v>0</v>
      </c>
      <c r="D9" s="40">
        <f>'[31]Perhitungan ke CO2-eq'!D131</f>
        <v>0</v>
      </c>
      <c r="E9" s="40">
        <f>'[31]Perhitungan ke CO2-eq'!E131</f>
        <v>0</v>
      </c>
      <c r="F9" s="40">
        <f>'[31]Perhitungan ke CO2-eq'!F131</f>
        <v>0</v>
      </c>
      <c r="G9" s="40">
        <f>'[31]Perhitungan ke CO2-eq'!G131</f>
        <v>0</v>
      </c>
      <c r="H9" s="40">
        <f>'[31]Perhitungan ke CO2-eq'!H131</f>
        <v>0</v>
      </c>
      <c r="I9" s="40">
        <f>'[31]Perhitungan ke CO2-eq'!I131</f>
        <v>0</v>
      </c>
      <c r="J9" s="40">
        <f>'[31]Perhitungan ke CO2-eq'!J131</f>
        <v>0</v>
      </c>
      <c r="K9" s="40">
        <f>'[31]Perhitungan ke CO2-eq'!K131</f>
        <v>0</v>
      </c>
      <c r="L9" s="40">
        <f>'[32]Perhitungan ke CO2-eq'!B131</f>
        <v>0</v>
      </c>
      <c r="M9" s="40">
        <f>'[32]Perhitungan ke CO2-eq'!C131</f>
        <v>0</v>
      </c>
      <c r="N9" s="40">
        <f>'[32]Perhitungan ke CO2-eq'!D131</f>
        <v>0</v>
      </c>
      <c r="O9" s="40">
        <f>'[32]Perhitungan ke CO2-eq'!E131</f>
        <v>0</v>
      </c>
      <c r="P9" s="40">
        <f>'[32]Perhitungan ke CO2-eq'!F131</f>
        <v>0</v>
      </c>
      <c r="Q9" s="40">
        <f>'[32]Perhitungan ke CO2-eq'!G131</f>
        <v>0</v>
      </c>
      <c r="R9" s="40">
        <f>'[32]Perhitungan ke CO2-eq'!H131</f>
        <v>0</v>
      </c>
      <c r="S9" s="40">
        <f>'[32]Perhitungan ke CO2-eq'!I131</f>
        <v>0</v>
      </c>
      <c r="T9" s="40">
        <f>'[32]Perhitungan ke CO2-eq'!J131</f>
        <v>0</v>
      </c>
      <c r="U9" s="40">
        <f>'[32]Perhitungan ke CO2-eq'!K131</f>
        <v>0</v>
      </c>
      <c r="V9" s="30">
        <f t="shared" si="0"/>
        <v>0</v>
      </c>
    </row>
    <row r="10" spans="1:25" x14ac:dyDescent="0.25">
      <c r="A10" s="1" t="s">
        <v>7</v>
      </c>
      <c r="B10" s="40">
        <f>'[31]Perhitungan ke CO2-eq'!B132</f>
        <v>2460.7366666666671</v>
      </c>
      <c r="C10" s="40">
        <f>'[31]Perhitungan ke CO2-eq'!C132</f>
        <v>2639.6149999999998</v>
      </c>
      <c r="D10" s="40">
        <f>'[31]Perhitungan ke CO2-eq'!D132</f>
        <v>2696.8883333333338</v>
      </c>
      <c r="E10" s="40">
        <f>'[31]Perhitungan ke CO2-eq'!E132</f>
        <v>2620.0533333333337</v>
      </c>
      <c r="F10" s="40">
        <f>'[31]Perhitungan ke CO2-eq'!F132</f>
        <v>2801.9566666666669</v>
      </c>
      <c r="G10" s="40">
        <f>'[31]Perhitungan ke CO2-eq'!G132</f>
        <v>1973.046166666667</v>
      </c>
      <c r="H10" s="40">
        <f>'[31]Perhitungan ke CO2-eq'!H132</f>
        <v>2400.8436833333335</v>
      </c>
      <c r="I10" s="40">
        <f>'[31]Perhitungan ke CO2-eq'!I132</f>
        <v>2356.7714500000002</v>
      </c>
      <c r="J10" s="40">
        <f>'[31]Perhitungan ke CO2-eq'!J132</f>
        <v>2312.6992166666669</v>
      </c>
      <c r="K10" s="40">
        <f>'[31]Perhitungan ke CO2-eq'!K132</f>
        <v>2268.6269833333331</v>
      </c>
      <c r="L10" s="40">
        <f>'[32]Perhitungan ke CO2-eq'!B132</f>
        <v>2224.5527333333334</v>
      </c>
      <c r="M10" s="40">
        <f>'[32]Perhitungan ke CO2-eq'!C132</f>
        <v>2180.4805000000001</v>
      </c>
      <c r="N10" s="40">
        <f>'[32]Perhitungan ke CO2-eq'!D132</f>
        <v>2136.4082666666668</v>
      </c>
      <c r="O10" s="40">
        <f>'[32]Perhitungan ke CO2-eq'!E132</f>
        <v>2092.3360333333335</v>
      </c>
      <c r="P10" s="40">
        <f>'[32]Perhitungan ke CO2-eq'!F132</f>
        <v>2048.2638000000002</v>
      </c>
      <c r="Q10" s="40">
        <f>'[32]Perhitungan ke CO2-eq'!G132</f>
        <v>2004.1915666666666</v>
      </c>
      <c r="R10" s="40">
        <f>'[32]Perhitungan ke CO2-eq'!H132</f>
        <v>1960.1193333333333</v>
      </c>
      <c r="S10" s="40">
        <f>'[32]Perhitungan ke CO2-eq'!I132</f>
        <v>1916.0471</v>
      </c>
      <c r="T10" s="40">
        <f>'[32]Perhitungan ke CO2-eq'!J132</f>
        <v>1871.9748666666671</v>
      </c>
      <c r="U10" s="40">
        <f>'[32]Perhitungan ke CO2-eq'!K132</f>
        <v>1827.9026333333334</v>
      </c>
      <c r="V10" s="30">
        <f t="shared" si="0"/>
        <v>44793.51433333334</v>
      </c>
    </row>
    <row r="11" spans="1:25" x14ac:dyDescent="0.25">
      <c r="A11" s="1" t="s">
        <v>8</v>
      </c>
      <c r="B11" s="40">
        <f>'[31]Perhitungan ke CO2-eq'!B133</f>
        <v>9396.7096488571406</v>
      </c>
      <c r="C11" s="40">
        <f>'[31]Perhitungan ke CO2-eq'!C133</f>
        <v>10079.784674142857</v>
      </c>
      <c r="D11" s="40">
        <f>'[31]Perhitungan ke CO2-eq'!D133</f>
        <v>10298.49189757143</v>
      </c>
      <c r="E11" s="40">
        <f>'[31]Perhitungan ke CO2-eq'!E133</f>
        <v>10005.085376000001</v>
      </c>
      <c r="F11" s="40">
        <f>'[31]Perhitungan ke CO2-eq'!F133</f>
        <v>10699.711839142858</v>
      </c>
      <c r="G11" s="40">
        <f>'[31]Perhitungan ke CO2-eq'!G133</f>
        <v>7534.386837528572</v>
      </c>
      <c r="H11" s="40">
        <f>'[31]Perhitungan ke CO2-eq'!H133</f>
        <v>9167.9988802442876</v>
      </c>
      <c r="I11" s="40">
        <f>'[31]Perhitungan ke CO2-eq'!I133</f>
        <v>8999.7021316242881</v>
      </c>
      <c r="J11" s="40">
        <f>'[31]Perhitungan ke CO2-eq'!J133</f>
        <v>8831.4053830042849</v>
      </c>
      <c r="K11" s="40">
        <f>'[31]Perhitungan ke CO2-eq'!K133</f>
        <v>8663.1086343842835</v>
      </c>
      <c r="L11" s="40">
        <f>'[32]Perhitungan ke CO2-eq'!B133</f>
        <v>8494.8041848057146</v>
      </c>
      <c r="M11" s="40">
        <f>'[32]Perhitungan ke CO2-eq'!C133</f>
        <v>8326.5074361857132</v>
      </c>
      <c r="N11" s="40">
        <f>'[32]Perhitungan ke CO2-eq'!D133</f>
        <v>8158.2106875657155</v>
      </c>
      <c r="O11" s="40">
        <f>'[32]Perhitungan ke CO2-eq'!E133</f>
        <v>7989.9139389457168</v>
      </c>
      <c r="P11" s="40">
        <f>'[32]Perhitungan ke CO2-eq'!F133</f>
        <v>7821.6171903257145</v>
      </c>
      <c r="Q11" s="40">
        <f>'[32]Perhitungan ke CO2-eq'!G133</f>
        <v>7653.3204417057141</v>
      </c>
      <c r="R11" s="40">
        <f>'[32]Perhitungan ke CO2-eq'!H133</f>
        <v>7485.0236930857154</v>
      </c>
      <c r="S11" s="40">
        <f>'[32]Perhitungan ke CO2-eq'!I133</f>
        <v>7316.7269444657159</v>
      </c>
      <c r="T11" s="40">
        <f>'[32]Perhitungan ke CO2-eq'!J133</f>
        <v>7148.4301958457136</v>
      </c>
      <c r="U11" s="40">
        <f>'[32]Perhitungan ke CO2-eq'!K133</f>
        <v>6980.1334472257131</v>
      </c>
      <c r="V11" s="30">
        <f t="shared" si="0"/>
        <v>171051.07346265716</v>
      </c>
    </row>
    <row r="12" spans="1:25" x14ac:dyDescent="0.25">
      <c r="A12" s="45" t="s">
        <v>65</v>
      </c>
      <c r="B12" s="40">
        <f>'[31]Perhitungan ke CO2-eq'!B134</f>
        <v>2349.1774122142861</v>
      </c>
      <c r="C12" s="40">
        <f>'[31]Perhitungan ke CO2-eq'!C134</f>
        <v>2519.9461685357142</v>
      </c>
      <c r="D12" s="40">
        <f>'[31]Perhitungan ke CO2-eq'!D134</f>
        <v>2574.6229743928575</v>
      </c>
      <c r="E12" s="40">
        <f>'[31]Perhitungan ke CO2-eq'!E134</f>
        <v>2501.2713439999998</v>
      </c>
      <c r="F12" s="40">
        <f>'[31]Perhitungan ke CO2-eq'!F134</f>
        <v>2674.9279597857144</v>
      </c>
      <c r="G12" s="40">
        <f>'[31]Perhitungan ke CO2-eq'!G134</f>
        <v>1883.5967093821428</v>
      </c>
      <c r="H12" s="40">
        <f>'[31]Perhitungan ke CO2-eq'!H134</f>
        <v>2291.9997200610715</v>
      </c>
      <c r="I12" s="40">
        <f>'[31]Perhitungan ke CO2-eq'!I134</f>
        <v>2249.9255329060716</v>
      </c>
      <c r="J12" s="40">
        <f>'[31]Perhitungan ke CO2-eq'!J134</f>
        <v>2207.8513457510717</v>
      </c>
      <c r="K12" s="40">
        <f>'[31]Perhitungan ke CO2-eq'!K134</f>
        <v>2165.7771585960718</v>
      </c>
      <c r="L12" s="40">
        <f>'[32]Perhitungan ke CO2-eq'!B134</f>
        <v>2123.7010462014287</v>
      </c>
      <c r="M12" s="40">
        <f>'[32]Perhitungan ke CO2-eq'!C134</f>
        <v>2081.6268590464288</v>
      </c>
      <c r="N12" s="40">
        <f>'[32]Perhitungan ke CO2-eq'!D134</f>
        <v>2039.5526718914286</v>
      </c>
      <c r="O12" s="40">
        <f>'[32]Perhitungan ke CO2-eq'!E134</f>
        <v>1997.4784847364283</v>
      </c>
      <c r="P12" s="40">
        <f>'[32]Perhitungan ke CO2-eq'!F134</f>
        <v>1955.4042975814286</v>
      </c>
      <c r="Q12" s="40">
        <f>'[32]Perhitungan ke CO2-eq'!G134</f>
        <v>1913.3301104264285</v>
      </c>
      <c r="R12" s="40">
        <f>'[32]Perhitungan ke CO2-eq'!H134</f>
        <v>1871.2559232714286</v>
      </c>
      <c r="S12" s="40">
        <f>'[32]Perhitungan ke CO2-eq'!I134</f>
        <v>1829.1817361164285</v>
      </c>
      <c r="T12" s="40">
        <f>'[32]Perhitungan ke CO2-eq'!J134</f>
        <v>1787.1075489614288</v>
      </c>
      <c r="U12" s="40">
        <f>'[32]Perhitungan ke CO2-eq'!K134</f>
        <v>1745.0333618064285</v>
      </c>
      <c r="V12" s="30">
        <f t="shared" si="0"/>
        <v>42762.768365664291</v>
      </c>
    </row>
    <row r="13" spans="1:25" x14ac:dyDescent="0.25">
      <c r="A13" s="4" t="s">
        <v>9</v>
      </c>
      <c r="B13" s="39">
        <f>SUM(B6:B12)</f>
        <v>49848.65038024645</v>
      </c>
      <c r="C13" s="39">
        <f t="shared" ref="C13:U13" si="1">SUM(C6:C12)</f>
        <v>51987.223332124318</v>
      </c>
      <c r="D13" s="39">
        <f t="shared" si="1"/>
        <v>53558.45746870961</v>
      </c>
      <c r="E13" s="39">
        <f t="shared" si="1"/>
        <v>53670.272123139446</v>
      </c>
      <c r="F13" s="39">
        <f t="shared" si="1"/>
        <v>59097.495066219533</v>
      </c>
      <c r="G13" s="39">
        <f t="shared" si="1"/>
        <v>48707.578465914688</v>
      </c>
      <c r="H13" s="39">
        <f t="shared" si="1"/>
        <v>55552.612854557701</v>
      </c>
      <c r="I13" s="39">
        <f t="shared" si="1"/>
        <v>56447.461711510769</v>
      </c>
      <c r="J13" s="39">
        <f t="shared" si="1"/>
        <v>57246.594268718145</v>
      </c>
      <c r="K13" s="39">
        <f t="shared" si="1"/>
        <v>58250.626662717783</v>
      </c>
      <c r="L13" s="39">
        <f t="shared" si="1"/>
        <v>59125.144590532422</v>
      </c>
      <c r="M13" s="39">
        <f t="shared" si="1"/>
        <v>59955.007023561222</v>
      </c>
      <c r="N13" s="39">
        <f t="shared" si="1"/>
        <v>60898.728051542952</v>
      </c>
      <c r="O13" s="39">
        <f t="shared" si="1"/>
        <v>61885.921393487093</v>
      </c>
      <c r="P13" s="39">
        <f t="shared" si="1"/>
        <v>62706.751226080618</v>
      </c>
      <c r="Q13" s="39">
        <f t="shared" si="1"/>
        <v>63777.181953480387</v>
      </c>
      <c r="R13" s="39">
        <f t="shared" si="1"/>
        <v>64708.681446270202</v>
      </c>
      <c r="S13" s="39">
        <f t="shared" si="1"/>
        <v>65748.594723383081</v>
      </c>
      <c r="T13" s="39">
        <f t="shared" si="1"/>
        <v>66669.262801090852</v>
      </c>
      <c r="U13" s="39">
        <f t="shared" si="1"/>
        <v>67721.402124659478</v>
      </c>
      <c r="V13" s="30">
        <f t="shared" si="0"/>
        <v>1177563.6476679468</v>
      </c>
      <c r="W13" s="30">
        <f>V13-V25</f>
        <v>302893.24284799106</v>
      </c>
      <c r="X13" s="30">
        <f>(V7+V8)-(V19+V20)</f>
        <v>2689.1468231403269</v>
      </c>
      <c r="Y13" s="30">
        <f>(V6+V10+V11+V12)-(V18+V22+V23+V24)</f>
        <v>300204.09602485085</v>
      </c>
    </row>
    <row r="14" spans="1:25" x14ac:dyDescent="0.25">
      <c r="W14" s="11">
        <f>W13/(V13+V25)</f>
        <v>0.14759195837375211</v>
      </c>
      <c r="X14" s="11">
        <f>X13/(V7+V8+V19+V20)</f>
        <v>2.6691886311111601E-3</v>
      </c>
      <c r="Y14" s="11">
        <f>Y13/(V6+V10+V11+V12+V18+V22+V23+V24)</f>
        <v>0.28734351904090927</v>
      </c>
    </row>
    <row r="15" spans="1:25" x14ac:dyDescent="0.25">
      <c r="A15" t="s">
        <v>11</v>
      </c>
    </row>
    <row r="16" spans="1:25" x14ac:dyDescent="0.25">
      <c r="A16" s="56" t="s">
        <v>0</v>
      </c>
      <c r="B16" s="57" t="s">
        <v>1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</row>
    <row r="17" spans="1:22" x14ac:dyDescent="0.25">
      <c r="A17" s="56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40">
        <f>'[33]Perhitungan ke CO2-eq'!B128</f>
        <v>14769.327503266119</v>
      </c>
      <c r="C18" s="40">
        <f>'[33]Perhitungan ke CO2-eq'!C128</f>
        <v>15842.954244406677</v>
      </c>
      <c r="D18" s="40">
        <f>'[33]Perhitungan ke CO2-eq'!D128</f>
        <v>16186.7084659218</v>
      </c>
      <c r="E18" s="40">
        <f>'[33]Perhitungan ke CO2-eq'!E128</f>
        <v>15725.545232128621</v>
      </c>
      <c r="F18" s="40">
        <f>'[33]Perhitungan ke CO2-eq'!F128</f>
        <v>16817.328006095675</v>
      </c>
      <c r="G18" s="40">
        <f>'[33]Perhitungan ke CO2-eq'!G128</f>
        <v>11842.211890977276</v>
      </c>
      <c r="H18" s="40">
        <f>'[33]Perhitungan ke CO2-eq'!H128</f>
        <v>5603.8972869042664</v>
      </c>
      <c r="I18" s="40">
        <f>'[33]Perhitungan ke CO2-eq'!I128</f>
        <v>5501.0266708291801</v>
      </c>
      <c r="J18" s="40">
        <f>'[33]Perhitungan ke CO2-eq'!J128</f>
        <v>5398.1560547540948</v>
      </c>
      <c r="K18" s="40">
        <f>'[33]Perhitungan ke CO2-eq'!K128</f>
        <v>5295.2854386790086</v>
      </c>
      <c r="L18" s="40">
        <f>'[34]Perhitungan ke CO2-eq'!B128</f>
        <v>5192.4101154282989</v>
      </c>
      <c r="M18" s="40">
        <f>'[34]Perhitungan ke CO2-eq'!C128</f>
        <v>5089.5394993532136</v>
      </c>
      <c r="N18" s="40">
        <f>'[34]Perhitungan ke CO2-eq'!D128</f>
        <v>4986.6688832781274</v>
      </c>
      <c r="O18" s="40">
        <f>'[34]Perhitungan ke CO2-eq'!E128</f>
        <v>4883.7982672030412</v>
      </c>
      <c r="P18" s="40">
        <f>'[34]Perhitungan ke CO2-eq'!F128</f>
        <v>4780.9276511279559</v>
      </c>
      <c r="Q18" s="40">
        <f>'[34]Perhitungan ke CO2-eq'!G128</f>
        <v>4678.0570350528697</v>
      </c>
      <c r="R18" s="40">
        <f>'[34]Perhitungan ke CO2-eq'!H128</f>
        <v>4575.1864189777834</v>
      </c>
      <c r="S18" s="40">
        <f>'[34]Perhitungan ke CO2-eq'!I128</f>
        <v>4472.3158029026981</v>
      </c>
      <c r="T18" s="40">
        <f>'[34]Perhitungan ke CO2-eq'!J128</f>
        <v>4369.4451868276119</v>
      </c>
      <c r="U18" s="40">
        <f>'[34]Perhitungan ke CO2-eq'!K128</f>
        <v>4266.5745707525266</v>
      </c>
      <c r="V18" s="30">
        <f>SUM(B18:U18)</f>
        <v>160277.36422486682</v>
      </c>
    </row>
    <row r="19" spans="1:22" x14ac:dyDescent="0.25">
      <c r="A19" s="1" t="s">
        <v>4</v>
      </c>
      <c r="B19" s="40">
        <f>'[33]Perhitungan ke CO2-eq'!B129</f>
        <v>12788.933639999999</v>
      </c>
      <c r="C19" s="40">
        <f>'[33]Perhitungan ke CO2-eq'!C129</f>
        <v>12238.193940000003</v>
      </c>
      <c r="D19" s="40">
        <f>'[33]Perhitungan ke CO2-eq'!D129</f>
        <v>12941.583480000001</v>
      </c>
      <c r="E19" s="40">
        <f>'[33]Perhitungan ke CO2-eq'!E129</f>
        <v>14024.262840000001</v>
      </c>
      <c r="F19" s="40">
        <f>'[33]Perhitungan ke CO2-eq'!F129</f>
        <v>16716.756420000002</v>
      </c>
      <c r="G19" s="40">
        <f>'[33]Perhitungan ke CO2-eq'!G129</f>
        <v>18763.640699999996</v>
      </c>
      <c r="H19" s="40">
        <f>'[33]Perhitungan ke CO2-eq'!H129</f>
        <v>19183.888998135615</v>
      </c>
      <c r="I19" s="40">
        <f>'[33]Perhitungan ke CO2-eq'!I129</f>
        <v>20706.76856356431</v>
      </c>
      <c r="J19" s="40">
        <f>'[33]Perhitungan ke CO2-eq'!J129</f>
        <v>22212.720776216931</v>
      </c>
      <c r="K19" s="40">
        <f>'[33]Perhitungan ke CO2-eq'!K129</f>
        <v>23806.342318869563</v>
      </c>
      <c r="L19" s="40">
        <f>'[34]Perhitungan ke CO2-eq'!B129</f>
        <v>25335.884881522114</v>
      </c>
      <c r="M19" s="40">
        <f>'[34]Perhitungan ke CO2-eq'!C129</f>
        <v>26820.533854174773</v>
      </c>
      <c r="N19" s="40">
        <f>'[34]Perhitungan ke CO2-eq'!D129</f>
        <v>28418.734026827427</v>
      </c>
      <c r="O19" s="40">
        <f>'[34]Perhitungan ke CO2-eq'!E129</f>
        <v>30058.063329479966</v>
      </c>
      <c r="P19" s="40">
        <f>'[34]Perhitungan ke CO2-eq'!F129</f>
        <v>31536.11977213273</v>
      </c>
      <c r="Q19" s="40">
        <f>'[34]Perhitungan ke CO2-eq'!G129</f>
        <v>33232.892474785272</v>
      </c>
      <c r="R19" s="40">
        <f>'[34]Perhitungan ke CO2-eq'!H129</f>
        <v>34819.551047437926</v>
      </c>
      <c r="S19" s="40">
        <f>'[34]Perhitungan ke CO2-eq'!I129</f>
        <v>36496.701980090489</v>
      </c>
      <c r="T19" s="40">
        <f>'[34]Perhitungan ke CO2-eq'!J129</f>
        <v>38125.170712743144</v>
      </c>
      <c r="U19" s="40">
        <f>'[34]Perhitungan ke CO2-eq'!K129</f>
        <v>39774.396265395793</v>
      </c>
      <c r="V19" s="30">
        <f t="shared" ref="V19:V25" si="2">SUM(B19:U19)</f>
        <v>498001.14002137602</v>
      </c>
    </row>
    <row r="20" spans="1:22" x14ac:dyDescent="0.25">
      <c r="A20" s="1" t="s">
        <v>5</v>
      </c>
      <c r="B20" s="40">
        <f>'[33]Perhitungan ke CO2-eq'!B130</f>
        <v>116.92885870193318</v>
      </c>
      <c r="C20" s="40">
        <f>'[33]Perhitungan ke CO2-eq'!C130</f>
        <v>120.75938872026229</v>
      </c>
      <c r="D20" s="40">
        <f>'[33]Perhitungan ke CO2-eq'!D130</f>
        <v>128.76529014422232</v>
      </c>
      <c r="E20" s="40">
        <f>'[33]Perhitungan ke CO2-eq'!E130</f>
        <v>311.41658054753719</v>
      </c>
      <c r="F20" s="40">
        <f>'[33]Perhitungan ke CO2-eq'!F130</f>
        <v>315.24980617859143</v>
      </c>
      <c r="G20" s="40">
        <f>'[33]Perhitungan ke CO2-eq'!G130</f>
        <v>322.7974777105257</v>
      </c>
      <c r="H20" s="40">
        <f>'[33]Perhitungan ke CO2-eq'!H130</f>
        <v>196.12044884944297</v>
      </c>
      <c r="I20" s="40">
        <f>'[33]Perhitungan ke CO2-eq'!I130</f>
        <v>221.19871988774281</v>
      </c>
      <c r="J20" s="40">
        <f>'[33]Perhitungan ke CO2-eq'!J130</f>
        <v>166.75141223959372</v>
      </c>
      <c r="K20" s="40">
        <f>'[33]Perhitungan ke CO2-eq'!K130</f>
        <v>229.42974302231315</v>
      </c>
      <c r="L20" s="40">
        <f>'[34]Perhitungan ke CO2-eq'!B130</f>
        <v>226.5732346522291</v>
      </c>
      <c r="M20" s="40">
        <f>'[34]Perhitungan ke CO2-eq'!C130</f>
        <v>223.77270713072338</v>
      </c>
      <c r="N20" s="40">
        <f>'[34]Perhitungan ke CO2-eq'!D130</f>
        <v>221.12485389872799</v>
      </c>
      <c r="O20" s="40">
        <f>'[34]Perhitungan ke CO2-eq'!E130</f>
        <v>218.92115822557588</v>
      </c>
      <c r="P20" s="40">
        <f>'[34]Perhitungan ke CO2-eq'!F130</f>
        <v>214.8100387290514</v>
      </c>
      <c r="Q20" s="40">
        <f>'[34]Perhitungan ke CO2-eq'!G130</f>
        <v>239.63401319679303</v>
      </c>
      <c r="R20" s="40">
        <f>'[34]Perhitungan ke CO2-eq'!H130</f>
        <v>235.34243847127362</v>
      </c>
      <c r="S20" s="40">
        <f>'[34]Perhitungan ke CO2-eq'!I130</f>
        <v>248.65343328217418</v>
      </c>
      <c r="T20" s="40">
        <f>'[34]Perhitungan ke CO2-eq'!J130</f>
        <v>191.01199479531928</v>
      </c>
      <c r="U20" s="40">
        <f>'[34]Perhitungan ke CO2-eq'!K130</f>
        <v>243.65021915612962</v>
      </c>
      <c r="V20" s="30">
        <f t="shared" si="2"/>
        <v>4392.9118175401618</v>
      </c>
    </row>
    <row r="21" spans="1:22" x14ac:dyDescent="0.25">
      <c r="A21" s="1" t="s">
        <v>6</v>
      </c>
      <c r="B21" s="40">
        <f>'[33]Perhitungan ke CO2-eq'!B131</f>
        <v>0</v>
      </c>
      <c r="C21" s="40">
        <f>'[33]Perhitungan ke CO2-eq'!C131</f>
        <v>0</v>
      </c>
      <c r="D21" s="40">
        <f>'[33]Perhitungan ke CO2-eq'!D131</f>
        <v>0</v>
      </c>
      <c r="E21" s="40">
        <f>'[33]Perhitungan ke CO2-eq'!E131</f>
        <v>0</v>
      </c>
      <c r="F21" s="40">
        <f>'[33]Perhitungan ke CO2-eq'!F131</f>
        <v>0</v>
      </c>
      <c r="G21" s="40">
        <f>'[33]Perhitungan ke CO2-eq'!G131</f>
        <v>0</v>
      </c>
      <c r="H21" s="40">
        <f>'[33]Perhitungan ke CO2-eq'!H131</f>
        <v>0</v>
      </c>
      <c r="I21" s="40">
        <f>'[33]Perhitungan ke CO2-eq'!I131</f>
        <v>0</v>
      </c>
      <c r="J21" s="40">
        <f>'[33]Perhitungan ke CO2-eq'!J131</f>
        <v>0</v>
      </c>
      <c r="K21" s="40">
        <f>'[33]Perhitungan ke CO2-eq'!K131</f>
        <v>0</v>
      </c>
      <c r="L21" s="40">
        <f>'[34]Perhitungan ke CO2-eq'!B131</f>
        <v>0</v>
      </c>
      <c r="M21" s="40">
        <f>'[34]Perhitungan ke CO2-eq'!C131</f>
        <v>0</v>
      </c>
      <c r="N21" s="40">
        <f>'[34]Perhitungan ke CO2-eq'!D131</f>
        <v>0</v>
      </c>
      <c r="O21" s="40">
        <f>'[34]Perhitungan ke CO2-eq'!E131</f>
        <v>0</v>
      </c>
      <c r="P21" s="40">
        <f>'[34]Perhitungan ke CO2-eq'!F131</f>
        <v>0</v>
      </c>
      <c r="Q21" s="40">
        <f>'[34]Perhitungan ke CO2-eq'!G131</f>
        <v>0</v>
      </c>
      <c r="R21" s="40">
        <f>'[34]Perhitungan ke CO2-eq'!H131</f>
        <v>0</v>
      </c>
      <c r="S21" s="40">
        <f>'[34]Perhitungan ke CO2-eq'!I131</f>
        <v>0</v>
      </c>
      <c r="T21" s="40">
        <f>'[34]Perhitungan ke CO2-eq'!J131</f>
        <v>0</v>
      </c>
      <c r="U21" s="40">
        <f>'[34]Perhitungan ke CO2-eq'!K131</f>
        <v>0</v>
      </c>
      <c r="V21" s="30">
        <f t="shared" si="2"/>
        <v>0</v>
      </c>
    </row>
    <row r="22" spans="1:22" x14ac:dyDescent="0.25">
      <c r="A22" s="1" t="s">
        <v>7</v>
      </c>
      <c r="B22" s="40">
        <f>'[33]Perhitungan ke CO2-eq'!B132</f>
        <v>2460.7366666666671</v>
      </c>
      <c r="C22" s="40">
        <f>'[33]Perhitungan ke CO2-eq'!C132</f>
        <v>2639.6149999999998</v>
      </c>
      <c r="D22" s="40">
        <f>'[33]Perhitungan ke CO2-eq'!D132</f>
        <v>2696.8883333333338</v>
      </c>
      <c r="E22" s="40">
        <f>'[33]Perhitungan ke CO2-eq'!E132</f>
        <v>2620.0533333333337</v>
      </c>
      <c r="F22" s="40">
        <f>'[33]Perhitungan ke CO2-eq'!F132</f>
        <v>2801.9566666666669</v>
      </c>
      <c r="G22" s="40">
        <f>'[33]Perhitungan ke CO2-eq'!G132</f>
        <v>1973.046166666667</v>
      </c>
      <c r="H22" s="40">
        <f>'[33]Perhitungan ke CO2-eq'!H132</f>
        <v>1746.0681333333332</v>
      </c>
      <c r="I22" s="40">
        <f>'[33]Perhitungan ke CO2-eq'!I132</f>
        <v>1714.0155999999999</v>
      </c>
      <c r="J22" s="40">
        <f>'[33]Perhitungan ke CO2-eq'!J132</f>
        <v>1681.9630666666669</v>
      </c>
      <c r="K22" s="40">
        <f>'[33]Perhitungan ke CO2-eq'!K132</f>
        <v>1649.9105333333334</v>
      </c>
      <c r="L22" s="40">
        <f>'[34]Perhitungan ke CO2-eq'!B132</f>
        <v>1617.8565333333336</v>
      </c>
      <c r="M22" s="40">
        <f>'[34]Perhitungan ke CO2-eq'!C132</f>
        <v>1585.8040000000001</v>
      </c>
      <c r="N22" s="40">
        <f>'[34]Perhitungan ke CO2-eq'!D132</f>
        <v>1553.7514666666666</v>
      </c>
      <c r="O22" s="40">
        <f>'[34]Perhitungan ke CO2-eq'!E132</f>
        <v>1521.6989333333333</v>
      </c>
      <c r="P22" s="40">
        <f>'[34]Perhitungan ke CO2-eq'!F132</f>
        <v>1489.6463999999999</v>
      </c>
      <c r="Q22" s="40">
        <f>'[34]Perhitungan ke CO2-eq'!G132</f>
        <v>1457.5938666666668</v>
      </c>
      <c r="R22" s="40">
        <f>'[34]Perhitungan ke CO2-eq'!H132</f>
        <v>1425.5413333333336</v>
      </c>
      <c r="S22" s="40">
        <f>'[34]Perhitungan ke CO2-eq'!I132</f>
        <v>1393.4888000000001</v>
      </c>
      <c r="T22" s="40">
        <f>'[34]Perhitungan ke CO2-eq'!J132</f>
        <v>1361.4362666666668</v>
      </c>
      <c r="U22" s="40">
        <f>'[34]Perhitungan ke CO2-eq'!K132</f>
        <v>1329.3837333333333</v>
      </c>
      <c r="V22" s="30">
        <f t="shared" si="2"/>
        <v>36720.45483333333</v>
      </c>
    </row>
    <row r="23" spans="1:22" x14ac:dyDescent="0.25">
      <c r="A23" s="1" t="s">
        <v>8</v>
      </c>
      <c r="B23" s="40">
        <f>'[33]Perhitungan ke CO2-eq'!B133</f>
        <v>9396.7096488571406</v>
      </c>
      <c r="C23" s="40">
        <f>'[33]Perhitungan ke CO2-eq'!C133</f>
        <v>10079.784674142857</v>
      </c>
      <c r="D23" s="40">
        <f>'[33]Perhitungan ke CO2-eq'!D133</f>
        <v>10298.49189757143</v>
      </c>
      <c r="E23" s="40">
        <f>'[33]Perhitungan ke CO2-eq'!E133</f>
        <v>10005.085376000001</v>
      </c>
      <c r="F23" s="40">
        <f>'[33]Perhitungan ke CO2-eq'!F133</f>
        <v>10699.711839142858</v>
      </c>
      <c r="G23" s="40">
        <f>'[33]Perhitungan ke CO2-eq'!G133</f>
        <v>7534.386837528572</v>
      </c>
      <c r="H23" s="40">
        <f>'[33]Perhitungan ke CO2-eq'!H133</f>
        <v>6667.6355492685725</v>
      </c>
      <c r="I23" s="40">
        <f>'[33]Perhitungan ke CO2-eq'!I133</f>
        <v>6545.2379139085724</v>
      </c>
      <c r="J23" s="40">
        <f>'[33]Perhitungan ke CO2-eq'!J133</f>
        <v>6422.8402785485714</v>
      </c>
      <c r="K23" s="40">
        <f>'[33]Perhitungan ke CO2-eq'!K133</f>
        <v>6300.4426431885713</v>
      </c>
      <c r="L23" s="40">
        <f>'[34]Perhitungan ke CO2-eq'!B133</f>
        <v>6178.0394071314286</v>
      </c>
      <c r="M23" s="40">
        <f>'[34]Perhitungan ke CO2-eq'!C133</f>
        <v>6055.6417717714285</v>
      </c>
      <c r="N23" s="40">
        <f>'[34]Perhitungan ke CO2-eq'!D133</f>
        <v>5933.2441364114284</v>
      </c>
      <c r="O23" s="40">
        <f>'[34]Perhitungan ke CO2-eq'!E133</f>
        <v>5810.8465010514283</v>
      </c>
      <c r="P23" s="40">
        <f>'[34]Perhitungan ke CO2-eq'!F133</f>
        <v>5688.4488656914282</v>
      </c>
      <c r="Q23" s="40">
        <f>'[34]Perhitungan ke CO2-eq'!G133</f>
        <v>5566.0512303314272</v>
      </c>
      <c r="R23" s="40">
        <f>'[34]Perhitungan ke CO2-eq'!H133</f>
        <v>5443.6535949714289</v>
      </c>
      <c r="S23" s="40">
        <f>'[34]Perhitungan ke CO2-eq'!I133</f>
        <v>5321.2559596114297</v>
      </c>
      <c r="T23" s="40">
        <f>'[34]Perhitungan ke CO2-eq'!J133</f>
        <v>5198.8583242514287</v>
      </c>
      <c r="U23" s="40">
        <f>'[34]Perhitungan ke CO2-eq'!K133</f>
        <v>5076.4606888914295</v>
      </c>
      <c r="V23" s="30">
        <f t="shared" si="2"/>
        <v>140222.82713827144</v>
      </c>
    </row>
    <row r="24" spans="1:22" x14ac:dyDescent="0.25">
      <c r="A24" s="45" t="s">
        <v>65</v>
      </c>
      <c r="B24" s="40">
        <f>'[33]Perhitungan ke CO2-eq'!B134</f>
        <v>2349.1774122142861</v>
      </c>
      <c r="C24" s="40">
        <f>'[33]Perhitungan ke CO2-eq'!C134</f>
        <v>2519.9461685357142</v>
      </c>
      <c r="D24" s="40">
        <f>'[33]Perhitungan ke CO2-eq'!D134</f>
        <v>2574.6229743928575</v>
      </c>
      <c r="E24" s="40">
        <f>'[33]Perhitungan ke CO2-eq'!E134</f>
        <v>2501.2713439999998</v>
      </c>
      <c r="F24" s="40">
        <f>'[33]Perhitungan ke CO2-eq'!F134</f>
        <v>2674.9279597857144</v>
      </c>
      <c r="G24" s="40">
        <f>'[33]Perhitungan ke CO2-eq'!G134</f>
        <v>1883.5967093821428</v>
      </c>
      <c r="H24" s="40">
        <f>'[33]Perhitungan ke CO2-eq'!H134</f>
        <v>1666.9088873171431</v>
      </c>
      <c r="I24" s="40">
        <f>'[33]Perhitungan ke CO2-eq'!I134</f>
        <v>1636.3094784771429</v>
      </c>
      <c r="J24" s="40">
        <f>'[33]Perhitungan ke CO2-eq'!J134</f>
        <v>1605.7100696371429</v>
      </c>
      <c r="K24" s="40">
        <f>'[33]Perhitungan ke CO2-eq'!K134</f>
        <v>1575.1106607971431</v>
      </c>
      <c r="L24" s="40">
        <f>'[34]Perhitungan ke CO2-eq'!B134</f>
        <v>1544.5098517828574</v>
      </c>
      <c r="M24" s="40">
        <f>'[34]Perhitungan ke CO2-eq'!C134</f>
        <v>1513.9104429428571</v>
      </c>
      <c r="N24" s="40">
        <f>'[34]Perhitungan ke CO2-eq'!D134</f>
        <v>1483.3110341028571</v>
      </c>
      <c r="O24" s="40">
        <f>'[34]Perhitungan ke CO2-eq'!E134</f>
        <v>1452.7116252628573</v>
      </c>
      <c r="P24" s="40">
        <f>'[34]Perhitungan ke CO2-eq'!F134</f>
        <v>1422.1122164228573</v>
      </c>
      <c r="Q24" s="40">
        <f>'[34]Perhitungan ke CO2-eq'!G134</f>
        <v>1391.5128075828572</v>
      </c>
      <c r="R24" s="40">
        <f>'[34]Perhitungan ke CO2-eq'!H134</f>
        <v>1360.9133987428572</v>
      </c>
      <c r="S24" s="40">
        <f>'[34]Perhitungan ke CO2-eq'!I134</f>
        <v>1330.313989902857</v>
      </c>
      <c r="T24" s="40">
        <f>'[34]Perhitungan ke CO2-eq'!J134</f>
        <v>1299.7145810628574</v>
      </c>
      <c r="U24" s="40">
        <f>'[34]Perhitungan ke CO2-eq'!K134</f>
        <v>1269.1151722228572</v>
      </c>
      <c r="V24" s="30">
        <f t="shared" si="2"/>
        <v>35055.706784567868</v>
      </c>
    </row>
    <row r="25" spans="1:22" x14ac:dyDescent="0.25">
      <c r="A25" s="4" t="s">
        <v>9</v>
      </c>
      <c r="B25" s="39">
        <f>SUM(B18:B24)</f>
        <v>41881.813729706148</v>
      </c>
      <c r="C25" s="39">
        <f t="shared" ref="C25:U25" si="3">SUM(C18:C24)</f>
        <v>43441.25341580552</v>
      </c>
      <c r="D25" s="39">
        <f t="shared" si="3"/>
        <v>44827.060441363647</v>
      </c>
      <c r="E25" s="39">
        <f t="shared" si="3"/>
        <v>45187.634706009499</v>
      </c>
      <c r="F25" s="39">
        <f t="shared" si="3"/>
        <v>50025.930697869509</v>
      </c>
      <c r="G25" s="39">
        <f t="shared" si="3"/>
        <v>42319.679782265186</v>
      </c>
      <c r="H25" s="39">
        <f t="shared" si="3"/>
        <v>35064.519303808374</v>
      </c>
      <c r="I25" s="39">
        <f t="shared" si="3"/>
        <v>36324.556946666948</v>
      </c>
      <c r="J25" s="39">
        <f t="shared" si="3"/>
        <v>37488.141658063003</v>
      </c>
      <c r="K25" s="39">
        <f t="shared" si="3"/>
        <v>38856.521337889935</v>
      </c>
      <c r="L25" s="39">
        <f t="shared" si="3"/>
        <v>40095.274023850267</v>
      </c>
      <c r="M25" s="39">
        <f t="shared" si="3"/>
        <v>41289.202275372991</v>
      </c>
      <c r="N25" s="39">
        <f t="shared" si="3"/>
        <v>42596.834401185239</v>
      </c>
      <c r="O25" s="39">
        <f t="shared" si="3"/>
        <v>43946.039814556199</v>
      </c>
      <c r="P25" s="39">
        <f t="shared" si="3"/>
        <v>45132.064944104022</v>
      </c>
      <c r="Q25" s="39">
        <f t="shared" si="3"/>
        <v>46565.741427615889</v>
      </c>
      <c r="R25" s="39">
        <f t="shared" si="3"/>
        <v>47860.188231934604</v>
      </c>
      <c r="S25" s="39">
        <f t="shared" si="3"/>
        <v>49262.729965789644</v>
      </c>
      <c r="T25" s="39">
        <f t="shared" si="3"/>
        <v>50545.637066347022</v>
      </c>
      <c r="U25" s="39">
        <f t="shared" si="3"/>
        <v>51959.580649752075</v>
      </c>
      <c r="V25" s="30">
        <f t="shared" si="2"/>
        <v>874670.4048199557</v>
      </c>
    </row>
    <row r="27" spans="1:22" x14ac:dyDescent="0.25">
      <c r="A27" t="s">
        <v>45</v>
      </c>
    </row>
    <row r="28" spans="1:22" x14ac:dyDescent="0.25">
      <c r="A28" s="56" t="s">
        <v>0</v>
      </c>
      <c r="B28" s="56" t="s">
        <v>46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</row>
    <row r="29" spans="1:22" x14ac:dyDescent="0.25">
      <c r="A29" s="56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8">
        <f>'[35]Perhitungan ke CO2-eq'!B128</f>
        <v>0</v>
      </c>
      <c r="C30" s="8">
        <f>'[35]Perhitungan ke CO2-eq'!C128</f>
        <v>0</v>
      </c>
      <c r="D30" s="8">
        <f>'[35]Perhitungan ke CO2-eq'!D128</f>
        <v>0</v>
      </c>
      <c r="E30" s="8">
        <f>'[35]Perhitungan ke CO2-eq'!E128</f>
        <v>14347.522044280404</v>
      </c>
      <c r="F30" s="8">
        <f>'[35]Perhitungan ke CO2-eq'!F128</f>
        <v>20269.13568801068</v>
      </c>
      <c r="G30" s="8">
        <f>'[35]Perhitungan ke CO2-eq'!G128</f>
        <v>20647.388541905348</v>
      </c>
      <c r="H30" s="8">
        <f>'[35]Perhitungan ke CO2-eq'!H128</f>
        <v>24047.937597854921</v>
      </c>
      <c r="I30" s="8">
        <f>'[35]Perhitungan ke CO2-eq'!I128</f>
        <v>27562.14884142801</v>
      </c>
      <c r="J30" s="8">
        <f>'[35]Perhitungan ke CO2-eq'!J128</f>
        <v>27590.098559696093</v>
      </c>
      <c r="K30" s="8">
        <f>'[35]Perhitungan ke CO2-eq'!K128</f>
        <v>21715.06777974595</v>
      </c>
      <c r="L30" s="8">
        <f>'[35]Perhitungan ke CO2-eq'!L128</f>
        <v>29540.98889480799</v>
      </c>
    </row>
    <row r="31" spans="1:22" x14ac:dyDescent="0.25">
      <c r="A31" s="1" t="s">
        <v>4</v>
      </c>
      <c r="B31" s="8">
        <f>'[35]Perhitungan ke CO2-eq'!B129</f>
        <v>0</v>
      </c>
      <c r="C31" s="8">
        <f>'[35]Perhitungan ke CO2-eq'!C129</f>
        <v>0</v>
      </c>
      <c r="D31" s="8">
        <f>'[35]Perhitungan ke CO2-eq'!D129</f>
        <v>0</v>
      </c>
      <c r="E31" s="8">
        <f>'[35]Perhitungan ke CO2-eq'!E129</f>
        <v>7108.7331000000004</v>
      </c>
      <c r="F31" s="8">
        <f>'[35]Perhitungan ke CO2-eq'!F129</f>
        <v>7841.1845400000002</v>
      </c>
      <c r="G31" s="8">
        <f>'[35]Perhitungan ke CO2-eq'!G129</f>
        <v>6770.1748799999996</v>
      </c>
      <c r="H31" s="8">
        <f>'[35]Perhitungan ke CO2-eq'!H129</f>
        <v>6857.6902799999998</v>
      </c>
      <c r="I31" s="8">
        <f>'[35]Perhitungan ke CO2-eq'!I129</f>
        <v>8641.536540000001</v>
      </c>
      <c r="J31" s="8">
        <f>'[35]Perhitungan ke CO2-eq'!J129</f>
        <v>8657.2025400000002</v>
      </c>
      <c r="K31" s="8">
        <f>'[35]Perhitungan ke CO2-eq'!K129</f>
        <v>9962.4609</v>
      </c>
      <c r="L31" s="8">
        <f>'[35]Perhitungan ke CO2-eq'!L129</f>
        <v>9829.2637799999993</v>
      </c>
    </row>
    <row r="32" spans="1:22" x14ac:dyDescent="0.25">
      <c r="A32" s="1" t="s">
        <v>5</v>
      </c>
      <c r="B32" s="8">
        <f>'[35]Perhitungan ke CO2-eq'!B130</f>
        <v>0</v>
      </c>
      <c r="C32" s="8">
        <f>'[35]Perhitungan ke CO2-eq'!C130</f>
        <v>0</v>
      </c>
      <c r="D32" s="8">
        <f>'[35]Perhitungan ke CO2-eq'!D130</f>
        <v>0</v>
      </c>
      <c r="E32" s="8">
        <f>'[35]Perhitungan ke CO2-eq'!E130</f>
        <v>83.901147565714282</v>
      </c>
      <c r="F32" s="8">
        <f>'[35]Perhitungan ke CO2-eq'!F130</f>
        <v>91.001006290605702</v>
      </c>
      <c r="G32" s="8">
        <f>'[35]Perhitungan ke CO2-eq'!G130</f>
        <v>82.488939933211441</v>
      </c>
      <c r="H32" s="8">
        <f>'[35]Perhitungan ke CO2-eq'!H130</f>
        <v>87.289925143268576</v>
      </c>
      <c r="I32" s="8">
        <f>'[35]Perhitungan ke CO2-eq'!I130</f>
        <v>104.09084777369144</v>
      </c>
      <c r="J32" s="8">
        <f>'[35]Perhitungan ke CO2-eq'!J130</f>
        <v>94.262942006514294</v>
      </c>
      <c r="K32" s="8">
        <f>'[35]Perhitungan ke CO2-eq'!K130</f>
        <v>94.449197990500593</v>
      </c>
      <c r="L32" s="8">
        <f>'[35]Perhitungan ke CO2-eq'!L130</f>
        <v>103.16071853532344</v>
      </c>
    </row>
    <row r="33" spans="1:13" x14ac:dyDescent="0.25">
      <c r="A33" s="1" t="s">
        <v>6</v>
      </c>
      <c r="B33" s="8">
        <f>'[35]Perhitungan ke CO2-eq'!B131</f>
        <v>0</v>
      </c>
      <c r="C33" s="8">
        <f>'[35]Perhitungan ke CO2-eq'!C131</f>
        <v>0</v>
      </c>
      <c r="D33" s="8">
        <f>'[35]Perhitungan ke CO2-eq'!D131</f>
        <v>0</v>
      </c>
      <c r="E33" s="8">
        <f>'[35]Perhitungan ke CO2-eq'!E131</f>
        <v>0</v>
      </c>
      <c r="F33" s="8">
        <f>'[35]Perhitungan ke CO2-eq'!F131</f>
        <v>0</v>
      </c>
      <c r="G33" s="8">
        <f>'[35]Perhitungan ke CO2-eq'!G131</f>
        <v>0</v>
      </c>
      <c r="H33" s="8">
        <f>'[35]Perhitungan ke CO2-eq'!H131</f>
        <v>0</v>
      </c>
      <c r="I33" s="8">
        <f>'[35]Perhitungan ke CO2-eq'!I131</f>
        <v>0</v>
      </c>
      <c r="J33" s="8">
        <f>'[35]Perhitungan ke CO2-eq'!J131</f>
        <v>0</v>
      </c>
      <c r="K33" s="8">
        <f>'[35]Perhitungan ke CO2-eq'!K131</f>
        <v>0</v>
      </c>
      <c r="L33" s="8">
        <f>'[35]Perhitungan ke CO2-eq'!L131</f>
        <v>0</v>
      </c>
    </row>
    <row r="34" spans="1:13" x14ac:dyDescent="0.25">
      <c r="A34" s="1" t="s">
        <v>7</v>
      </c>
      <c r="B34" s="8">
        <f>'[35]Perhitungan ke CO2-eq'!B132</f>
        <v>0</v>
      </c>
      <c r="C34" s="8">
        <f>'[35]Perhitungan ke CO2-eq'!C132</f>
        <v>0</v>
      </c>
      <c r="D34" s="8">
        <f>'[35]Perhitungan ke CO2-eq'!D132</f>
        <v>0</v>
      </c>
      <c r="E34" s="8">
        <f>'[35]Perhitungan ke CO2-eq'!E132</f>
        <v>569.40779454545464</v>
      </c>
      <c r="F34" s="8">
        <f>'[35]Perhitungan ke CO2-eq'!F132</f>
        <v>704.69285454545468</v>
      </c>
      <c r="G34" s="8">
        <f>'[35]Perhitungan ke CO2-eq'!G132</f>
        <v>728.63119090909095</v>
      </c>
      <c r="H34" s="8">
        <f>'[35]Perhitungan ke CO2-eq'!H132</f>
        <v>837.54510000000005</v>
      </c>
      <c r="I34" s="8">
        <f>'[35]Perhitungan ke CO2-eq'!I132</f>
        <v>1146.0760909090909</v>
      </c>
      <c r="J34" s="8">
        <f>'[35]Perhitungan ke CO2-eq'!J132</f>
        <v>1336.0375636363635</v>
      </c>
      <c r="K34" s="8">
        <f>'[35]Perhitungan ke CO2-eq'!K132</f>
        <v>1625.3368636363639</v>
      </c>
      <c r="L34" s="8">
        <f>'[35]Perhitungan ke CO2-eq'!L132</f>
        <v>1835.466654545455</v>
      </c>
    </row>
    <row r="35" spans="1:13" x14ac:dyDescent="0.25">
      <c r="A35" s="1" t="s">
        <v>8</v>
      </c>
      <c r="B35" s="8">
        <f>'[35]Perhitungan ke CO2-eq'!B133</f>
        <v>0</v>
      </c>
      <c r="C35" s="8">
        <f>'[35]Perhitungan ke CO2-eq'!C133</f>
        <v>0</v>
      </c>
      <c r="D35" s="8">
        <f>'[35]Perhitungan ke CO2-eq'!D133</f>
        <v>0</v>
      </c>
      <c r="E35" s="8">
        <f>'[35]Perhitungan ke CO2-eq'!E133</f>
        <v>7.1551810909090911E-4</v>
      </c>
      <c r="F35" s="8">
        <f>'[35]Perhitungan ke CO2-eq'!F133</f>
        <v>1.1857716945454543E-3</v>
      </c>
      <c r="G35" s="8">
        <f>'[35]Perhitungan ke CO2-eq'!G133</f>
        <v>1.1717894618181821E-3</v>
      </c>
      <c r="H35" s="8">
        <f>'[35]Perhitungan ke CO2-eq'!H133</f>
        <v>1.2015414981818185E-3</v>
      </c>
      <c r="I35" s="8">
        <f>'[35]Perhitungan ke CO2-eq'!I133</f>
        <v>1.4231023418181819E-3</v>
      </c>
      <c r="J35" s="8">
        <f>'[35]Perhitungan ke CO2-eq'!J133</f>
        <v>1.5127628676363638E-3</v>
      </c>
      <c r="K35" s="8">
        <f>'[35]Perhitungan ke CO2-eq'!K133</f>
        <v>8.7463075636363627E-4</v>
      </c>
      <c r="L35" s="8">
        <f>'[35]Perhitungan ke CO2-eq'!L133</f>
        <v>1.2786990109090912E-3</v>
      </c>
    </row>
    <row r="36" spans="1:13" x14ac:dyDescent="0.25">
      <c r="A36" s="4" t="s">
        <v>9</v>
      </c>
      <c r="B36" s="8">
        <f>'[35]Perhitungan ke CO2-eq'!B134</f>
        <v>0</v>
      </c>
      <c r="C36" s="8">
        <f>'[35]Perhitungan ke CO2-eq'!C134</f>
        <v>0</v>
      </c>
      <c r="D36" s="8">
        <f>'[35]Perhitungan ke CO2-eq'!D134</f>
        <v>0</v>
      </c>
      <c r="E36" s="8">
        <f>'[35]Perhitungan ke CO2-eq'!E134</f>
        <v>22109.564801909681</v>
      </c>
      <c r="F36" s="8">
        <f>'[35]Perhitungan ke CO2-eq'!F134</f>
        <v>28906.015274618432</v>
      </c>
      <c r="G36" s="8">
        <f>'[35]Perhitungan ke CO2-eq'!G134</f>
        <v>28228.68472453711</v>
      </c>
      <c r="H36" s="8">
        <f>'[35]Perhitungan ke CO2-eq'!H134</f>
        <v>31830.464104539686</v>
      </c>
      <c r="I36" s="8">
        <f>'[35]Perhitungan ke CO2-eq'!I134</f>
        <v>37453.853743213134</v>
      </c>
      <c r="J36" s="8">
        <f>'[35]Perhitungan ke CO2-eq'!J134</f>
        <v>37677.603118101833</v>
      </c>
      <c r="K36" s="8">
        <f>'[35]Perhitungan ke CO2-eq'!K134</f>
        <v>33397.315616003572</v>
      </c>
      <c r="L36" s="8">
        <f>'[35]Perhitungan ke CO2-eq'!L134</f>
        <v>41308.881326587776</v>
      </c>
      <c r="M36" s="9">
        <f>SUM(B36:L36)</f>
        <v>260912.38270951124</v>
      </c>
    </row>
    <row r="44" spans="1:13" x14ac:dyDescent="0.25">
      <c r="A44" t="s">
        <v>53</v>
      </c>
    </row>
    <row r="45" spans="1:13" x14ac:dyDescent="0.25">
      <c r="A45" s="56" t="s">
        <v>0</v>
      </c>
    </row>
    <row r="46" spans="1:13" x14ac:dyDescent="0.25">
      <c r="A46" s="56"/>
    </row>
    <row r="47" spans="1:13" x14ac:dyDescent="0.25">
      <c r="A47" s="1" t="s">
        <v>3</v>
      </c>
    </row>
    <row r="48" spans="1:13" x14ac:dyDescent="0.25">
      <c r="A48" s="1" t="s">
        <v>4</v>
      </c>
    </row>
    <row r="49" spans="1:1" x14ac:dyDescent="0.25">
      <c r="A49" s="1" t="s">
        <v>5</v>
      </c>
    </row>
    <row r="50" spans="1:1" x14ac:dyDescent="0.25">
      <c r="A50" s="1" t="s">
        <v>6</v>
      </c>
    </row>
    <row r="51" spans="1:1" x14ac:dyDescent="0.25">
      <c r="A51" s="1" t="s">
        <v>7</v>
      </c>
    </row>
    <row r="52" spans="1:1" x14ac:dyDescent="0.25">
      <c r="A52" s="1" t="s">
        <v>8</v>
      </c>
    </row>
    <row r="53" spans="1:1" x14ac:dyDescent="0.25">
      <c r="A53" s="4" t="s">
        <v>9</v>
      </c>
    </row>
    <row r="56" spans="1:1" x14ac:dyDescent="0.25">
      <c r="A56" t="s">
        <v>54</v>
      </c>
    </row>
    <row r="57" spans="1:1" x14ac:dyDescent="0.25">
      <c r="A57" s="56" t="s">
        <v>0</v>
      </c>
    </row>
    <row r="58" spans="1:1" x14ac:dyDescent="0.25">
      <c r="A58" s="56"/>
    </row>
    <row r="59" spans="1:1" x14ac:dyDescent="0.25">
      <c r="A59" s="1" t="s">
        <v>3</v>
      </c>
    </row>
    <row r="60" spans="1:1" x14ac:dyDescent="0.25">
      <c r="A60" s="1" t="s">
        <v>4</v>
      </c>
    </row>
    <row r="61" spans="1:1" x14ac:dyDescent="0.25">
      <c r="A61" s="1" t="s">
        <v>5</v>
      </c>
    </row>
    <row r="62" spans="1:1" x14ac:dyDescent="0.25">
      <c r="A62" s="1" t="s">
        <v>6</v>
      </c>
    </row>
    <row r="63" spans="1:1" x14ac:dyDescent="0.25">
      <c r="A63" s="1" t="s">
        <v>7</v>
      </c>
    </row>
    <row r="64" spans="1:1" x14ac:dyDescent="0.25">
      <c r="A64" s="1" t="s">
        <v>8</v>
      </c>
    </row>
    <row r="65" spans="1:21" x14ac:dyDescent="0.25">
      <c r="A65" s="4" t="s">
        <v>9</v>
      </c>
    </row>
    <row r="68" spans="1:21" x14ac:dyDescent="0.25">
      <c r="A68" s="35"/>
      <c r="B68" s="55" t="s">
        <v>1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</row>
    <row r="69" spans="1:21" x14ac:dyDescent="0.25">
      <c r="A69" s="35" t="s">
        <v>59</v>
      </c>
      <c r="B69" s="37">
        <v>2011</v>
      </c>
      <c r="C69" s="37">
        <v>2012</v>
      </c>
      <c r="D69" s="37">
        <v>2013</v>
      </c>
      <c r="E69" s="37">
        <v>2014</v>
      </c>
      <c r="F69" s="37">
        <v>2015</v>
      </c>
      <c r="G69" s="37">
        <v>2016</v>
      </c>
      <c r="H69" s="37">
        <v>2017</v>
      </c>
      <c r="I69" s="37">
        <v>2018</v>
      </c>
      <c r="J69" s="37">
        <v>2019</v>
      </c>
      <c r="K69" s="37">
        <v>2020</v>
      </c>
      <c r="L69" s="37">
        <v>2021</v>
      </c>
      <c r="M69" s="37">
        <v>2022</v>
      </c>
      <c r="N69" s="37">
        <v>2023</v>
      </c>
      <c r="O69" s="37">
        <v>2024</v>
      </c>
      <c r="P69" s="37">
        <v>2025</v>
      </c>
      <c r="Q69" s="37">
        <v>2026</v>
      </c>
      <c r="R69" s="37">
        <v>2027</v>
      </c>
      <c r="S69" s="37">
        <v>2028</v>
      </c>
      <c r="T69" s="37">
        <v>2029</v>
      </c>
      <c r="U69" s="37">
        <v>2030</v>
      </c>
    </row>
    <row r="70" spans="1:21" x14ac:dyDescent="0.25">
      <c r="A70" s="35" t="s">
        <v>60</v>
      </c>
      <c r="B70" s="38">
        <f>B6+B9+B10+B11+B12</f>
        <v>36942.787881544522</v>
      </c>
      <c r="C70" s="38">
        <f t="shared" ref="C70:U70" si="4">C6+C9+C10+C11+C12</f>
        <v>39628.270003404054</v>
      </c>
      <c r="D70" s="38">
        <f t="shared" si="4"/>
        <v>40488.108698565382</v>
      </c>
      <c r="E70" s="38">
        <f t="shared" si="4"/>
        <v>39334.592702591901</v>
      </c>
      <c r="F70" s="38">
        <f t="shared" si="4"/>
        <v>42065.488840040947</v>
      </c>
      <c r="G70" s="38">
        <f t="shared" si="4"/>
        <v>29621.140288204158</v>
      </c>
      <c r="H70" s="38">
        <f t="shared" si="4"/>
        <v>36043.620648882672</v>
      </c>
      <c r="I70" s="38">
        <f t="shared" si="4"/>
        <v>35381.968717753938</v>
      </c>
      <c r="J70" s="38">
        <f t="shared" si="4"/>
        <v>34720.316786625212</v>
      </c>
      <c r="K70" s="38">
        <f t="shared" si="4"/>
        <v>34058.664855496478</v>
      </c>
      <c r="L70" s="38">
        <f t="shared" si="4"/>
        <v>33396.982648357363</v>
      </c>
      <c r="M70" s="38">
        <f t="shared" si="4"/>
        <v>32735.330717228633</v>
      </c>
      <c r="N70" s="38">
        <f t="shared" si="4"/>
        <v>32073.67878609991</v>
      </c>
      <c r="O70" s="38">
        <f t="shared" si="4"/>
        <v>31412.02685497118</v>
      </c>
      <c r="P70" s="38">
        <f t="shared" si="4"/>
        <v>30750.374923842457</v>
      </c>
      <c r="Q70" s="38">
        <f t="shared" si="4"/>
        <v>30088.722992713723</v>
      </c>
      <c r="R70" s="38">
        <f t="shared" si="4"/>
        <v>29427.071061585</v>
      </c>
      <c r="S70" s="38">
        <f t="shared" si="4"/>
        <v>28765.41913045627</v>
      </c>
      <c r="T70" s="38">
        <f t="shared" si="4"/>
        <v>28103.76719932754</v>
      </c>
      <c r="U70" s="38">
        <f t="shared" si="4"/>
        <v>27442.115268198813</v>
      </c>
    </row>
    <row r="71" spans="1:21" x14ac:dyDescent="0.25">
      <c r="A71" s="35" t="s">
        <v>61</v>
      </c>
      <c r="B71" s="38">
        <f>B7+B8</f>
        <v>12905.862498701932</v>
      </c>
      <c r="C71" s="38">
        <f t="shared" ref="C71:U71" si="5">C7+C8</f>
        <v>12358.953328720265</v>
      </c>
      <c r="D71" s="38">
        <f t="shared" si="5"/>
        <v>13070.348770144223</v>
      </c>
      <c r="E71" s="38">
        <f t="shared" si="5"/>
        <v>14335.679420547538</v>
      </c>
      <c r="F71" s="38">
        <f t="shared" si="5"/>
        <v>17032.006226178593</v>
      </c>
      <c r="G71" s="38">
        <f t="shared" si="5"/>
        <v>19086.438177710523</v>
      </c>
      <c r="H71" s="38">
        <f t="shared" si="5"/>
        <v>19508.992205675026</v>
      </c>
      <c r="I71" s="38">
        <f t="shared" si="5"/>
        <v>21065.492993756834</v>
      </c>
      <c r="J71" s="38">
        <f t="shared" si="5"/>
        <v>22526.277482092937</v>
      </c>
      <c r="K71" s="38">
        <f t="shared" si="5"/>
        <v>24191.961807221298</v>
      </c>
      <c r="L71" s="38">
        <f t="shared" si="5"/>
        <v>25728.161942175055</v>
      </c>
      <c r="M71" s="38">
        <f t="shared" si="5"/>
        <v>27219.676306332582</v>
      </c>
      <c r="N71" s="38">
        <f t="shared" si="5"/>
        <v>28825.049265443049</v>
      </c>
      <c r="O71" s="38">
        <f t="shared" si="5"/>
        <v>30473.894538515906</v>
      </c>
      <c r="P71" s="38">
        <f t="shared" si="5"/>
        <v>31956.376302238168</v>
      </c>
      <c r="Q71" s="38">
        <f t="shared" si="5"/>
        <v>33688.458960766664</v>
      </c>
      <c r="R71" s="38">
        <f t="shared" si="5"/>
        <v>35281.610384685206</v>
      </c>
      <c r="S71" s="38">
        <f t="shared" si="5"/>
        <v>36983.175592926811</v>
      </c>
      <c r="T71" s="38">
        <f t="shared" si="5"/>
        <v>38565.495601763323</v>
      </c>
      <c r="U71" s="38">
        <f t="shared" si="5"/>
        <v>40279.286856460662</v>
      </c>
    </row>
    <row r="72" spans="1:21" x14ac:dyDescent="0.25">
      <c r="A72" s="35"/>
      <c r="B72" s="38">
        <f>SUM(B69:B71)</f>
        <v>51859.650380246458</v>
      </c>
      <c r="C72" s="38">
        <f t="shared" ref="C72:U72" si="6">SUM(C69:C71)</f>
        <v>53999.223332124318</v>
      </c>
      <c r="D72" s="38">
        <f t="shared" si="6"/>
        <v>55571.457468709603</v>
      </c>
      <c r="E72" s="38">
        <f t="shared" si="6"/>
        <v>55684.272123139439</v>
      </c>
      <c r="F72" s="38">
        <f t="shared" si="6"/>
        <v>61112.495066219541</v>
      </c>
      <c r="G72" s="38">
        <f t="shared" si="6"/>
        <v>50723.578465914681</v>
      </c>
      <c r="H72" s="38">
        <f t="shared" si="6"/>
        <v>57569.612854557694</v>
      </c>
      <c r="I72" s="38">
        <f t="shared" si="6"/>
        <v>58465.461711510769</v>
      </c>
      <c r="J72" s="38">
        <f t="shared" si="6"/>
        <v>59265.594268718152</v>
      </c>
      <c r="K72" s="38">
        <f t="shared" si="6"/>
        <v>60270.626662717776</v>
      </c>
      <c r="L72" s="38">
        <f t="shared" si="6"/>
        <v>61146.144590532422</v>
      </c>
      <c r="M72" s="38">
        <f t="shared" si="6"/>
        <v>61977.007023561207</v>
      </c>
      <c r="N72" s="38">
        <f t="shared" si="6"/>
        <v>62921.728051542959</v>
      </c>
      <c r="O72" s="38">
        <f t="shared" si="6"/>
        <v>63909.921393487079</v>
      </c>
      <c r="P72" s="38">
        <f t="shared" si="6"/>
        <v>64731.751226080625</v>
      </c>
      <c r="Q72" s="38">
        <f t="shared" si="6"/>
        <v>65803.18195348038</v>
      </c>
      <c r="R72" s="38">
        <f t="shared" si="6"/>
        <v>66735.681446270202</v>
      </c>
      <c r="S72" s="38">
        <f t="shared" si="6"/>
        <v>67776.594723383081</v>
      </c>
      <c r="T72" s="38">
        <f t="shared" si="6"/>
        <v>68698.262801090867</v>
      </c>
      <c r="U72" s="38">
        <f t="shared" si="6"/>
        <v>69751.402124659478</v>
      </c>
    </row>
    <row r="75" spans="1:21" x14ac:dyDescent="0.25">
      <c r="A75" t="str">
        <f>[36]Rekap!A2</f>
        <v>Pertanian</v>
      </c>
      <c r="B75" s="31">
        <f>[36]Rekap!B2</f>
        <v>107787.97577193334</v>
      </c>
      <c r="C75" s="31">
        <f>[36]Rekap!C2</f>
        <v>96089.301760642862</v>
      </c>
      <c r="D75" s="31">
        <f>[36]Rekap!D2</f>
        <v>96946.762413080942</v>
      </c>
      <c r="E75" s="31">
        <f>[36]Rekap!E2</f>
        <v>95642.128218666694</v>
      </c>
      <c r="F75" s="31">
        <f>[36]Rekap!F2</f>
        <v>98487.765060333346</v>
      </c>
    </row>
    <row r="76" spans="1:21" x14ac:dyDescent="0.25">
      <c r="A76" t="str">
        <f>[36]Rekap!A3</f>
        <v>Terkait pemupukan N</v>
      </c>
      <c r="B76" s="31">
        <f>[36]Rekap!B3</f>
        <v>103662.47957193335</v>
      </c>
      <c r="C76" s="31">
        <f>[36]Rekap!C3</f>
        <v>95646.762670642856</v>
      </c>
      <c r="D76" s="31">
        <f>[36]Rekap!D3</f>
        <v>96494.621283080938</v>
      </c>
      <c r="E76" s="31">
        <f>[36]Rekap!E3</f>
        <v>95202.868698666687</v>
      </c>
      <c r="F76" s="31">
        <f>[36]Rekap!F3</f>
        <v>98018.008920333348</v>
      </c>
    </row>
    <row r="77" spans="1:21" x14ac:dyDescent="0.25">
      <c r="A77" t="str">
        <f>[36]Rekap!A4</f>
        <v>Pengairan sawah</v>
      </c>
      <c r="B77" s="31">
        <f>[36]Rekap!B4</f>
        <v>4125.4962000000005</v>
      </c>
      <c r="C77" s="31">
        <f>[36]Rekap!C4</f>
        <v>442.53908999999999</v>
      </c>
      <c r="D77" s="31">
        <f>[36]Rekap!D4</f>
        <v>452.14113000000003</v>
      </c>
      <c r="E77" s="31">
        <f>[36]Rekap!E4</f>
        <v>439.25952000000007</v>
      </c>
      <c r="F77" s="31">
        <f>[36]Rekap!F4</f>
        <v>469.75614000000002</v>
      </c>
    </row>
    <row r="78" spans="1:21" x14ac:dyDescent="0.25">
      <c r="A78" t="str">
        <f>[36]Rekap!A5</f>
        <v>Peternakan</v>
      </c>
      <c r="B78" s="31">
        <f>[36]Rekap!B5</f>
        <v>12913.630746386001</v>
      </c>
      <c r="C78" s="31">
        <f>[36]Rekap!C5</f>
        <v>12377.62831845433</v>
      </c>
      <c r="D78" s="31">
        <f>[36]Rekap!D5</f>
        <v>13074.085926007923</v>
      </c>
      <c r="E78" s="31">
        <f>[36]Rekap!E5</f>
        <v>14267.442787509177</v>
      </c>
      <c r="F78" s="31">
        <f>[36]Rekap!F5</f>
        <v>16974.174782361792</v>
      </c>
    </row>
    <row r="79" spans="1:21" x14ac:dyDescent="0.25">
      <c r="A79" t="str">
        <f>[36]Rekap!A6</f>
        <v>Total</v>
      </c>
      <c r="B79" s="31">
        <f>[36]Rekap!B6</f>
        <v>120701.60651831934</v>
      </c>
      <c r="C79" s="31">
        <f>[36]Rekap!C6</f>
        <v>108466.93007909719</v>
      </c>
      <c r="D79" s="31">
        <f>[36]Rekap!D6</f>
        <v>110020.84833908887</v>
      </c>
      <c r="E79" s="31">
        <f>[36]Rekap!E6</f>
        <v>109909.57100617587</v>
      </c>
      <c r="F79" s="31">
        <f>[36]Rekap!F6</f>
        <v>115461.93984269514</v>
      </c>
    </row>
    <row r="81" spans="1:21" x14ac:dyDescent="0.25">
      <c r="B81" s="30">
        <f>B72-B79</f>
        <v>-68841.956138072885</v>
      </c>
      <c r="C81" s="30">
        <f t="shared" ref="C81:F81" si="7">C72-C79</f>
        <v>-54467.706746972872</v>
      </c>
      <c r="D81" s="30">
        <f t="shared" si="7"/>
        <v>-54449.390870379269</v>
      </c>
      <c r="E81" s="30">
        <f t="shared" si="7"/>
        <v>-54225.298883036434</v>
      </c>
      <c r="F81" s="30">
        <f t="shared" si="7"/>
        <v>-54349.444776475597</v>
      </c>
    </row>
    <row r="83" spans="1:21" x14ac:dyDescent="0.25">
      <c r="A83" s="35"/>
      <c r="B83" s="55" t="s">
        <v>1</v>
      </c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</row>
    <row r="84" spans="1:21" x14ac:dyDescent="0.25">
      <c r="A84" s="35" t="s">
        <v>68</v>
      </c>
      <c r="B84" s="37">
        <v>2011</v>
      </c>
      <c r="C84" s="37">
        <v>2012</v>
      </c>
      <c r="D84" s="37">
        <v>2013</v>
      </c>
      <c r="E84" s="37">
        <v>2014</v>
      </c>
      <c r="F84" s="37">
        <v>2015</v>
      </c>
      <c r="G84" s="37">
        <v>2016</v>
      </c>
      <c r="H84" s="37">
        <v>2017</v>
      </c>
      <c r="I84" s="37">
        <v>2018</v>
      </c>
      <c r="J84" s="37">
        <v>2019</v>
      </c>
      <c r="K84" s="37">
        <v>2020</v>
      </c>
      <c r="L84" s="37">
        <v>2021</v>
      </c>
      <c r="M84" s="37">
        <v>2022</v>
      </c>
      <c r="N84" s="37">
        <v>2023</v>
      </c>
      <c r="O84" s="37">
        <v>2024</v>
      </c>
      <c r="P84" s="37">
        <v>2025</v>
      </c>
      <c r="Q84" s="37">
        <v>2026</v>
      </c>
      <c r="R84" s="37">
        <v>2027</v>
      </c>
      <c r="S84" s="37">
        <v>2028</v>
      </c>
      <c r="T84" s="37">
        <v>2029</v>
      </c>
      <c r="U84" s="37">
        <v>2030</v>
      </c>
    </row>
    <row r="85" spans="1:21" x14ac:dyDescent="0.25">
      <c r="A85" s="35" t="s">
        <v>60</v>
      </c>
      <c r="B85" s="39">
        <f>B18+B21+B22+B23+B24</f>
        <v>28975.951231004212</v>
      </c>
      <c r="C85" s="39">
        <f t="shared" ref="C85:U85" si="8">C18+C21+C22+C23+C24</f>
        <v>31082.300087085245</v>
      </c>
      <c r="D85" s="39">
        <f t="shared" si="8"/>
        <v>31756.711671219418</v>
      </c>
      <c r="E85" s="39">
        <f t="shared" si="8"/>
        <v>30851.955285461954</v>
      </c>
      <c r="F85" s="39">
        <f t="shared" si="8"/>
        <v>32993.924471690916</v>
      </c>
      <c r="G85" s="39">
        <f t="shared" si="8"/>
        <v>23233.241604554656</v>
      </c>
      <c r="H85" s="39">
        <f t="shared" si="8"/>
        <v>15684.509856823315</v>
      </c>
      <c r="I85" s="39">
        <f t="shared" si="8"/>
        <v>15396.589663214894</v>
      </c>
      <c r="J85" s="39">
        <f t="shared" si="8"/>
        <v>15108.669469606477</v>
      </c>
      <c r="K85" s="39">
        <f t="shared" si="8"/>
        <v>14820.749275998058</v>
      </c>
      <c r="L85" s="39">
        <f t="shared" si="8"/>
        <v>14532.815907675918</v>
      </c>
      <c r="M85" s="39">
        <f t="shared" si="8"/>
        <v>14244.895714067499</v>
      </c>
      <c r="N85" s="39">
        <f t="shared" si="8"/>
        <v>13956.975520459078</v>
      </c>
      <c r="O85" s="39">
        <f t="shared" si="8"/>
        <v>13669.055326850659</v>
      </c>
      <c r="P85" s="39">
        <f t="shared" si="8"/>
        <v>13381.135133242242</v>
      </c>
      <c r="Q85" s="39">
        <f t="shared" si="8"/>
        <v>13093.214939633821</v>
      </c>
      <c r="R85" s="39">
        <f t="shared" si="8"/>
        <v>12805.294746025404</v>
      </c>
      <c r="S85" s="39">
        <f t="shared" si="8"/>
        <v>12517.374552416986</v>
      </c>
      <c r="T85" s="39">
        <f t="shared" si="8"/>
        <v>12229.454358808565</v>
      </c>
      <c r="U85" s="39">
        <f t="shared" si="8"/>
        <v>11941.534165200146</v>
      </c>
    </row>
    <row r="86" spans="1:21" x14ac:dyDescent="0.25">
      <c r="A86" s="35" t="s">
        <v>61</v>
      </c>
      <c r="B86" s="39">
        <f>B19+B20</f>
        <v>12905.862498701932</v>
      </c>
      <c r="C86" s="39">
        <f t="shared" ref="C86:U86" si="9">C19+C20</f>
        <v>12358.953328720265</v>
      </c>
      <c r="D86" s="39">
        <f t="shared" si="9"/>
        <v>13070.348770144223</v>
      </c>
      <c r="E86" s="39">
        <f t="shared" si="9"/>
        <v>14335.679420547538</v>
      </c>
      <c r="F86" s="39">
        <f t="shared" si="9"/>
        <v>17032.006226178593</v>
      </c>
      <c r="G86" s="39">
        <f t="shared" si="9"/>
        <v>19086.438177710523</v>
      </c>
      <c r="H86" s="39">
        <f t="shared" si="9"/>
        <v>19380.009446985059</v>
      </c>
      <c r="I86" s="39">
        <f t="shared" si="9"/>
        <v>20927.967283452053</v>
      </c>
      <c r="J86" s="39">
        <f t="shared" si="9"/>
        <v>22379.472188456526</v>
      </c>
      <c r="K86" s="39">
        <f t="shared" si="9"/>
        <v>24035.772061891876</v>
      </c>
      <c r="L86" s="39">
        <f t="shared" si="9"/>
        <v>25562.458116174344</v>
      </c>
      <c r="M86" s="39">
        <f t="shared" si="9"/>
        <v>27044.306561305497</v>
      </c>
      <c r="N86" s="39">
        <f t="shared" si="9"/>
        <v>28639.858880726155</v>
      </c>
      <c r="O86" s="39">
        <f t="shared" si="9"/>
        <v>30276.984487705544</v>
      </c>
      <c r="P86" s="39">
        <f t="shared" si="9"/>
        <v>31750.92981086178</v>
      </c>
      <c r="Q86" s="39">
        <f t="shared" si="9"/>
        <v>33472.526487982068</v>
      </c>
      <c r="R86" s="39">
        <f t="shared" si="9"/>
        <v>35054.893485909197</v>
      </c>
      <c r="S86" s="39">
        <f t="shared" si="9"/>
        <v>36745.355413372665</v>
      </c>
      <c r="T86" s="39">
        <f t="shared" si="9"/>
        <v>38316.182707538464</v>
      </c>
      <c r="U86" s="39">
        <f t="shared" si="9"/>
        <v>40018.046484551924</v>
      </c>
    </row>
    <row r="87" spans="1:21" x14ac:dyDescent="0.25">
      <c r="A87" s="35"/>
      <c r="B87" s="39">
        <f>SUM(B85:B86)</f>
        <v>41881.813729706148</v>
      </c>
      <c r="C87" s="39">
        <f t="shared" ref="C87:U87" si="10">SUM(C85:C86)</f>
        <v>43441.253415805506</v>
      </c>
      <c r="D87" s="39">
        <f t="shared" si="10"/>
        <v>44827.060441363639</v>
      </c>
      <c r="E87" s="39">
        <f t="shared" si="10"/>
        <v>45187.634706009492</v>
      </c>
      <c r="F87" s="39">
        <f t="shared" si="10"/>
        <v>50025.930697869509</v>
      </c>
      <c r="G87" s="39">
        <f t="shared" si="10"/>
        <v>42319.679782265179</v>
      </c>
      <c r="H87" s="39">
        <f t="shared" si="10"/>
        <v>35064.519303808374</v>
      </c>
      <c r="I87" s="39">
        <f t="shared" si="10"/>
        <v>36324.556946666948</v>
      </c>
      <c r="J87" s="39">
        <f t="shared" si="10"/>
        <v>37488.141658063003</v>
      </c>
      <c r="K87" s="39">
        <f t="shared" si="10"/>
        <v>38856.521337889935</v>
      </c>
      <c r="L87" s="39">
        <f t="shared" si="10"/>
        <v>40095.274023850259</v>
      </c>
      <c r="M87" s="39">
        <f t="shared" si="10"/>
        <v>41289.202275372998</v>
      </c>
      <c r="N87" s="39">
        <f t="shared" si="10"/>
        <v>42596.834401185231</v>
      </c>
      <c r="O87" s="39">
        <f t="shared" si="10"/>
        <v>43946.039814556207</v>
      </c>
      <c r="P87" s="39">
        <f t="shared" si="10"/>
        <v>45132.064944104022</v>
      </c>
      <c r="Q87" s="39">
        <f t="shared" si="10"/>
        <v>46565.741427615889</v>
      </c>
      <c r="R87" s="39">
        <f t="shared" si="10"/>
        <v>47860.188231934604</v>
      </c>
      <c r="S87" s="39">
        <f t="shared" si="10"/>
        <v>49262.729965789651</v>
      </c>
      <c r="T87" s="39">
        <f t="shared" si="10"/>
        <v>50545.63706634703</v>
      </c>
      <c r="U87" s="39">
        <f t="shared" si="10"/>
        <v>51959.580649752068</v>
      </c>
    </row>
    <row r="89" spans="1:21" x14ac:dyDescent="0.25">
      <c r="B89" s="30">
        <f>B87-B72</f>
        <v>-9977.8366505403101</v>
      </c>
      <c r="C89" s="30">
        <f t="shared" ref="C89:U89" si="11">C87-C72</f>
        <v>-10557.969916318812</v>
      </c>
      <c r="D89" s="30">
        <f t="shared" si="11"/>
        <v>-10744.397027345964</v>
      </c>
      <c r="E89" s="30">
        <f t="shared" si="11"/>
        <v>-10496.637417129947</v>
      </c>
      <c r="F89" s="30">
        <f t="shared" si="11"/>
        <v>-11086.564368350031</v>
      </c>
      <c r="G89" s="30">
        <f t="shared" si="11"/>
        <v>-8403.8986836495023</v>
      </c>
      <c r="H89" s="30">
        <f t="shared" si="11"/>
        <v>-22505.09355074932</v>
      </c>
      <c r="I89" s="30">
        <f t="shared" si="11"/>
        <v>-22140.904764843821</v>
      </c>
      <c r="J89" s="30">
        <f t="shared" si="11"/>
        <v>-21777.452610655149</v>
      </c>
      <c r="K89" s="30">
        <f t="shared" si="11"/>
        <v>-21414.10532482784</v>
      </c>
      <c r="L89" s="30">
        <f t="shared" si="11"/>
        <v>-21050.870566682162</v>
      </c>
      <c r="M89" s="30">
        <f t="shared" si="11"/>
        <v>-20687.804748188209</v>
      </c>
      <c r="N89" s="30">
        <f t="shared" si="11"/>
        <v>-20324.893650357728</v>
      </c>
      <c r="O89" s="30">
        <f t="shared" si="11"/>
        <v>-19963.881578930872</v>
      </c>
      <c r="P89" s="30">
        <f t="shared" si="11"/>
        <v>-19599.686281976603</v>
      </c>
      <c r="Q89" s="30">
        <f t="shared" si="11"/>
        <v>-19237.440525864491</v>
      </c>
      <c r="R89" s="30">
        <f t="shared" si="11"/>
        <v>-18875.493214335598</v>
      </c>
      <c r="S89" s="30">
        <f t="shared" si="11"/>
        <v>-18513.86475759343</v>
      </c>
      <c r="T89" s="30">
        <f t="shared" si="11"/>
        <v>-18152.625734743837</v>
      </c>
      <c r="U89" s="30">
        <f t="shared" si="11"/>
        <v>-17791.82147490741</v>
      </c>
    </row>
  </sheetData>
  <mergeCells count="10">
    <mergeCell ref="B83:U83"/>
    <mergeCell ref="B68:U68"/>
    <mergeCell ref="A45:A46"/>
    <mergeCell ref="A57:A58"/>
    <mergeCell ref="A4:A5"/>
    <mergeCell ref="B4:U4"/>
    <mergeCell ref="A16:A17"/>
    <mergeCell ref="B16:U16"/>
    <mergeCell ref="A28:A29"/>
    <mergeCell ref="B28:L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zoomScale="85" zoomScaleNormal="85" workbookViewId="0">
      <selection activeCell="B12" sqref="B12"/>
    </sheetView>
  </sheetViews>
  <sheetFormatPr defaultRowHeight="15" x14ac:dyDescent="0.25"/>
  <cols>
    <col min="1" max="1" width="37.140625" bestFit="1" customWidth="1"/>
    <col min="2" max="12" width="10.5703125" bestFit="1" customWidth="1"/>
    <col min="13" max="13" width="11.5703125" bestFit="1" customWidth="1"/>
    <col min="14" max="21" width="10.5703125" bestFit="1" customWidth="1"/>
    <col min="22" max="23" width="11.5703125" bestFit="1" customWidth="1"/>
    <col min="24" max="24" width="9.5703125" bestFit="1" customWidth="1"/>
    <col min="25" max="25" width="11.5703125" bestFit="1" customWidth="1"/>
  </cols>
  <sheetData>
    <row r="1" spans="1:25" x14ac:dyDescent="0.25">
      <c r="A1" t="s">
        <v>48</v>
      </c>
    </row>
    <row r="3" spans="1:25" x14ac:dyDescent="0.25">
      <c r="A3" t="s">
        <v>10</v>
      </c>
    </row>
    <row r="4" spans="1:25" x14ac:dyDescent="0.25">
      <c r="A4" s="56" t="s">
        <v>0</v>
      </c>
      <c r="B4" s="57" t="s">
        <v>1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</row>
    <row r="5" spans="1:25" x14ac:dyDescent="0.25">
      <c r="A5" s="56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40">
        <f>'[37]Perhitungan ke CO2-eq'!B128</f>
        <v>6379.9890233267643</v>
      </c>
      <c r="C6" s="40">
        <f>'[37]Perhitungan ke CO2-eq'!C128</f>
        <v>5181.8777669017927</v>
      </c>
      <c r="D6" s="40">
        <f>'[37]Perhitungan ke CO2-eq'!D128</f>
        <v>6527.1908728719809</v>
      </c>
      <c r="E6" s="40">
        <f>'[37]Perhitungan ke CO2-eq'!E128</f>
        <v>7509.1576413571456</v>
      </c>
      <c r="F6" s="40">
        <f>'[37]Perhitungan ke CO2-eq'!F128</f>
        <v>6342.7227323026618</v>
      </c>
      <c r="G6" s="40">
        <f>'[37]Perhitungan ke CO2-eq'!G128</f>
        <v>8006.4124397496598</v>
      </c>
      <c r="H6" s="40">
        <f>'[37]Perhitungan ke CO2-eq'!H128</f>
        <v>8278.6304627011486</v>
      </c>
      <c r="I6" s="40">
        <f>'[37]Perhitungan ke CO2-eq'!I128</f>
        <v>8560.1038984329862</v>
      </c>
      <c r="J6" s="40">
        <f>'[37]Perhitungan ke CO2-eq'!J128</f>
        <v>8851.1474309797104</v>
      </c>
      <c r="K6" s="40">
        <f>'[37]Perhitungan ke CO2-eq'!K128</f>
        <v>9152.0864436330212</v>
      </c>
      <c r="L6" s="40">
        <f>'[38]Perhitungan ke CO2-eq'!B128</f>
        <v>9463.2573827165415</v>
      </c>
      <c r="M6" s="40">
        <f>'[38]Perhitungan ke CO2-eq'!C128</f>
        <v>9785.0081337289048</v>
      </c>
      <c r="N6" s="40">
        <f>'[38]Perhitungan ke CO2-eq'!D128</f>
        <v>10117.698410275689</v>
      </c>
      <c r="O6" s="40">
        <f>'[38]Perhitungan ke CO2-eq'!E128</f>
        <v>10461.700156225064</v>
      </c>
      <c r="P6" s="40">
        <f>'[38]Perhitungan ke CO2-eq'!F128</f>
        <v>10817.397961536713</v>
      </c>
      <c r="Q6" s="40">
        <f>'[38]Perhitungan ke CO2-eq'!G128</f>
        <v>11185.189492228963</v>
      </c>
      <c r="R6" s="40">
        <f>'[38]Perhitungan ke CO2-eq'!H128</f>
        <v>11565.48593496475</v>
      </c>
      <c r="S6" s="40">
        <f>'[38]Perhitungan ke CO2-eq'!I128</f>
        <v>11958.712456753548</v>
      </c>
      <c r="T6" s="40">
        <f>'[38]Perhitungan ke CO2-eq'!J128</f>
        <v>12365.308680283169</v>
      </c>
      <c r="U6" s="40">
        <f>'[38]Perhitungan ke CO2-eq'!K128</f>
        <v>12793.171419642909</v>
      </c>
      <c r="V6" s="30">
        <f>SUM(B6:U6)</f>
        <v>185302.24874061311</v>
      </c>
    </row>
    <row r="7" spans="1:25" x14ac:dyDescent="0.25">
      <c r="A7" s="1" t="s">
        <v>4</v>
      </c>
      <c r="B7" s="40">
        <f>'[37]Perhitungan ke CO2-eq'!B129</f>
        <v>12383.34153</v>
      </c>
      <c r="C7" s="40">
        <f>'[37]Perhitungan ke CO2-eq'!C129</f>
        <v>10417.720530000001</v>
      </c>
      <c r="D7" s="40">
        <f>'[37]Perhitungan ke CO2-eq'!D129</f>
        <v>10089.043020000001</v>
      </c>
      <c r="E7" s="40">
        <f>'[37]Perhitungan ke CO2-eq'!E129</f>
        <v>11981.009669999999</v>
      </c>
      <c r="F7" s="40">
        <f>'[37]Perhitungan ke CO2-eq'!F129</f>
        <v>15614.261040000003</v>
      </c>
      <c r="G7" s="40">
        <f>'[37]Perhitungan ke CO2-eq'!G129</f>
        <v>13977.654923399998</v>
      </c>
      <c r="H7" s="40">
        <f>'[37]Perhitungan ke CO2-eq'!H129</f>
        <v>14260.536588406079</v>
      </c>
      <c r="I7" s="40">
        <f>'[37]Perhitungan ke CO2-eq'!I129</f>
        <v>14683.805288250349</v>
      </c>
      <c r="J7" s="40">
        <f>'[37]Perhitungan ke CO2-eq'!J129</f>
        <v>15112.425540639782</v>
      </c>
      <c r="K7" s="40">
        <f>'[37]Perhitungan ke CO2-eq'!K129</f>
        <v>15541.045793029212</v>
      </c>
      <c r="L7" s="40">
        <f>'[38]Perhitungan ke CO2-eq'!B129</f>
        <v>15969.666045418646</v>
      </c>
      <c r="M7" s="40">
        <f>'[38]Perhitungan ke CO2-eq'!C129</f>
        <v>16167.942547808078</v>
      </c>
      <c r="N7" s="40">
        <f>'[38]Perhitungan ke CO2-eq'!D129</f>
        <v>16826.906550197513</v>
      </c>
      <c r="O7" s="40">
        <f>'[38]Perhitungan ke CO2-eq'!E129</f>
        <v>17255.526802586941</v>
      </c>
      <c r="P7" s="40">
        <f>'[38]Perhitungan ke CO2-eq'!F129</f>
        <v>17684.147054976384</v>
      </c>
      <c r="Q7" s="40">
        <f>'[38]Perhitungan ke CO2-eq'!G129</f>
        <v>18112.767307365801</v>
      </c>
      <c r="R7" s="40">
        <f>'[38]Perhitungan ke CO2-eq'!H129</f>
        <v>18541.387559755236</v>
      </c>
      <c r="S7" s="40">
        <f>'[38]Perhitungan ke CO2-eq'!I129</f>
        <v>18970.007812144668</v>
      </c>
      <c r="T7" s="40">
        <f>'[38]Perhitungan ke CO2-eq'!J129</f>
        <v>19398.628064534099</v>
      </c>
      <c r="U7" s="40">
        <f>'[38]Perhitungan ke CO2-eq'!K129</f>
        <v>19827.248316923538</v>
      </c>
      <c r="V7" s="30">
        <f t="shared" ref="V7:V13" si="0">SUM(B7:U7)</f>
        <v>312815.07198543637</v>
      </c>
    </row>
    <row r="8" spans="1:25" x14ac:dyDescent="0.25">
      <c r="A8" s="1" t="s">
        <v>5</v>
      </c>
      <c r="B8" s="40">
        <f>'[37]Perhitungan ke CO2-eq'!B130</f>
        <v>1016.2191386784486</v>
      </c>
      <c r="C8" s="40">
        <f>'[37]Perhitungan ke CO2-eq'!C130</f>
        <v>1031.3104497067868</v>
      </c>
      <c r="D8" s="40">
        <f>'[37]Perhitungan ke CO2-eq'!D130</f>
        <v>949.82078148800235</v>
      </c>
      <c r="E8" s="40">
        <f>'[37]Perhitungan ke CO2-eq'!E130</f>
        <v>1291.8774119049385</v>
      </c>
      <c r="F8" s="40">
        <f>'[37]Perhitungan ke CO2-eq'!F130</f>
        <v>1918.3054099144542</v>
      </c>
      <c r="G8" s="40">
        <f>'[37]Perhitungan ke CO2-eq'!G130</f>
        <v>1392.0786486632994</v>
      </c>
      <c r="H8" s="40">
        <f>'[37]Perhitungan ke CO2-eq'!H130</f>
        <v>1432.4068503072331</v>
      </c>
      <c r="I8" s="40">
        <f>'[37]Perhitungan ke CO2-eq'!I130</f>
        <v>1473.6658318597401</v>
      </c>
      <c r="J8" s="40">
        <f>'[37]Perhitungan ke CO2-eq'!J130</f>
        <v>1184.5508575314959</v>
      </c>
      <c r="K8" s="40">
        <f>'[37]Perhitungan ke CO2-eq'!K130</f>
        <v>1556.2547576087695</v>
      </c>
      <c r="L8" s="40">
        <f>'[38]Perhitungan ke CO2-eq'!B130</f>
        <v>1597.5492204832842</v>
      </c>
      <c r="M8" s="40">
        <f>'[38]Perhitungan ke CO2-eq'!C130</f>
        <v>1638.8436833577989</v>
      </c>
      <c r="N8" s="40">
        <f>'[38]Perhitungan ke CO2-eq'!D130</f>
        <v>1680.1381462323131</v>
      </c>
      <c r="O8" s="40">
        <f>'[38]Perhitungan ke CO2-eq'!E130</f>
        <v>1721.4326091068278</v>
      </c>
      <c r="P8" s="40">
        <f>'[38]Perhitungan ke CO2-eq'!F130</f>
        <v>1762.7270719813428</v>
      </c>
      <c r="Q8" s="40">
        <f>'[38]Perhitungan ke CO2-eq'!G130</f>
        <v>1804.0215348558572</v>
      </c>
      <c r="R8" s="40">
        <f>'[38]Perhitungan ke CO2-eq'!H130</f>
        <v>1845.3159977303721</v>
      </c>
      <c r="S8" s="40">
        <f>'[38]Perhitungan ke CO2-eq'!I130</f>
        <v>1886.6104606048862</v>
      </c>
      <c r="T8" s="40">
        <f>'[38]Perhitungan ke CO2-eq'!J130</f>
        <v>1507.5094881343198</v>
      </c>
      <c r="U8" s="40">
        <f>'[38]Perhitungan ke CO2-eq'!K130</f>
        <v>1969.1993863539153</v>
      </c>
      <c r="V8" s="30">
        <f t="shared" si="0"/>
        <v>30659.837736504083</v>
      </c>
    </row>
    <row r="9" spans="1:25" x14ac:dyDescent="0.25">
      <c r="A9" s="1" t="s">
        <v>6</v>
      </c>
      <c r="B9" s="40">
        <f>'[37]Perhitungan ke CO2-eq'!B131</f>
        <v>0</v>
      </c>
      <c r="C9" s="40">
        <f>'[37]Perhitungan ke CO2-eq'!C131</f>
        <v>0</v>
      </c>
      <c r="D9" s="40">
        <f>'[37]Perhitungan ke CO2-eq'!D131</f>
        <v>0</v>
      </c>
      <c r="E9" s="40">
        <f>'[37]Perhitungan ke CO2-eq'!E131</f>
        <v>0</v>
      </c>
      <c r="F9" s="40">
        <f>'[37]Perhitungan ke CO2-eq'!F131</f>
        <v>0</v>
      </c>
      <c r="G9" s="40">
        <f>'[37]Perhitungan ke CO2-eq'!G131</f>
        <v>0</v>
      </c>
      <c r="H9" s="40">
        <f>'[37]Perhitungan ke CO2-eq'!H131</f>
        <v>0</v>
      </c>
      <c r="I9" s="40">
        <f>'[37]Perhitungan ke CO2-eq'!I131</f>
        <v>0</v>
      </c>
      <c r="J9" s="40">
        <f>'[37]Perhitungan ke CO2-eq'!J131</f>
        <v>0</v>
      </c>
      <c r="K9" s="40">
        <f>'[37]Perhitungan ke CO2-eq'!K131</f>
        <v>0</v>
      </c>
      <c r="L9" s="40">
        <f>'[38]Perhitungan ke CO2-eq'!B131</f>
        <v>0</v>
      </c>
      <c r="M9" s="40">
        <f>'[38]Perhitungan ke CO2-eq'!C131</f>
        <v>0</v>
      </c>
      <c r="N9" s="40">
        <f>'[38]Perhitungan ke CO2-eq'!D131</f>
        <v>0</v>
      </c>
      <c r="O9" s="40">
        <f>'[38]Perhitungan ke CO2-eq'!E131</f>
        <v>0</v>
      </c>
      <c r="P9" s="40">
        <f>'[38]Perhitungan ke CO2-eq'!F131</f>
        <v>0</v>
      </c>
      <c r="Q9" s="40">
        <f>'[38]Perhitungan ke CO2-eq'!G131</f>
        <v>0</v>
      </c>
      <c r="R9" s="40">
        <f>'[38]Perhitungan ke CO2-eq'!H131</f>
        <v>0</v>
      </c>
      <c r="S9" s="40">
        <f>'[38]Perhitungan ke CO2-eq'!I131</f>
        <v>0</v>
      </c>
      <c r="T9" s="40">
        <f>'[38]Perhitungan ke CO2-eq'!J131</f>
        <v>0</v>
      </c>
      <c r="U9" s="40">
        <f>'[38]Perhitungan ke CO2-eq'!K131</f>
        <v>0</v>
      </c>
      <c r="V9" s="30">
        <f t="shared" si="0"/>
        <v>0</v>
      </c>
    </row>
    <row r="10" spans="1:25" x14ac:dyDescent="0.25">
      <c r="A10" s="1" t="s">
        <v>7</v>
      </c>
      <c r="B10" s="40">
        <f>'[37]Perhitungan ke CO2-eq'!B132</f>
        <v>690.50666666666677</v>
      </c>
      <c r="C10" s="40">
        <f>'[37]Perhitungan ke CO2-eq'!C132</f>
        <v>560.83500000000004</v>
      </c>
      <c r="D10" s="40">
        <f>'[37]Perhitungan ke CO2-eq'!D132</f>
        <v>706.43833333333339</v>
      </c>
      <c r="E10" s="40">
        <f>'[37]Perhitungan ke CO2-eq'!E132</f>
        <v>812.7166666666667</v>
      </c>
      <c r="F10" s="40">
        <f>'[37]Perhitungan ke CO2-eq'!F132</f>
        <v>686.47333333333336</v>
      </c>
      <c r="G10" s="40">
        <f>'[37]Perhitungan ke CO2-eq'!G132</f>
        <v>866.53458893371487</v>
      </c>
      <c r="H10" s="40">
        <f>'[37]Perhitungan ke CO2-eq'!H132</f>
        <v>895.9967649574611</v>
      </c>
      <c r="I10" s="40">
        <f>'[37]Perhitungan ke CO2-eq'!I132</f>
        <v>926.46065496601489</v>
      </c>
      <c r="J10" s="40">
        <f>'[37]Perhitungan ke CO2-eq'!J132</f>
        <v>957.96031723485942</v>
      </c>
      <c r="K10" s="40">
        <f>'[37]Perhitungan ke CO2-eq'!K132</f>
        <v>990.53096802084474</v>
      </c>
      <c r="L10" s="40">
        <f>'[38]Perhitungan ke CO2-eq'!B132</f>
        <v>1024.2090209335533</v>
      </c>
      <c r="M10" s="40">
        <f>'[38]Perhitungan ke CO2-eq'!C132</f>
        <v>1059.0321276452944</v>
      </c>
      <c r="N10" s="40">
        <f>'[38]Perhitungan ke CO2-eq'!D132</f>
        <v>1095.0392199852342</v>
      </c>
      <c r="O10" s="40">
        <f>'[38]Perhitungan ke CO2-eq'!E132</f>
        <v>1132.2705534647323</v>
      </c>
      <c r="P10" s="40">
        <f>'[38]Perhitungan ke CO2-eq'!F132</f>
        <v>1170.7677522825331</v>
      </c>
      <c r="Q10" s="40">
        <f>'[38]Perhitungan ke CO2-eq'!G132</f>
        <v>1210.5738558601392</v>
      </c>
      <c r="R10" s="40">
        <f>'[38]Perhitungan ke CO2-eq'!H132</f>
        <v>1251.7333669593841</v>
      </c>
      <c r="S10" s="40">
        <f>'[38]Perhitungan ke CO2-eq'!I132</f>
        <v>1294.2923014360031</v>
      </c>
      <c r="T10" s="40">
        <f>'[38]Perhitungan ke CO2-eq'!J132</f>
        <v>1338.2982396848272</v>
      </c>
      <c r="U10" s="40">
        <f>'[38]Perhitungan ke CO2-eq'!K132</f>
        <v>1384.6058544575105</v>
      </c>
      <c r="V10" s="30">
        <f t="shared" si="0"/>
        <v>20055.275586822107</v>
      </c>
    </row>
    <row r="11" spans="1:25" x14ac:dyDescent="0.25">
      <c r="A11" s="1" t="s">
        <v>8</v>
      </c>
      <c r="B11" s="40">
        <f>'[37]Perhitungan ke CO2-eq'!B133</f>
        <v>2636.808214857143</v>
      </c>
      <c r="C11" s="40">
        <f>'[37]Perhitungan ke CO2-eq'!C133</f>
        <v>2141.6365787142859</v>
      </c>
      <c r="D11" s="40">
        <f>'[37]Perhitungan ke CO2-eq'!D133</f>
        <v>2697.6457875714282</v>
      </c>
      <c r="E11" s="40">
        <f>'[37]Perhitungan ke CO2-eq'!E133</f>
        <v>3103.4863042857141</v>
      </c>
      <c r="F11" s="40">
        <f>'[37]Perhitungan ke CO2-eq'!F133</f>
        <v>2621.4062977142862</v>
      </c>
      <c r="G11" s="40">
        <f>'[37]Perhitungan ke CO2-eq'!G133</f>
        <v>3308.9984975645089</v>
      </c>
      <c r="H11" s="40">
        <f>'[37]Perhitungan ke CO2-eq'!H133</f>
        <v>3421.504446481702</v>
      </c>
      <c r="I11" s="40">
        <f>'[37]Perhitungan ke CO2-eq'!I133</f>
        <v>3537.8355976620792</v>
      </c>
      <c r="J11" s="40">
        <f>'[37]Perhitungan ke CO2-eq'!J133</f>
        <v>3658.1220079825907</v>
      </c>
      <c r="K11" s="40">
        <f>'[37]Perhitungan ke CO2-eq'!K133</f>
        <v>3782.4981562539988</v>
      </c>
      <c r="L11" s="40">
        <f>'[38]Perhitungan ke CO2-eq'!B133</f>
        <v>3911.1030935666349</v>
      </c>
      <c r="M11" s="40">
        <f>'[38]Perhitungan ke CO2-eq'!C133</f>
        <v>4044.0805987478998</v>
      </c>
      <c r="N11" s="40">
        <f>'[38]Perhitungan ke CO2-eq'!D133</f>
        <v>4181.5793391053294</v>
      </c>
      <c r="O11" s="40">
        <f>'[38]Perhitungan ke CO2-eq'!E133</f>
        <v>4323.753036634911</v>
      </c>
      <c r="P11" s="40">
        <f>'[38]Perhitungan ke CO2-eq'!F133</f>
        <v>4470.7606398804983</v>
      </c>
      <c r="Q11" s="40">
        <f>'[38]Perhitungan ke CO2-eq'!G133</f>
        <v>4622.7665016364335</v>
      </c>
      <c r="R11" s="40">
        <f>'[38]Perhitungan ke CO2-eq'!H133</f>
        <v>4779.9405626920734</v>
      </c>
      <c r="S11" s="40">
        <f>'[38]Perhitungan ke CO2-eq'!I133</f>
        <v>4942.4585418236029</v>
      </c>
      <c r="T11" s="40">
        <f>'[38]Perhitungan ke CO2-eq'!J133</f>
        <v>5110.502132245605</v>
      </c>
      <c r="U11" s="40">
        <f>'[38]Perhitungan ke CO2-eq'!K133</f>
        <v>5287.3350361659914</v>
      </c>
      <c r="V11" s="30">
        <f t="shared" si="0"/>
        <v>76584.221371586726</v>
      </c>
    </row>
    <row r="12" spans="1:25" x14ac:dyDescent="0.25">
      <c r="B12" s="40">
        <f>'[37]Perhitungan ke CO2-eq'!B134</f>
        <v>659.20205371428574</v>
      </c>
      <c r="C12" s="40">
        <f>'[37]Perhitungan ke CO2-eq'!C134</f>
        <v>535.40914467857147</v>
      </c>
      <c r="D12" s="40">
        <f>'[37]Perhitungan ke CO2-eq'!D134</f>
        <v>674.41144689285704</v>
      </c>
      <c r="E12" s="40">
        <f>'[37]Perhitungan ke CO2-eq'!E134</f>
        <v>775.87157607142854</v>
      </c>
      <c r="F12" s="40">
        <f>'[37]Perhitungan ke CO2-eq'!F134</f>
        <v>655.35157442857144</v>
      </c>
      <c r="G12" s="40">
        <f>'[37]Perhitungan ke CO2-eq'!G134</f>
        <v>827.24962439112687</v>
      </c>
      <c r="H12" s="40">
        <f>'[37]Perhitungan ke CO2-eq'!H134</f>
        <v>855.37611162042526</v>
      </c>
      <c r="I12" s="40">
        <f>'[37]Perhitungan ke CO2-eq'!I134</f>
        <v>884.4588994155198</v>
      </c>
      <c r="J12" s="40">
        <f>'[37]Perhitungan ke CO2-eq'!J134</f>
        <v>914.53050199564757</v>
      </c>
      <c r="K12" s="40">
        <f>'[37]Perhitungan ke CO2-eq'!K134</f>
        <v>945.6245390634997</v>
      </c>
      <c r="L12" s="40">
        <f>'[38]Perhitungan ke CO2-eq'!B134</f>
        <v>977.77577339165862</v>
      </c>
      <c r="M12" s="40">
        <f>'[38]Perhitungan ke CO2-eq'!C134</f>
        <v>1011.0201496869748</v>
      </c>
      <c r="N12" s="40">
        <f>'[38]Perhitungan ke CO2-eq'!D134</f>
        <v>1045.3948347763323</v>
      </c>
      <c r="O12" s="40">
        <f>'[38]Perhitungan ke CO2-eq'!E134</f>
        <v>1080.9382591587275</v>
      </c>
      <c r="P12" s="40">
        <f>'[38]Perhitungan ke CO2-eq'!F134</f>
        <v>1117.6901599701241</v>
      </c>
      <c r="Q12" s="40">
        <f>'[38]Perhitungan ke CO2-eq'!G134</f>
        <v>1155.6916254091086</v>
      </c>
      <c r="R12" s="40">
        <f>'[38]Perhitungan ke CO2-eq'!H134</f>
        <v>1194.9851406730181</v>
      </c>
      <c r="S12" s="40">
        <f>'[38]Perhitungan ke CO2-eq'!I134</f>
        <v>1235.614635455901</v>
      </c>
      <c r="T12" s="40">
        <f>'[38]Perhitungan ke CO2-eq'!J134</f>
        <v>1277.6255330614017</v>
      </c>
      <c r="U12" s="40">
        <f>'[38]Perhitungan ke CO2-eq'!K134</f>
        <v>1321.8337590414976</v>
      </c>
      <c r="V12" s="30">
        <f t="shared" si="0"/>
        <v>19146.055342896674</v>
      </c>
    </row>
    <row r="13" spans="1:25" x14ac:dyDescent="0.25">
      <c r="A13" s="35" t="s">
        <v>9</v>
      </c>
      <c r="B13" s="38">
        <f>SUM(B5:B12)</f>
        <v>25777.066627243305</v>
      </c>
      <c r="C13" s="38">
        <f t="shared" ref="C13:U13" si="1">SUM(C5:C12)</f>
        <v>21880.789470001437</v>
      </c>
      <c r="D13" s="38">
        <f t="shared" si="1"/>
        <v>23657.550242157602</v>
      </c>
      <c r="E13" s="38">
        <f t="shared" si="1"/>
        <v>27488.119270285893</v>
      </c>
      <c r="F13" s="38">
        <f t="shared" si="1"/>
        <v>29853.520387693308</v>
      </c>
      <c r="G13" s="38">
        <f t="shared" si="1"/>
        <v>30394.928722702309</v>
      </c>
      <c r="H13" s="38">
        <f t="shared" si="1"/>
        <v>31161.451224474054</v>
      </c>
      <c r="I13" s="38">
        <f t="shared" si="1"/>
        <v>32084.330170586691</v>
      </c>
      <c r="J13" s="38">
        <f t="shared" si="1"/>
        <v>32697.736656364083</v>
      </c>
      <c r="K13" s="38">
        <f t="shared" si="1"/>
        <v>33988.040657609352</v>
      </c>
      <c r="L13" s="38">
        <f t="shared" si="1"/>
        <v>34964.560536510318</v>
      </c>
      <c r="M13" s="38">
        <f t="shared" si="1"/>
        <v>35727.927240974954</v>
      </c>
      <c r="N13" s="38">
        <f t="shared" si="1"/>
        <v>36969.75650057241</v>
      </c>
      <c r="O13" s="38">
        <f t="shared" si="1"/>
        <v>37999.621417177201</v>
      </c>
      <c r="P13" s="38">
        <f t="shared" si="1"/>
        <v>39048.490640627599</v>
      </c>
      <c r="Q13" s="38">
        <f t="shared" si="1"/>
        <v>40117.010317356304</v>
      </c>
      <c r="R13" s="38">
        <f t="shared" si="1"/>
        <v>41205.84856277483</v>
      </c>
      <c r="S13" s="38">
        <f t="shared" si="1"/>
        <v>42315.696208218607</v>
      </c>
      <c r="T13" s="38">
        <f t="shared" si="1"/>
        <v>43026.872137943421</v>
      </c>
      <c r="U13" s="38">
        <f t="shared" si="1"/>
        <v>44613.393772585361</v>
      </c>
      <c r="V13" s="30">
        <f t="shared" si="0"/>
        <v>684972.71076385898</v>
      </c>
      <c r="W13" s="30">
        <f>V13-V25</f>
        <v>189990.80344354303</v>
      </c>
      <c r="X13" s="30">
        <f>(V7+V8)-(V19+V20)</f>
        <v>2177.9708749642596</v>
      </c>
      <c r="Y13" s="30">
        <f>(V6+V10+V11+V12)-(V18+V22+V23+V24)</f>
        <v>147402.83256857889</v>
      </c>
    </row>
    <row r="14" spans="1:25" x14ac:dyDescent="0.25">
      <c r="W14" s="11">
        <f>W13/(V13+V25)</f>
        <v>0.16101534799026446</v>
      </c>
      <c r="X14" s="11">
        <f>X13/(V7+V8+V19+V20)</f>
        <v>3.1805788738481773E-3</v>
      </c>
      <c r="Y14" s="11">
        <f>Y13/(V6+V10+V11+V12+V18+V22+V23+V24)</f>
        <v>0.32412413945913104</v>
      </c>
    </row>
    <row r="15" spans="1:25" x14ac:dyDescent="0.25">
      <c r="A15" t="s">
        <v>11</v>
      </c>
      <c r="W15" s="11"/>
      <c r="X15" s="11"/>
      <c r="Y15" s="11"/>
    </row>
    <row r="16" spans="1:25" x14ac:dyDescent="0.25">
      <c r="A16" s="56" t="s">
        <v>0</v>
      </c>
      <c r="B16" s="57" t="s">
        <v>1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</row>
    <row r="17" spans="1:22" x14ac:dyDescent="0.25">
      <c r="A17" s="56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40">
        <f>'[39]Perhitungan ke CO2-eq'!B128</f>
        <v>4144.4170931964591</v>
      </c>
      <c r="C18" s="40">
        <f>'[39]Perhitungan ke CO2-eq'!C128</f>
        <v>3366.1284860336891</v>
      </c>
      <c r="D18" s="40">
        <f>'[39]Perhitungan ke CO2-eq'!D128</f>
        <v>4240.0388660827084</v>
      </c>
      <c r="E18" s="40">
        <f>'[39]Perhitungan ke CO2-eq'!E128</f>
        <v>4877.9208193871873</v>
      </c>
      <c r="F18" s="40">
        <f>'[39]Perhitungan ke CO2-eq'!F128</f>
        <v>4120.2090494277882</v>
      </c>
      <c r="G18" s="40">
        <f>'[39]Perhitungan ke CO2-eq'!G128</f>
        <v>5200.9356832994918</v>
      </c>
      <c r="H18" s="40">
        <f>'[39]Perhitungan ke CO2-eq'!H128</f>
        <v>2091.3789077883043</v>
      </c>
      <c r="I18" s="40">
        <f>'[39]Perhitungan ke CO2-eq'!I128</f>
        <v>2162.4857906531065</v>
      </c>
      <c r="J18" s="40">
        <f>'[39]Perhitungan ke CO2-eq'!J128</f>
        <v>2236.0103075353127</v>
      </c>
      <c r="K18" s="40">
        <f>'[39]Perhitungan ke CO2-eq'!K128</f>
        <v>2312.0346579915131</v>
      </c>
      <c r="L18" s="40">
        <f>'[40]Perhitungan ke CO2-eq'!B128</f>
        <v>2390.6438363632242</v>
      </c>
      <c r="M18" s="40">
        <f>'[40]Perhitungan ke CO2-eq'!C128</f>
        <v>2471.9257267995745</v>
      </c>
      <c r="N18" s="40">
        <f>'[40]Perhitungan ke CO2-eq'!D128</f>
        <v>2555.9712015107598</v>
      </c>
      <c r="O18" s="40">
        <f>'[40]Perhitungan ke CO2-eq'!E128</f>
        <v>2642.8742223621261</v>
      </c>
      <c r="P18" s="40">
        <f>'[40]Perhitungan ke CO2-eq'!F128</f>
        <v>2732.7319459224377</v>
      </c>
      <c r="Q18" s="40">
        <f>'[40]Perhitungan ke CO2-eq'!G128</f>
        <v>2825.6448320838008</v>
      </c>
      <c r="R18" s="40">
        <f>'[40]Perhitungan ke CO2-eq'!H128</f>
        <v>2921.7167563746507</v>
      </c>
      <c r="S18" s="40">
        <f>'[40]Perhitungan ke CO2-eq'!I128</f>
        <v>3021.055126091389</v>
      </c>
      <c r="T18" s="40">
        <f>'[40]Perhitungan ke CO2-eq'!J128</f>
        <v>3123.7710003784955</v>
      </c>
      <c r="U18" s="40">
        <f>'[40]Perhitungan ke CO2-eq'!K128</f>
        <v>3231.8593022488417</v>
      </c>
      <c r="V18" s="30">
        <f t="shared" ref="V18:V25" si="2">SUM(B18:U18)</f>
        <v>62669.753611530861</v>
      </c>
    </row>
    <row r="19" spans="1:22" x14ac:dyDescent="0.25">
      <c r="A19" s="1" t="s">
        <v>4</v>
      </c>
      <c r="B19" s="40">
        <f>'[39]Perhitungan ke CO2-eq'!B129</f>
        <v>12383.34153</v>
      </c>
      <c r="C19" s="40">
        <f>'[39]Perhitungan ke CO2-eq'!C129</f>
        <v>10417.720530000001</v>
      </c>
      <c r="D19" s="40">
        <f>'[39]Perhitungan ke CO2-eq'!D129</f>
        <v>10089.043020000001</v>
      </c>
      <c r="E19" s="40">
        <f>'[39]Perhitungan ke CO2-eq'!E129</f>
        <v>11981.009669999999</v>
      </c>
      <c r="F19" s="40">
        <f>'[39]Perhitungan ke CO2-eq'!F129</f>
        <v>15614.261040000003</v>
      </c>
      <c r="G19" s="40">
        <f>'[39]Perhitungan ke CO2-eq'!G129</f>
        <v>13977.654923399998</v>
      </c>
      <c r="H19" s="40">
        <f>'[39]Perhitungan ke CO2-eq'!H129</f>
        <v>14245.37658340608</v>
      </c>
      <c r="I19" s="40">
        <f>'[39]Perhitungan ke CO2-eq'!I129</f>
        <v>14668.342463250352</v>
      </c>
      <c r="J19" s="40">
        <f>'[39]Perhitungan ke CO2-eq'!J129</f>
        <v>15096.659895639783</v>
      </c>
      <c r="K19" s="40">
        <f>'[39]Perhitungan ke CO2-eq'!K129</f>
        <v>15524.977328029212</v>
      </c>
      <c r="L19" s="40">
        <f>'[40]Perhitungan ke CO2-eq'!B129</f>
        <v>15953.294760418647</v>
      </c>
      <c r="M19" s="40">
        <f>'[40]Perhitungan ke CO2-eq'!C129</f>
        <v>16151.268442808077</v>
      </c>
      <c r="N19" s="40">
        <f>'[40]Perhitungan ke CO2-eq'!D129</f>
        <v>16809.92962519751</v>
      </c>
      <c r="O19" s="40">
        <f>'[40]Perhitungan ke CO2-eq'!E129</f>
        <v>17238.247057586945</v>
      </c>
      <c r="P19" s="40">
        <f>'[40]Perhitungan ke CO2-eq'!F129</f>
        <v>17666.564489976379</v>
      </c>
      <c r="Q19" s="40">
        <f>'[40]Perhitungan ke CO2-eq'!G129</f>
        <v>18094.881922365799</v>
      </c>
      <c r="R19" s="40">
        <f>'[40]Perhitungan ke CO2-eq'!H129</f>
        <v>18523.199354755234</v>
      </c>
      <c r="S19" s="40">
        <f>'[40]Perhitungan ke CO2-eq'!I129</f>
        <v>18951.516787144672</v>
      </c>
      <c r="T19" s="40">
        <f>'[40]Perhitungan ke CO2-eq'!J129</f>
        <v>19379.834219534103</v>
      </c>
      <c r="U19" s="40">
        <f>'[40]Perhitungan ke CO2-eq'!K129</f>
        <v>19808.151651923534</v>
      </c>
      <c r="V19" s="30">
        <f t="shared" si="2"/>
        <v>312575.27529543632</v>
      </c>
    </row>
    <row r="20" spans="1:22" x14ac:dyDescent="0.25">
      <c r="A20" s="1" t="s">
        <v>5</v>
      </c>
      <c r="B20" s="40">
        <f>'[39]Perhitungan ke CO2-eq'!B130</f>
        <v>1016.2191386784486</v>
      </c>
      <c r="C20" s="40">
        <f>'[39]Perhitungan ke CO2-eq'!C130</f>
        <v>1031.3104497067868</v>
      </c>
      <c r="D20" s="40">
        <f>'[39]Perhitungan ke CO2-eq'!D130</f>
        <v>949.82078148800235</v>
      </c>
      <c r="E20" s="40">
        <f>'[39]Perhitungan ke CO2-eq'!E130</f>
        <v>1291.8774119049385</v>
      </c>
      <c r="F20" s="40">
        <f>'[39]Perhitungan ke CO2-eq'!F130</f>
        <v>1918.3054099144542</v>
      </c>
      <c r="G20" s="40">
        <f>'[39]Perhitungan ke CO2-eq'!G130</f>
        <v>1392.0786486632994</v>
      </c>
      <c r="H20" s="40">
        <f>'[39]Perhitungan ke CO2-eq'!H130</f>
        <v>1315.3330365785812</v>
      </c>
      <c r="I20" s="40">
        <f>'[39]Perhitungan ke CO2-eq'!I130</f>
        <v>1353.3312023779972</v>
      </c>
      <c r="J20" s="40">
        <f>'[39]Perhitungan ke CO2-eq'!J130</f>
        <v>1060.9245589731768</v>
      </c>
      <c r="K20" s="40">
        <f>'[39]Perhitungan ke CO2-eq'!K130</f>
        <v>1429.3367899738746</v>
      </c>
      <c r="L20" s="40">
        <f>'[40]Perhitungan ke CO2-eq'!B130</f>
        <v>1467.3395837718135</v>
      </c>
      <c r="M20" s="40">
        <f>'[40]Perhitungan ke CO2-eq'!C130</f>
        <v>1505.342377569752</v>
      </c>
      <c r="N20" s="40">
        <f>'[40]Perhitungan ke CO2-eq'!D130</f>
        <v>1543.3451713676909</v>
      </c>
      <c r="O20" s="40">
        <f>'[40]Perhitungan ke CO2-eq'!E130</f>
        <v>1581.3479651656296</v>
      </c>
      <c r="P20" s="40">
        <f>'[40]Perhitungan ke CO2-eq'!F130</f>
        <v>1619.3507589635683</v>
      </c>
      <c r="Q20" s="40">
        <f>'[40]Perhitungan ke CO2-eq'!G130</f>
        <v>1657.3535527615072</v>
      </c>
      <c r="R20" s="40">
        <f>'[40]Perhitungan ke CO2-eq'!H130</f>
        <v>1695.3563465594461</v>
      </c>
      <c r="S20" s="40">
        <f>'[40]Perhitungan ke CO2-eq'!I130</f>
        <v>1733.3591403573841</v>
      </c>
      <c r="T20" s="40">
        <f>'[40]Perhitungan ke CO2-eq'!J130</f>
        <v>1350.966498810242</v>
      </c>
      <c r="U20" s="40">
        <f>'[40]Perhitungan ke CO2-eq'!K130</f>
        <v>1809.3647279532618</v>
      </c>
      <c r="V20" s="30">
        <f t="shared" si="2"/>
        <v>28721.663551539856</v>
      </c>
    </row>
    <row r="21" spans="1:22" x14ac:dyDescent="0.25">
      <c r="A21" s="1" t="s">
        <v>6</v>
      </c>
      <c r="B21" s="40">
        <f>'[39]Perhitungan ke CO2-eq'!B131</f>
        <v>0</v>
      </c>
      <c r="C21" s="40">
        <f>'[39]Perhitungan ke CO2-eq'!C131</f>
        <v>0</v>
      </c>
      <c r="D21" s="40">
        <f>'[39]Perhitungan ke CO2-eq'!D131</f>
        <v>0</v>
      </c>
      <c r="E21" s="40">
        <f>'[39]Perhitungan ke CO2-eq'!E131</f>
        <v>0</v>
      </c>
      <c r="F21" s="40">
        <f>'[39]Perhitungan ke CO2-eq'!F131</f>
        <v>0</v>
      </c>
      <c r="G21" s="40">
        <f>'[39]Perhitungan ke CO2-eq'!G131</f>
        <v>0</v>
      </c>
      <c r="H21" s="40">
        <f>'[39]Perhitungan ke CO2-eq'!H131</f>
        <v>0</v>
      </c>
      <c r="I21" s="40">
        <f>'[39]Perhitungan ke CO2-eq'!I131</f>
        <v>0</v>
      </c>
      <c r="J21" s="40">
        <f>'[39]Perhitungan ke CO2-eq'!J131</f>
        <v>0</v>
      </c>
      <c r="K21" s="40">
        <f>'[39]Perhitungan ke CO2-eq'!K131</f>
        <v>0</v>
      </c>
      <c r="L21" s="40">
        <f>'[40]Perhitungan ke CO2-eq'!B131</f>
        <v>0</v>
      </c>
      <c r="M21" s="40">
        <f>'[40]Perhitungan ke CO2-eq'!C131</f>
        <v>0</v>
      </c>
      <c r="N21" s="40">
        <f>'[40]Perhitungan ke CO2-eq'!D131</f>
        <v>0</v>
      </c>
      <c r="O21" s="40">
        <f>'[40]Perhitungan ke CO2-eq'!E131</f>
        <v>0</v>
      </c>
      <c r="P21" s="40">
        <f>'[40]Perhitungan ke CO2-eq'!F131</f>
        <v>0</v>
      </c>
      <c r="Q21" s="40">
        <f>'[40]Perhitungan ke CO2-eq'!G131</f>
        <v>0</v>
      </c>
      <c r="R21" s="40">
        <f>'[40]Perhitungan ke CO2-eq'!H131</f>
        <v>0</v>
      </c>
      <c r="S21" s="40">
        <f>'[40]Perhitungan ke CO2-eq'!I131</f>
        <v>0</v>
      </c>
      <c r="T21" s="40">
        <f>'[40]Perhitungan ke CO2-eq'!J131</f>
        <v>0</v>
      </c>
      <c r="U21" s="40">
        <f>'[40]Perhitungan ke CO2-eq'!K131</f>
        <v>0</v>
      </c>
      <c r="V21" s="30">
        <f t="shared" si="2"/>
        <v>0</v>
      </c>
    </row>
    <row r="22" spans="1:22" x14ac:dyDescent="0.25">
      <c r="A22" s="1" t="s">
        <v>7</v>
      </c>
      <c r="B22" s="40">
        <f>'[39]Perhitungan ke CO2-eq'!B132</f>
        <v>690.50666666666677</v>
      </c>
      <c r="C22" s="40">
        <f>'[39]Perhitungan ke CO2-eq'!C132</f>
        <v>560.83500000000004</v>
      </c>
      <c r="D22" s="40">
        <f>'[39]Perhitungan ke CO2-eq'!D132</f>
        <v>706.43833333333339</v>
      </c>
      <c r="E22" s="40">
        <f>'[39]Perhitungan ke CO2-eq'!E132</f>
        <v>812.7166666666667</v>
      </c>
      <c r="F22" s="40">
        <f>'[39]Perhitungan ke CO2-eq'!F132</f>
        <v>686.47333333333336</v>
      </c>
      <c r="G22" s="40">
        <f>'[39]Perhitungan ke CO2-eq'!G132</f>
        <v>866.53458893371487</v>
      </c>
      <c r="H22" s="40">
        <f>'[39]Perhitungan ke CO2-eq'!H132</f>
        <v>651.63401087815362</v>
      </c>
      <c r="I22" s="40">
        <f>'[39]Perhitungan ke CO2-eq'!I132</f>
        <v>673.78956724801071</v>
      </c>
      <c r="J22" s="40">
        <f>'[39]Perhitungan ke CO2-eq'!J132</f>
        <v>696.69841253444326</v>
      </c>
      <c r="K22" s="40">
        <f>'[39]Perhitungan ke CO2-eq'!K132</f>
        <v>720.38615856061426</v>
      </c>
      <c r="L22" s="40">
        <f>'[40]Perhitungan ke CO2-eq'!B132</f>
        <v>744.87928795167511</v>
      </c>
      <c r="M22" s="40">
        <f>'[40]Perhitungan ke CO2-eq'!C132</f>
        <v>770.20518374203209</v>
      </c>
      <c r="N22" s="40">
        <f>'[40]Perhitungan ke CO2-eq'!D132</f>
        <v>796.39215998926136</v>
      </c>
      <c r="O22" s="40">
        <f>'[40]Perhitungan ke CO2-eq'!E132</f>
        <v>823.46949342889627</v>
      </c>
      <c r="P22" s="40">
        <f>'[40]Perhitungan ke CO2-eq'!F132</f>
        <v>851.4674562054787</v>
      </c>
      <c r="Q22" s="40">
        <f>'[40]Perhitungan ke CO2-eq'!G132</f>
        <v>880.41734971646474</v>
      </c>
      <c r="R22" s="40">
        <f>'[40]Perhitungan ke CO2-eq'!H132</f>
        <v>910.35153960682476</v>
      </c>
      <c r="S22" s="40">
        <f>'[40]Perhitungan ke CO2-eq'!I132</f>
        <v>941.30349195345673</v>
      </c>
      <c r="T22" s="40">
        <f>'[40]Perhitungan ke CO2-eq'!J132</f>
        <v>973.30781067987436</v>
      </c>
      <c r="U22" s="40">
        <f>'[40]Perhitungan ke CO2-eq'!K132</f>
        <v>1006.9860759690987</v>
      </c>
      <c r="V22" s="30">
        <f t="shared" si="2"/>
        <v>15764.792587398</v>
      </c>
    </row>
    <row r="23" spans="1:22" x14ac:dyDescent="0.25">
      <c r="A23" s="1" t="s">
        <v>8</v>
      </c>
      <c r="B23" s="40">
        <f>'[39]Perhitungan ke CO2-eq'!B133</f>
        <v>2636.808214857143</v>
      </c>
      <c r="C23" s="40">
        <f>'[39]Perhitungan ke CO2-eq'!C133</f>
        <v>2141.6365787142859</v>
      </c>
      <c r="D23" s="40">
        <f>'[39]Perhitungan ke CO2-eq'!D133</f>
        <v>2697.6457875714282</v>
      </c>
      <c r="E23" s="40">
        <f>'[39]Perhitungan ke CO2-eq'!E133</f>
        <v>3103.4863042857141</v>
      </c>
      <c r="F23" s="40">
        <f>'[39]Perhitungan ke CO2-eq'!F133</f>
        <v>2621.4062977142862</v>
      </c>
      <c r="G23" s="40">
        <f>'[39]Perhitungan ke CO2-eq'!G133</f>
        <v>3308.9984975645089</v>
      </c>
      <c r="H23" s="40">
        <f>'[39]Perhitungan ke CO2-eq'!H133</f>
        <v>2488.3668701685106</v>
      </c>
      <c r="I23" s="40">
        <f>'[39]Perhitungan ke CO2-eq'!I133</f>
        <v>2572.9713437542396</v>
      </c>
      <c r="J23" s="40">
        <f>'[39]Perhitungan ke CO2-eq'!J133</f>
        <v>2660.452369441884</v>
      </c>
      <c r="K23" s="40">
        <f>'[39]Perhitungan ke CO2-eq'!K133</f>
        <v>2750.907750002908</v>
      </c>
      <c r="L23" s="40">
        <f>'[40]Perhitungan ke CO2-eq'!B133</f>
        <v>2844.4386135030072</v>
      </c>
      <c r="M23" s="40">
        <f>'[40]Perhitungan ke CO2-eq'!C133</f>
        <v>2941.1495263621091</v>
      </c>
      <c r="N23" s="40">
        <f>'[40]Perhitungan ke CO2-eq'!D133</f>
        <v>3041.1486102584204</v>
      </c>
      <c r="O23" s="40">
        <f>'[40]Perhitungan ke CO2-eq'!E133</f>
        <v>3144.5476630072076</v>
      </c>
      <c r="P23" s="40">
        <f>'[40]Perhitungan ke CO2-eq'!F133</f>
        <v>3251.4622835494529</v>
      </c>
      <c r="Q23" s="40">
        <f>'[40]Perhitungan ke CO2-eq'!G133</f>
        <v>3362.0120011901331</v>
      </c>
      <c r="R23" s="40">
        <f>'[40]Perhitungan ke CO2-eq'!H133</f>
        <v>3476.3204092305987</v>
      </c>
      <c r="S23" s="40">
        <f>'[40]Perhitungan ke CO2-eq'!I133</f>
        <v>3594.5153031444393</v>
      </c>
      <c r="T23" s="40">
        <f>'[40]Perhitungan ke CO2-eq'!J133</f>
        <v>3716.7288234513499</v>
      </c>
      <c r="U23" s="40">
        <f>'[40]Perhitungan ke CO2-eq'!K133</f>
        <v>3845.3345717570837</v>
      </c>
      <c r="V23" s="30">
        <f t="shared" si="2"/>
        <v>60200.3378195287</v>
      </c>
    </row>
    <row r="24" spans="1:22" x14ac:dyDescent="0.25">
      <c r="A24" s="1"/>
      <c r="B24" s="40">
        <f>'[39]Perhitungan ke CO2-eq'!B134</f>
        <v>659.20205371428574</v>
      </c>
      <c r="C24" s="40">
        <f>'[39]Perhitungan ke CO2-eq'!C134</f>
        <v>535.40914467857147</v>
      </c>
      <c r="D24" s="40">
        <f>'[39]Perhitungan ke CO2-eq'!D134</f>
        <v>674.41144689285704</v>
      </c>
      <c r="E24" s="40">
        <f>'[39]Perhitungan ke CO2-eq'!E134</f>
        <v>775.87157607142854</v>
      </c>
      <c r="F24" s="40">
        <f>'[39]Perhitungan ke CO2-eq'!F134</f>
        <v>655.35157442857144</v>
      </c>
      <c r="G24" s="40">
        <f>'[39]Perhitungan ke CO2-eq'!G134</f>
        <v>827.24962439112687</v>
      </c>
      <c r="H24" s="40">
        <f>'[39]Perhitungan ke CO2-eq'!H134</f>
        <v>622.09171754212753</v>
      </c>
      <c r="I24" s="40">
        <f>'[39]Perhitungan ke CO2-eq'!I134</f>
        <v>643.24283593855989</v>
      </c>
      <c r="J24" s="40">
        <f>'[39]Perhitungan ke CO2-eq'!J134</f>
        <v>665.11309236047089</v>
      </c>
      <c r="K24" s="40">
        <f>'[39]Perhitungan ke CO2-eq'!K134</f>
        <v>687.7269375007271</v>
      </c>
      <c r="L24" s="40">
        <f>'[40]Perhitungan ke CO2-eq'!B134</f>
        <v>711.1096533757518</v>
      </c>
      <c r="M24" s="40">
        <f>'[40]Perhitungan ke CO2-eq'!C134</f>
        <v>735.28738159052727</v>
      </c>
      <c r="N24" s="40">
        <f>'[40]Perhitungan ke CO2-eq'!D134</f>
        <v>760.28715256460521</v>
      </c>
      <c r="O24" s="40">
        <f>'[40]Perhitungan ke CO2-eq'!E134</f>
        <v>786.13691575180178</v>
      </c>
      <c r="P24" s="40">
        <f>'[40]Perhitungan ke CO2-eq'!F134</f>
        <v>812.86557088736299</v>
      </c>
      <c r="Q24" s="40">
        <f>'[40]Perhitungan ke CO2-eq'!G134</f>
        <v>840.50300029753328</v>
      </c>
      <c r="R24" s="40">
        <f>'[40]Perhitungan ke CO2-eq'!H134</f>
        <v>869.08010230764967</v>
      </c>
      <c r="S24" s="40">
        <f>'[40]Perhitungan ke CO2-eq'!I134</f>
        <v>898.62882578610981</v>
      </c>
      <c r="T24" s="40">
        <f>'[40]Perhitungan ke CO2-eq'!J134</f>
        <v>929.18220586283724</v>
      </c>
      <c r="U24" s="40">
        <f>'[40]Perhitungan ke CO2-eq'!K134</f>
        <v>961.33364293927104</v>
      </c>
      <c r="V24" s="30">
        <f t="shared" si="2"/>
        <v>15050.084454882177</v>
      </c>
    </row>
    <row r="25" spans="1:22" x14ac:dyDescent="0.25">
      <c r="A25" s="35" t="s">
        <v>9</v>
      </c>
      <c r="B25" s="39">
        <f>SUM(B18:B24)</f>
        <v>21530.494697113001</v>
      </c>
      <c r="C25" s="39">
        <f t="shared" ref="C25:U25" si="3">SUM(C18:C24)</f>
        <v>18053.040189133335</v>
      </c>
      <c r="D25" s="39">
        <f t="shared" si="3"/>
        <v>19357.398235368331</v>
      </c>
      <c r="E25" s="39">
        <f t="shared" si="3"/>
        <v>22842.882448315937</v>
      </c>
      <c r="F25" s="39">
        <f t="shared" si="3"/>
        <v>25616.006704818436</v>
      </c>
      <c r="G25" s="39">
        <f t="shared" si="3"/>
        <v>25573.451966252142</v>
      </c>
      <c r="H25" s="39">
        <f t="shared" si="3"/>
        <v>21414.181126361756</v>
      </c>
      <c r="I25" s="39">
        <f t="shared" si="3"/>
        <v>22074.16320322227</v>
      </c>
      <c r="J25" s="39">
        <f t="shared" si="3"/>
        <v>22415.858636485071</v>
      </c>
      <c r="K25" s="39">
        <f t="shared" si="3"/>
        <v>23425.36962205885</v>
      </c>
      <c r="L25" s="39">
        <f t="shared" si="3"/>
        <v>24111.705735384119</v>
      </c>
      <c r="M25" s="39">
        <f t="shared" si="3"/>
        <v>24575.178638872072</v>
      </c>
      <c r="N25" s="39">
        <f t="shared" si="3"/>
        <v>25507.073920888244</v>
      </c>
      <c r="O25" s="39">
        <f t="shared" si="3"/>
        <v>26216.623317302608</v>
      </c>
      <c r="P25" s="39">
        <f t="shared" si="3"/>
        <v>26934.442505504681</v>
      </c>
      <c r="Q25" s="39">
        <f t="shared" si="3"/>
        <v>27660.812658415238</v>
      </c>
      <c r="R25" s="39">
        <f t="shared" si="3"/>
        <v>28396.024508834402</v>
      </c>
      <c r="S25" s="39">
        <f t="shared" si="3"/>
        <v>29140.378674477452</v>
      </c>
      <c r="T25" s="39">
        <f t="shared" si="3"/>
        <v>29473.790558716904</v>
      </c>
      <c r="U25" s="39">
        <f t="shared" si="3"/>
        <v>30663.029972791093</v>
      </c>
      <c r="V25" s="30">
        <f t="shared" si="2"/>
        <v>494981.90732031595</v>
      </c>
    </row>
    <row r="27" spans="1:22" x14ac:dyDescent="0.25">
      <c r="A27" t="s">
        <v>45</v>
      </c>
    </row>
    <row r="28" spans="1:22" x14ac:dyDescent="0.25">
      <c r="A28" s="56" t="s">
        <v>0</v>
      </c>
      <c r="B28" s="56" t="s">
        <v>46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</row>
    <row r="29" spans="1:22" x14ac:dyDescent="0.25">
      <c r="A29" s="56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8">
        <f>'[41]Perhitungan ke CO2-eq'!B128</f>
        <v>11919.623184059967</v>
      </c>
      <c r="C30" s="8">
        <f>'[41]Perhitungan ke CO2-eq'!C128</f>
        <v>12383.588507310073</v>
      </c>
      <c r="D30" s="8">
        <f>'[41]Perhitungan ke CO2-eq'!D128</f>
        <v>12912.769839852363</v>
      </c>
      <c r="E30" s="8">
        <f>'[41]Perhitungan ke CO2-eq'!E128</f>
        <v>14347.522044280404</v>
      </c>
      <c r="F30" s="8">
        <f>'[41]Perhitungan ke CO2-eq'!F128</f>
        <v>10522.137270656031</v>
      </c>
      <c r="G30" s="8">
        <f>'[41]Perhitungan ke CO2-eq'!G128</f>
        <v>9301.6662396165957</v>
      </c>
      <c r="H30" s="8">
        <f>'[41]Perhitungan ke CO2-eq'!H128</f>
        <v>10555.676932577726</v>
      </c>
      <c r="I30" s="8">
        <f>'[41]Perhitungan ke CO2-eq'!I128</f>
        <v>11565.593419330969</v>
      </c>
      <c r="J30" s="8">
        <f>'[41]Perhitungan ke CO2-eq'!J128</f>
        <v>11996.019080659382</v>
      </c>
      <c r="K30" s="8">
        <f>'[41]Perhitungan ke CO2-eq'!K128</f>
        <v>10667.47580565004</v>
      </c>
      <c r="L30" s="8">
        <f>'[41]Perhitungan ke CO2-eq'!L128</f>
        <v>7788.6548240379334</v>
      </c>
    </row>
    <row r="31" spans="1:22" x14ac:dyDescent="0.25">
      <c r="A31" s="1" t="s">
        <v>4</v>
      </c>
      <c r="B31" s="8">
        <f>'[41]Perhitungan ke CO2-eq'!B129</f>
        <v>4537.28478</v>
      </c>
      <c r="C31" s="8">
        <f>'[41]Perhitungan ke CO2-eq'!C129</f>
        <v>5445.6612000000005</v>
      </c>
      <c r="D31" s="8">
        <f>'[41]Perhitungan ke CO2-eq'!D129</f>
        <v>6632.3753999999981</v>
      </c>
      <c r="E31" s="8">
        <f>'[41]Perhitungan ke CO2-eq'!E129</f>
        <v>7116.19146</v>
      </c>
      <c r="F31" s="8">
        <f>'[41]Perhitungan ke CO2-eq'!F129</f>
        <v>7518.0403199999992</v>
      </c>
      <c r="G31" s="8">
        <f>'[41]Perhitungan ke CO2-eq'!G129</f>
        <v>8185.9621199999974</v>
      </c>
      <c r="H31" s="8">
        <f>'[41]Perhitungan ke CO2-eq'!H129</f>
        <v>8582.7533399999975</v>
      </c>
      <c r="I31" s="8">
        <f>'[41]Perhitungan ke CO2-eq'!I129</f>
        <v>9643.2016800000001</v>
      </c>
      <c r="J31" s="8">
        <f>'[41]Perhitungan ke CO2-eq'!J129</f>
        <v>10847.559660000003</v>
      </c>
      <c r="K31" s="8">
        <f>'[41]Perhitungan ke CO2-eq'!K129</f>
        <v>14108.69628</v>
      </c>
      <c r="L31" s="8">
        <f>'[41]Perhitungan ke CO2-eq'!L129</f>
        <v>12972.353519999999</v>
      </c>
    </row>
    <row r="32" spans="1:22" x14ac:dyDescent="0.25">
      <c r="A32" s="1" t="s">
        <v>5</v>
      </c>
      <c r="B32" s="8">
        <f>'[41]Perhitungan ke CO2-eq'!B130</f>
        <v>644.13317475332587</v>
      </c>
      <c r="C32" s="8">
        <f>'[41]Perhitungan ke CO2-eq'!C130</f>
        <v>773.69447760773164</v>
      </c>
      <c r="D32" s="8">
        <f>'[41]Perhitungan ke CO2-eq'!D130</f>
        <v>944.56403434309709</v>
      </c>
      <c r="E32" s="8">
        <f>'[41]Perhitungan ke CO2-eq'!E130</f>
        <v>932.33400611032027</v>
      </c>
      <c r="F32" s="8">
        <f>'[41]Perhitungan ke CO2-eq'!F130</f>
        <v>963.56578520701737</v>
      </c>
      <c r="G32" s="8">
        <f>'[41]Perhitungan ke CO2-eq'!G130</f>
        <v>1016.1075345746289</v>
      </c>
      <c r="H32" s="8">
        <f>'[41]Perhitungan ke CO2-eq'!H130</f>
        <v>1002.7658950829772</v>
      </c>
      <c r="I32" s="8">
        <f>'[41]Perhitungan ke CO2-eq'!I130</f>
        <v>923.95363044977137</v>
      </c>
      <c r="J32" s="8">
        <f>'[41]Perhitungan ke CO2-eq'!J130</f>
        <v>751.69604251682279</v>
      </c>
      <c r="K32" s="8">
        <f>'[41]Perhitungan ke CO2-eq'!K130</f>
        <v>1462.2446267451317</v>
      </c>
      <c r="L32" s="8">
        <f>'[41]Perhitungan ke CO2-eq'!L130</f>
        <v>1096.8801983214494</v>
      </c>
    </row>
    <row r="33" spans="1:13" x14ac:dyDescent="0.25">
      <c r="A33" s="1" t="s">
        <v>6</v>
      </c>
      <c r="B33" s="8">
        <f>'[41]Perhitungan ke CO2-eq'!B131</f>
        <v>0</v>
      </c>
      <c r="C33" s="8">
        <f>'[41]Perhitungan ke CO2-eq'!C131</f>
        <v>0</v>
      </c>
      <c r="D33" s="8">
        <f>'[41]Perhitungan ke CO2-eq'!D131</f>
        <v>0</v>
      </c>
      <c r="E33" s="8">
        <f>'[41]Perhitungan ke CO2-eq'!E131</f>
        <v>0</v>
      </c>
      <c r="F33" s="8">
        <f>'[41]Perhitungan ke CO2-eq'!F131</f>
        <v>0</v>
      </c>
      <c r="G33" s="8">
        <f>'[41]Perhitungan ke CO2-eq'!G131</f>
        <v>0</v>
      </c>
      <c r="H33" s="8">
        <f>'[41]Perhitungan ke CO2-eq'!H131</f>
        <v>0</v>
      </c>
      <c r="I33" s="8">
        <f>'[41]Perhitungan ke CO2-eq'!I131</f>
        <v>0</v>
      </c>
      <c r="J33" s="8">
        <f>'[41]Perhitungan ke CO2-eq'!J131</f>
        <v>0</v>
      </c>
      <c r="K33" s="8">
        <f>'[41]Perhitungan ke CO2-eq'!K131</f>
        <v>0</v>
      </c>
      <c r="L33" s="8">
        <f>'[41]Perhitungan ke CO2-eq'!L131</f>
        <v>0</v>
      </c>
    </row>
    <row r="34" spans="1:13" x14ac:dyDescent="0.25">
      <c r="A34" s="1" t="s">
        <v>7</v>
      </c>
      <c r="B34" s="8">
        <f>'[41]Perhitungan ke CO2-eq'!B132</f>
        <v>90.721090909090904</v>
      </c>
      <c r="C34" s="8">
        <f>'[41]Perhitungan ke CO2-eq'!C132</f>
        <v>94.25236363636364</v>
      </c>
      <c r="D34" s="8">
        <f>'[41]Perhitungan ke CO2-eq'!D132</f>
        <v>98.279999999999987</v>
      </c>
      <c r="E34" s="8">
        <f>'[41]Perhitungan ke CO2-eq'!E132</f>
        <v>109.23889090909091</v>
      </c>
      <c r="F34" s="8">
        <f>'[41]Perhitungan ke CO2-eq'!F132</f>
        <v>80.123618181818188</v>
      </c>
      <c r="G34" s="8">
        <f>'[41]Perhitungan ke CO2-eq'!G132</f>
        <v>71.417890909090914</v>
      </c>
      <c r="H34" s="8">
        <f>'[41]Perhitungan ke CO2-eq'!H132</f>
        <v>88.312636363636372</v>
      </c>
      <c r="I34" s="8">
        <f>'[41]Perhitungan ke CO2-eq'!I132</f>
        <v>100.91888181818182</v>
      </c>
      <c r="J34" s="8">
        <f>'[41]Perhitungan ke CO2-eq'!J132</f>
        <v>123.46532727272728</v>
      </c>
      <c r="K34" s="8">
        <f>'[41]Perhitungan ke CO2-eq'!K132</f>
        <v>116.97054545454547</v>
      </c>
      <c r="L34" s="8">
        <f>'[41]Perhitungan ke CO2-eq'!L132</f>
        <v>102.64336363636366</v>
      </c>
    </row>
    <row r="35" spans="1:13" x14ac:dyDescent="0.25">
      <c r="A35" s="1" t="s">
        <v>8</v>
      </c>
      <c r="B35" s="8">
        <f>'[41]Perhitungan ke CO2-eq'!B133</f>
        <v>6.949732872727274E-4</v>
      </c>
      <c r="C35" s="8">
        <f>'[41]Perhitungan ke CO2-eq'!C133</f>
        <v>5.727083345454546E-4</v>
      </c>
      <c r="D35" s="8">
        <f>'[41]Perhitungan ke CO2-eq'!D133</f>
        <v>5.884291636363637E-4</v>
      </c>
      <c r="E35" s="8">
        <f>'[41]Perhitungan ke CO2-eq'!E133</f>
        <v>6.4964734545454544E-4</v>
      </c>
      <c r="F35" s="8">
        <f>'[41]Perhitungan ke CO2-eq'!F133</f>
        <v>4.5867110545454555E-4</v>
      </c>
      <c r="G35" s="8">
        <f>'[41]Perhitungan ke CO2-eq'!G133</f>
        <v>3.9610612363636364E-4</v>
      </c>
      <c r="H35" s="8">
        <f>'[41]Perhitungan ke CO2-eq'!H133</f>
        <v>4.5754469090909089E-4</v>
      </c>
      <c r="I35" s="8">
        <f>'[41]Perhitungan ke CO2-eq'!I133</f>
        <v>4.8928019636363643E-4</v>
      </c>
      <c r="J35" s="8">
        <f>'[41]Perhitungan ke CO2-eq'!J133</f>
        <v>5.2576773963636356E-4</v>
      </c>
      <c r="K35" s="8">
        <f>'[41]Perhitungan ke CO2-eq'!K133</f>
        <v>3.4582150909090903E-4</v>
      </c>
      <c r="L35" s="8">
        <f>'[41]Perhitungan ke CO2-eq'!L133</f>
        <v>2.5316072727272728E-4</v>
      </c>
    </row>
    <row r="36" spans="1:13" x14ac:dyDescent="0.25">
      <c r="A36" s="4" t="s">
        <v>9</v>
      </c>
      <c r="B36" s="8">
        <f>'[41]Perhitungan ke CO2-eq'!B134</f>
        <v>17191.762924695671</v>
      </c>
      <c r="C36" s="8">
        <f>'[41]Perhitungan ke CO2-eq'!C134</f>
        <v>18697.197121262503</v>
      </c>
      <c r="D36" s="8">
        <f>'[41]Perhitungan ke CO2-eq'!D134</f>
        <v>20587.989862624621</v>
      </c>
      <c r="E36" s="8">
        <f>'[41]Perhitungan ke CO2-eq'!E134</f>
        <v>22505.287050947161</v>
      </c>
      <c r="F36" s="8">
        <f>'[41]Perhitungan ke CO2-eq'!F134</f>
        <v>19083.867452715967</v>
      </c>
      <c r="G36" s="8">
        <f>'[41]Perhitungan ke CO2-eq'!G134</f>
        <v>18575.154181206435</v>
      </c>
      <c r="H36" s="8">
        <f>'[41]Perhitungan ke CO2-eq'!H134</f>
        <v>20229.509261569026</v>
      </c>
      <c r="I36" s="8">
        <f>'[41]Perhitungan ke CO2-eq'!I134</f>
        <v>22233.66810087912</v>
      </c>
      <c r="J36" s="8">
        <f>'[41]Perhitungan ke CO2-eq'!J134</f>
        <v>23718.740636216673</v>
      </c>
      <c r="K36" s="8">
        <f>'[41]Perhitungan ke CO2-eq'!K134</f>
        <v>26355.387603671224</v>
      </c>
      <c r="L36" s="8">
        <f>'[41]Perhitungan ke CO2-eq'!L134</f>
        <v>21960.532159156475</v>
      </c>
      <c r="M36" s="9">
        <f>SUM(B36:L36)</f>
        <v>231139.09635494489</v>
      </c>
    </row>
    <row r="43" spans="1:13" x14ac:dyDescent="0.25">
      <c r="A43" t="s">
        <v>53</v>
      </c>
    </row>
    <row r="44" spans="1:13" x14ac:dyDescent="0.25">
      <c r="A44" s="56" t="s">
        <v>0</v>
      </c>
    </row>
    <row r="45" spans="1:13" x14ac:dyDescent="0.25">
      <c r="A45" s="56"/>
    </row>
    <row r="46" spans="1:13" x14ac:dyDescent="0.25">
      <c r="A46" s="1" t="s">
        <v>3</v>
      </c>
    </row>
    <row r="47" spans="1:13" x14ac:dyDescent="0.25">
      <c r="A47" s="1" t="s">
        <v>4</v>
      </c>
    </row>
    <row r="48" spans="1:13" x14ac:dyDescent="0.25">
      <c r="A48" s="1" t="s">
        <v>5</v>
      </c>
    </row>
    <row r="49" spans="1:1" x14ac:dyDescent="0.25">
      <c r="A49" s="1" t="s">
        <v>6</v>
      </c>
    </row>
    <row r="50" spans="1:1" x14ac:dyDescent="0.25">
      <c r="A50" s="1" t="s">
        <v>7</v>
      </c>
    </row>
    <row r="51" spans="1:1" x14ac:dyDescent="0.25">
      <c r="A51" s="1" t="s">
        <v>8</v>
      </c>
    </row>
    <row r="52" spans="1:1" x14ac:dyDescent="0.25">
      <c r="A52" s="4" t="s">
        <v>9</v>
      </c>
    </row>
    <row r="55" spans="1:1" x14ac:dyDescent="0.25">
      <c r="A55" t="s">
        <v>54</v>
      </c>
    </row>
    <row r="56" spans="1:1" x14ac:dyDescent="0.25">
      <c r="A56" s="56" t="s">
        <v>0</v>
      </c>
    </row>
    <row r="57" spans="1:1" x14ac:dyDescent="0.25">
      <c r="A57" s="56"/>
    </row>
    <row r="58" spans="1:1" x14ac:dyDescent="0.25">
      <c r="A58" s="1" t="s">
        <v>3</v>
      </c>
    </row>
    <row r="59" spans="1:1" x14ac:dyDescent="0.25">
      <c r="A59" s="1" t="s">
        <v>4</v>
      </c>
    </row>
    <row r="60" spans="1:1" x14ac:dyDescent="0.25">
      <c r="A60" s="1" t="s">
        <v>5</v>
      </c>
    </row>
    <row r="61" spans="1:1" x14ac:dyDescent="0.25">
      <c r="A61" s="1" t="s">
        <v>6</v>
      </c>
    </row>
    <row r="62" spans="1:1" x14ac:dyDescent="0.25">
      <c r="A62" s="1" t="s">
        <v>7</v>
      </c>
    </row>
    <row r="63" spans="1:1" x14ac:dyDescent="0.25">
      <c r="A63" s="1" t="s">
        <v>8</v>
      </c>
    </row>
    <row r="64" spans="1:1" x14ac:dyDescent="0.25">
      <c r="A64" s="4" t="s">
        <v>9</v>
      </c>
    </row>
    <row r="67" spans="1:21" x14ac:dyDescent="0.25">
      <c r="A67" s="35"/>
      <c r="B67" s="55" t="s">
        <v>1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</row>
    <row r="68" spans="1:21" x14ac:dyDescent="0.25">
      <c r="A68" s="35" t="s">
        <v>59</v>
      </c>
      <c r="B68" s="37">
        <v>2011</v>
      </c>
      <c r="C68" s="37">
        <v>2012</v>
      </c>
      <c r="D68" s="37">
        <v>2013</v>
      </c>
      <c r="E68" s="37">
        <v>2014</v>
      </c>
      <c r="F68" s="37">
        <v>2015</v>
      </c>
      <c r="G68" s="37">
        <v>2016</v>
      </c>
      <c r="H68" s="37">
        <v>2017</v>
      </c>
      <c r="I68" s="37">
        <v>2018</v>
      </c>
      <c r="J68" s="37">
        <v>2019</v>
      </c>
      <c r="K68" s="37">
        <v>2020</v>
      </c>
      <c r="L68" s="37">
        <v>2021</v>
      </c>
      <c r="M68" s="37">
        <v>2022</v>
      </c>
      <c r="N68" s="37">
        <v>2023</v>
      </c>
      <c r="O68" s="37">
        <v>2024</v>
      </c>
      <c r="P68" s="37">
        <v>2025</v>
      </c>
      <c r="Q68" s="37">
        <v>2026</v>
      </c>
      <c r="R68" s="37">
        <v>2027</v>
      </c>
      <c r="S68" s="37">
        <v>2028</v>
      </c>
      <c r="T68" s="37">
        <v>2029</v>
      </c>
      <c r="U68" s="37">
        <v>2030</v>
      </c>
    </row>
    <row r="69" spans="1:21" x14ac:dyDescent="0.25">
      <c r="A69" s="35" t="s">
        <v>60</v>
      </c>
      <c r="B69" s="39">
        <f>B6+B9+B10+B11+B12</f>
        <v>10366.50595856486</v>
      </c>
      <c r="C69" s="39">
        <f t="shared" ref="C69:U69" si="4">C6+C9+C10+C11+C12</f>
        <v>8419.758490294651</v>
      </c>
      <c r="D69" s="39">
        <f t="shared" si="4"/>
        <v>10605.686440669599</v>
      </c>
      <c r="E69" s="39">
        <f t="shared" si="4"/>
        <v>12201.232188380956</v>
      </c>
      <c r="F69" s="39">
        <f t="shared" si="4"/>
        <v>10305.953937778853</v>
      </c>
      <c r="G69" s="39">
        <f t="shared" si="4"/>
        <v>13009.195150639011</v>
      </c>
      <c r="H69" s="39">
        <f t="shared" si="4"/>
        <v>13451.507785760738</v>
      </c>
      <c r="I69" s="39">
        <f t="shared" si="4"/>
        <v>13908.8590504766</v>
      </c>
      <c r="J69" s="39">
        <f t="shared" si="4"/>
        <v>14381.760258192808</v>
      </c>
      <c r="K69" s="39">
        <f t="shared" si="4"/>
        <v>14870.740106971365</v>
      </c>
      <c r="L69" s="39">
        <f t="shared" si="4"/>
        <v>15376.345270608388</v>
      </c>
      <c r="M69" s="39">
        <f t="shared" si="4"/>
        <v>15899.141009809073</v>
      </c>
      <c r="N69" s="39">
        <f t="shared" si="4"/>
        <v>16439.711804142586</v>
      </c>
      <c r="O69" s="39">
        <f t="shared" si="4"/>
        <v>16998.662005483435</v>
      </c>
      <c r="P69" s="39">
        <f t="shared" si="4"/>
        <v>17576.616513669869</v>
      </c>
      <c r="Q69" s="39">
        <f t="shared" si="4"/>
        <v>18174.221475134644</v>
      </c>
      <c r="R69" s="39">
        <f t="shared" si="4"/>
        <v>18792.145005289229</v>
      </c>
      <c r="S69" s="39">
        <f t="shared" si="4"/>
        <v>19431.077935469057</v>
      </c>
      <c r="T69" s="39">
        <f t="shared" si="4"/>
        <v>20091.734585275</v>
      </c>
      <c r="U69" s="39">
        <f t="shared" si="4"/>
        <v>20786.946069307909</v>
      </c>
    </row>
    <row r="70" spans="1:21" x14ac:dyDescent="0.25">
      <c r="A70" s="35" t="s">
        <v>61</v>
      </c>
      <c r="B70" s="39">
        <f>B7+B8</f>
        <v>13399.560668678449</v>
      </c>
      <c r="C70" s="39">
        <f t="shared" ref="C70:U70" si="5">C7+C8</f>
        <v>11449.030979706788</v>
      </c>
      <c r="D70" s="39">
        <f t="shared" si="5"/>
        <v>11038.863801488003</v>
      </c>
      <c r="E70" s="39">
        <f t="shared" si="5"/>
        <v>13272.887081904937</v>
      </c>
      <c r="F70" s="39">
        <f t="shared" si="5"/>
        <v>17532.566449914459</v>
      </c>
      <c r="G70" s="39">
        <f t="shared" si="5"/>
        <v>15369.733572063296</v>
      </c>
      <c r="H70" s="39">
        <f t="shared" si="5"/>
        <v>15692.943438713311</v>
      </c>
      <c r="I70" s="39">
        <f t="shared" si="5"/>
        <v>16157.471120110089</v>
      </c>
      <c r="J70" s="39">
        <f t="shared" si="5"/>
        <v>16296.976398171279</v>
      </c>
      <c r="K70" s="39">
        <f t="shared" si="5"/>
        <v>17097.300550637981</v>
      </c>
      <c r="L70" s="39">
        <f t="shared" si="5"/>
        <v>17567.21526590193</v>
      </c>
      <c r="M70" s="39">
        <f t="shared" si="5"/>
        <v>17806.786231165876</v>
      </c>
      <c r="N70" s="39">
        <f t="shared" si="5"/>
        <v>18507.044696429824</v>
      </c>
      <c r="O70" s="39">
        <f t="shared" si="5"/>
        <v>18976.95941169377</v>
      </c>
      <c r="P70" s="39">
        <f t="shared" si="5"/>
        <v>19446.874126957726</v>
      </c>
      <c r="Q70" s="39">
        <f t="shared" si="5"/>
        <v>19916.788842221657</v>
      </c>
      <c r="R70" s="39">
        <f t="shared" si="5"/>
        <v>20386.703557485609</v>
      </c>
      <c r="S70" s="39">
        <f t="shared" si="5"/>
        <v>20856.618272749554</v>
      </c>
      <c r="T70" s="39">
        <f t="shared" si="5"/>
        <v>20906.137552668421</v>
      </c>
      <c r="U70" s="39">
        <f t="shared" si="5"/>
        <v>21796.447703277452</v>
      </c>
    </row>
    <row r="71" spans="1:21" x14ac:dyDescent="0.25">
      <c r="A71" s="35"/>
      <c r="B71" s="38">
        <f>SUM(B68:B70)</f>
        <v>25777.066627243308</v>
      </c>
      <c r="C71" s="38">
        <f t="shared" ref="C71:U71" si="6">SUM(C68:C70)</f>
        <v>21880.789470001437</v>
      </c>
      <c r="D71" s="38">
        <f t="shared" si="6"/>
        <v>23657.550242157602</v>
      </c>
      <c r="E71" s="38">
        <f t="shared" si="6"/>
        <v>27488.119270285893</v>
      </c>
      <c r="F71" s="38">
        <f t="shared" si="6"/>
        <v>29853.520387693312</v>
      </c>
      <c r="G71" s="38">
        <f t="shared" si="6"/>
        <v>30394.928722702309</v>
      </c>
      <c r="H71" s="38">
        <f t="shared" si="6"/>
        <v>31161.451224474047</v>
      </c>
      <c r="I71" s="38">
        <f t="shared" si="6"/>
        <v>32084.330170586691</v>
      </c>
      <c r="J71" s="38">
        <f t="shared" si="6"/>
        <v>32697.736656364086</v>
      </c>
      <c r="K71" s="38">
        <f t="shared" si="6"/>
        <v>33988.040657609352</v>
      </c>
      <c r="L71" s="38">
        <f t="shared" si="6"/>
        <v>34964.560536510318</v>
      </c>
      <c r="M71" s="38">
        <f t="shared" si="6"/>
        <v>35727.927240974946</v>
      </c>
      <c r="N71" s="38">
        <f t="shared" si="6"/>
        <v>36969.75650057241</v>
      </c>
      <c r="O71" s="38">
        <f t="shared" si="6"/>
        <v>37999.621417177201</v>
      </c>
      <c r="P71" s="38">
        <f t="shared" si="6"/>
        <v>39048.490640627599</v>
      </c>
      <c r="Q71" s="38">
        <f t="shared" si="6"/>
        <v>40117.010317356297</v>
      </c>
      <c r="R71" s="38">
        <f t="shared" si="6"/>
        <v>41205.848562774838</v>
      </c>
      <c r="S71" s="38">
        <f t="shared" si="6"/>
        <v>42315.696208218607</v>
      </c>
      <c r="T71" s="38">
        <f t="shared" si="6"/>
        <v>43026.872137943421</v>
      </c>
      <c r="U71" s="38">
        <f t="shared" si="6"/>
        <v>44613.393772585361</v>
      </c>
    </row>
    <row r="73" spans="1:21" x14ac:dyDescent="0.25">
      <c r="A73" t="str">
        <f>[42]Rekap!A2</f>
        <v>Pertanian</v>
      </c>
      <c r="B73" s="31">
        <f>[42]Rekap!B2</f>
        <v>11227.507858133335</v>
      </c>
      <c r="C73" s="31">
        <f>[42]Rekap!C2</f>
        <v>8711.0918176714295</v>
      </c>
      <c r="D73" s="31">
        <f>[42]Rekap!D2</f>
        <v>10842.678888652381</v>
      </c>
      <c r="E73" s="31">
        <f>[42]Rekap!E2</f>
        <v>12158.737884676193</v>
      </c>
      <c r="F73" s="31">
        <f>[42]Rekap!F2</f>
        <v>10436.907238380953</v>
      </c>
    </row>
    <row r="74" spans="1:21" x14ac:dyDescent="0.25">
      <c r="A74" t="str">
        <f>[42]Rekap!A3</f>
        <v>Terkait pemupukan N</v>
      </c>
      <c r="B74" s="31">
        <f>[42]Rekap!B3</f>
        <v>10069.853458133335</v>
      </c>
      <c r="C74" s="31">
        <f>[42]Rekap!C3</f>
        <v>8617.0662076714289</v>
      </c>
      <c r="D74" s="31">
        <f>[42]Rekap!D3</f>
        <v>10724.242458652381</v>
      </c>
      <c r="E74" s="31">
        <f>[42]Rekap!E3</f>
        <v>12022.483584676193</v>
      </c>
      <c r="F74" s="31">
        <f>[42]Rekap!F3</f>
        <v>10321.817998380953</v>
      </c>
    </row>
    <row r="75" spans="1:21" x14ac:dyDescent="0.25">
      <c r="A75" t="str">
        <f>[42]Rekap!A4</f>
        <v>Pengairan sawah</v>
      </c>
      <c r="B75" s="31">
        <f>[42]Rekap!B4</f>
        <v>1157.6544000000001</v>
      </c>
      <c r="C75" s="31">
        <f>[42]Rekap!C4</f>
        <v>94.02561</v>
      </c>
      <c r="D75" s="31">
        <f>[42]Rekap!D4</f>
        <v>118.43643</v>
      </c>
      <c r="E75" s="31">
        <f>[42]Rekap!E4</f>
        <v>136.2543</v>
      </c>
      <c r="F75" s="31">
        <f>[42]Rekap!F4</f>
        <v>115.08924000000002</v>
      </c>
    </row>
    <row r="76" spans="1:21" x14ac:dyDescent="0.25">
      <c r="A76" t="str">
        <f>[42]Rekap!A5</f>
        <v>Peternakan</v>
      </c>
      <c r="B76" s="31">
        <f>[42]Rekap!B5</f>
        <v>13015.936590444415</v>
      </c>
      <c r="C76" s="31">
        <f>[42]Rekap!C5</f>
        <v>11208.038785743985</v>
      </c>
      <c r="D76" s="31">
        <f>[42]Rekap!D5</f>
        <v>10671.202179704471</v>
      </c>
      <c r="E76" s="31">
        <f>[42]Rekap!E5</f>
        <v>12770.174200880521</v>
      </c>
      <c r="F76" s="31">
        <f>[42]Rekap!F5</f>
        <v>16781.935149575806</v>
      </c>
    </row>
    <row r="77" spans="1:21" x14ac:dyDescent="0.25">
      <c r="A77" t="str">
        <f>[42]Rekap!A6</f>
        <v>Total</v>
      </c>
      <c r="B77" s="31">
        <f>[42]Rekap!B6</f>
        <v>24243.444448577749</v>
      </c>
      <c r="C77" s="31">
        <f>[42]Rekap!C6</f>
        <v>19919.130603415415</v>
      </c>
      <c r="D77" s="31">
        <f>[42]Rekap!D6</f>
        <v>21513.881068356852</v>
      </c>
      <c r="E77" s="31">
        <f>[42]Rekap!E6</f>
        <v>24928.912085556716</v>
      </c>
      <c r="F77" s="31">
        <f>[42]Rekap!F6</f>
        <v>27218.842387956756</v>
      </c>
    </row>
    <row r="79" spans="1:21" x14ac:dyDescent="0.25">
      <c r="B79" s="30">
        <f>B71-B77</f>
        <v>1533.6221786655587</v>
      </c>
      <c r="C79" s="30">
        <f t="shared" ref="C79:F79" si="7">C71-C77</f>
        <v>1961.6588665860218</v>
      </c>
      <c r="D79" s="30">
        <f t="shared" si="7"/>
        <v>2143.6691738007503</v>
      </c>
      <c r="E79" s="30">
        <f t="shared" si="7"/>
        <v>2559.2071847291772</v>
      </c>
      <c r="F79" s="30">
        <f t="shared" si="7"/>
        <v>2634.6779997365556</v>
      </c>
    </row>
    <row r="81" spans="1:21" x14ac:dyDescent="0.25">
      <c r="A81" s="35"/>
      <c r="B81" s="55" t="s">
        <v>1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</row>
    <row r="82" spans="1:21" x14ac:dyDescent="0.25">
      <c r="A82" s="35" t="s">
        <v>68</v>
      </c>
      <c r="B82" s="37">
        <v>2011</v>
      </c>
      <c r="C82" s="37">
        <v>2012</v>
      </c>
      <c r="D82" s="37">
        <v>2013</v>
      </c>
      <c r="E82" s="37">
        <v>2014</v>
      </c>
      <c r="F82" s="37">
        <v>2015</v>
      </c>
      <c r="G82" s="37">
        <v>2016</v>
      </c>
      <c r="H82" s="37">
        <v>2017</v>
      </c>
      <c r="I82" s="37">
        <v>2018</v>
      </c>
      <c r="J82" s="37">
        <v>2019</v>
      </c>
      <c r="K82" s="37">
        <v>2020</v>
      </c>
      <c r="L82" s="37">
        <v>2021</v>
      </c>
      <c r="M82" s="37">
        <v>2022</v>
      </c>
      <c r="N82" s="37">
        <v>2023</v>
      </c>
      <c r="O82" s="37">
        <v>2024</v>
      </c>
      <c r="P82" s="37">
        <v>2025</v>
      </c>
      <c r="Q82" s="37">
        <v>2026</v>
      </c>
      <c r="R82" s="37">
        <v>2027</v>
      </c>
      <c r="S82" s="37">
        <v>2028</v>
      </c>
      <c r="T82" s="37">
        <v>2029</v>
      </c>
      <c r="U82" s="37">
        <v>2030</v>
      </c>
    </row>
    <row r="83" spans="1:21" x14ac:dyDescent="0.25">
      <c r="A83" s="35" t="s">
        <v>60</v>
      </c>
      <c r="B83" s="39">
        <f>B18+B21+B22+B23+B24</f>
        <v>8130.9340284345544</v>
      </c>
      <c r="C83" s="39">
        <f t="shared" ref="C83:U83" si="8">C18+C21+C22+C23+C24</f>
        <v>6604.0092094265465</v>
      </c>
      <c r="D83" s="39">
        <f t="shared" si="8"/>
        <v>8318.5344338803261</v>
      </c>
      <c r="E83" s="39">
        <f t="shared" si="8"/>
        <v>9569.9953664109962</v>
      </c>
      <c r="F83" s="39">
        <f t="shared" si="8"/>
        <v>8083.4402549039796</v>
      </c>
      <c r="G83" s="39">
        <f t="shared" si="8"/>
        <v>10203.718394188842</v>
      </c>
      <c r="H83" s="39">
        <f t="shared" si="8"/>
        <v>5853.4715063770964</v>
      </c>
      <c r="I83" s="39">
        <f t="shared" si="8"/>
        <v>6052.4895375939159</v>
      </c>
      <c r="J83" s="39">
        <f t="shared" si="8"/>
        <v>6258.2741818721106</v>
      </c>
      <c r="K83" s="39">
        <f t="shared" si="8"/>
        <v>6471.0555040557629</v>
      </c>
      <c r="L83" s="39">
        <f t="shared" si="8"/>
        <v>6691.0713911936582</v>
      </c>
      <c r="M83" s="39">
        <f t="shared" si="8"/>
        <v>6918.5678184942426</v>
      </c>
      <c r="N83" s="39">
        <f t="shared" si="8"/>
        <v>7153.7991243230472</v>
      </c>
      <c r="O83" s="39">
        <f t="shared" si="8"/>
        <v>7397.0282945500321</v>
      </c>
      <c r="P83" s="39">
        <f t="shared" si="8"/>
        <v>7648.5272565647319</v>
      </c>
      <c r="Q83" s="39">
        <f t="shared" si="8"/>
        <v>7908.5771832879318</v>
      </c>
      <c r="R83" s="39">
        <f t="shared" si="8"/>
        <v>8177.4688075197228</v>
      </c>
      <c r="S83" s="39">
        <f t="shared" si="8"/>
        <v>8455.502746975395</v>
      </c>
      <c r="T83" s="39">
        <f t="shared" si="8"/>
        <v>8742.9898403725565</v>
      </c>
      <c r="U83" s="39">
        <f t="shared" si="8"/>
        <v>9045.5135929142943</v>
      </c>
    </row>
    <row r="84" spans="1:21" x14ac:dyDescent="0.25">
      <c r="A84" s="35" t="s">
        <v>61</v>
      </c>
      <c r="B84" s="39">
        <f>B19+B20</f>
        <v>13399.560668678449</v>
      </c>
      <c r="C84" s="39">
        <f t="shared" ref="C84:U84" si="9">C19+C20</f>
        <v>11449.030979706788</v>
      </c>
      <c r="D84" s="39">
        <f t="shared" si="9"/>
        <v>11038.863801488003</v>
      </c>
      <c r="E84" s="39">
        <f t="shared" si="9"/>
        <v>13272.887081904937</v>
      </c>
      <c r="F84" s="39">
        <f t="shared" si="9"/>
        <v>17532.566449914459</v>
      </c>
      <c r="G84" s="39">
        <f t="shared" si="9"/>
        <v>15369.733572063296</v>
      </c>
      <c r="H84" s="39">
        <f t="shared" si="9"/>
        <v>15560.70961998466</v>
      </c>
      <c r="I84" s="39">
        <f t="shared" si="9"/>
        <v>16021.67366562835</v>
      </c>
      <c r="J84" s="39">
        <f t="shared" si="9"/>
        <v>16157.584454612959</v>
      </c>
      <c r="K84" s="39">
        <f t="shared" si="9"/>
        <v>16954.314118003087</v>
      </c>
      <c r="L84" s="39">
        <f t="shared" si="9"/>
        <v>17420.634344190461</v>
      </c>
      <c r="M84" s="39">
        <f t="shared" si="9"/>
        <v>17656.610820377828</v>
      </c>
      <c r="N84" s="39">
        <f t="shared" si="9"/>
        <v>18353.274796565202</v>
      </c>
      <c r="O84" s="39">
        <f t="shared" si="9"/>
        <v>18819.595022752575</v>
      </c>
      <c r="P84" s="39">
        <f t="shared" si="9"/>
        <v>19285.915248939949</v>
      </c>
      <c r="Q84" s="39">
        <f t="shared" si="9"/>
        <v>19752.235475127305</v>
      </c>
      <c r="R84" s="39">
        <f t="shared" si="9"/>
        <v>20218.555701314679</v>
      </c>
      <c r="S84" s="39">
        <f t="shared" si="9"/>
        <v>20684.875927502057</v>
      </c>
      <c r="T84" s="39">
        <f t="shared" si="9"/>
        <v>20730.800718344344</v>
      </c>
      <c r="U84" s="39">
        <f t="shared" si="9"/>
        <v>21617.516379876797</v>
      </c>
    </row>
    <row r="85" spans="1:21" x14ac:dyDescent="0.25">
      <c r="A85" s="35"/>
      <c r="B85" s="39">
        <f>SUM(B83:B84)</f>
        <v>21530.494697113005</v>
      </c>
      <c r="C85" s="39">
        <f t="shared" ref="C85:U85" si="10">SUM(C83:C84)</f>
        <v>18053.040189133335</v>
      </c>
      <c r="D85" s="39">
        <f t="shared" si="10"/>
        <v>19357.398235368331</v>
      </c>
      <c r="E85" s="39">
        <f t="shared" si="10"/>
        <v>22842.882448315933</v>
      </c>
      <c r="F85" s="39">
        <f t="shared" si="10"/>
        <v>25616.006704818439</v>
      </c>
      <c r="G85" s="39">
        <f t="shared" si="10"/>
        <v>25573.451966252138</v>
      </c>
      <c r="H85" s="39">
        <f t="shared" si="10"/>
        <v>21414.181126361756</v>
      </c>
      <c r="I85" s="39">
        <f t="shared" si="10"/>
        <v>22074.163203222266</v>
      </c>
      <c r="J85" s="39">
        <f t="shared" si="10"/>
        <v>22415.858636485071</v>
      </c>
      <c r="K85" s="39">
        <f t="shared" si="10"/>
        <v>23425.36962205885</v>
      </c>
      <c r="L85" s="39">
        <f t="shared" si="10"/>
        <v>24111.705735384119</v>
      </c>
      <c r="M85" s="39">
        <f t="shared" si="10"/>
        <v>24575.178638872072</v>
      </c>
      <c r="N85" s="39">
        <f t="shared" si="10"/>
        <v>25507.073920888248</v>
      </c>
      <c r="O85" s="39">
        <f t="shared" si="10"/>
        <v>26216.623317302608</v>
      </c>
      <c r="P85" s="39">
        <f t="shared" si="10"/>
        <v>26934.442505504681</v>
      </c>
      <c r="Q85" s="39">
        <f t="shared" si="10"/>
        <v>27660.812658415238</v>
      </c>
      <c r="R85" s="39">
        <f t="shared" si="10"/>
        <v>28396.024508834402</v>
      </c>
      <c r="S85" s="39">
        <f t="shared" si="10"/>
        <v>29140.378674477452</v>
      </c>
      <c r="T85" s="39">
        <f t="shared" si="10"/>
        <v>29473.790558716901</v>
      </c>
      <c r="U85" s="39">
        <f t="shared" si="10"/>
        <v>30663.02997279109</v>
      </c>
    </row>
    <row r="87" spans="1:21" x14ac:dyDescent="0.25">
      <c r="B87" s="30">
        <f>B85-B71</f>
        <v>-4246.5719301303034</v>
      </c>
      <c r="C87" s="30">
        <f t="shared" ref="C87:U87" si="11">C85-C71</f>
        <v>-3827.7492808681018</v>
      </c>
      <c r="D87" s="30">
        <f t="shared" si="11"/>
        <v>-4300.1520067892707</v>
      </c>
      <c r="E87" s="30">
        <f t="shared" si="11"/>
        <v>-4645.2368219699601</v>
      </c>
      <c r="F87" s="30">
        <f t="shared" si="11"/>
        <v>-4237.5136828748728</v>
      </c>
      <c r="G87" s="30">
        <f t="shared" si="11"/>
        <v>-4821.4767564501708</v>
      </c>
      <c r="H87" s="30">
        <f t="shared" si="11"/>
        <v>-9747.2700981122907</v>
      </c>
      <c r="I87" s="30">
        <f t="shared" si="11"/>
        <v>-10010.166967364425</v>
      </c>
      <c r="J87" s="30">
        <f t="shared" si="11"/>
        <v>-10281.878019879015</v>
      </c>
      <c r="K87" s="30">
        <f t="shared" si="11"/>
        <v>-10562.671035550502</v>
      </c>
      <c r="L87" s="30">
        <f t="shared" si="11"/>
        <v>-10852.854801126199</v>
      </c>
      <c r="M87" s="30">
        <f t="shared" si="11"/>
        <v>-11152.748602102874</v>
      </c>
      <c r="N87" s="30">
        <f t="shared" si="11"/>
        <v>-11462.682579684162</v>
      </c>
      <c r="O87" s="30">
        <f t="shared" si="11"/>
        <v>-11782.998099874592</v>
      </c>
      <c r="P87" s="30">
        <f t="shared" si="11"/>
        <v>-12114.048135122917</v>
      </c>
      <c r="Q87" s="30">
        <f t="shared" si="11"/>
        <v>-12456.197658941059</v>
      </c>
      <c r="R87" s="30">
        <f t="shared" si="11"/>
        <v>-12809.824053940436</v>
      </c>
      <c r="S87" s="30">
        <f t="shared" si="11"/>
        <v>-13175.317533741156</v>
      </c>
      <c r="T87" s="30">
        <f t="shared" si="11"/>
        <v>-13553.08157922652</v>
      </c>
      <c r="U87" s="30">
        <f t="shared" si="11"/>
        <v>-13950.363799794271</v>
      </c>
    </row>
  </sheetData>
  <mergeCells count="10">
    <mergeCell ref="B81:U81"/>
    <mergeCell ref="B67:U67"/>
    <mergeCell ref="A44:A45"/>
    <mergeCell ref="A56:A57"/>
    <mergeCell ref="A4:A5"/>
    <mergeCell ref="B4:U4"/>
    <mergeCell ref="A16:A17"/>
    <mergeCell ref="B16:U16"/>
    <mergeCell ref="A28:A29"/>
    <mergeCell ref="B28:L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Y89"/>
  <sheetViews>
    <sheetView topLeftCell="G76" zoomScale="85" zoomScaleNormal="85" workbookViewId="0">
      <selection activeCell="Y14" sqref="Y14"/>
    </sheetView>
  </sheetViews>
  <sheetFormatPr defaultRowHeight="15" x14ac:dyDescent="0.25"/>
  <cols>
    <col min="1" max="1" width="37.140625" bestFit="1" customWidth="1"/>
    <col min="2" max="3" width="9.5703125" bestFit="1" customWidth="1"/>
    <col min="4" max="21" width="10.5703125" bestFit="1" customWidth="1"/>
    <col min="22" max="22" width="11.5703125" bestFit="1" customWidth="1"/>
    <col min="23" max="23" width="9.5703125" bestFit="1" customWidth="1"/>
    <col min="25" max="25" width="10.7109375" customWidth="1"/>
  </cols>
  <sheetData>
    <row r="1" spans="1:25" x14ac:dyDescent="0.25">
      <c r="A1" t="s">
        <v>47</v>
      </c>
    </row>
    <row r="3" spans="1:25" x14ac:dyDescent="0.25">
      <c r="A3" t="s">
        <v>10</v>
      </c>
    </row>
    <row r="4" spans="1:25" x14ac:dyDescent="0.25">
      <c r="A4" s="56" t="s">
        <v>0</v>
      </c>
      <c r="B4" s="57" t="s">
        <v>1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</row>
    <row r="5" spans="1:25" x14ac:dyDescent="0.25">
      <c r="A5" s="56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8">
        <f>'[43]Perhitungan ke CO2-eq'!B128</f>
        <v>415.51914491877011</v>
      </c>
      <c r="C6" s="8">
        <f>'[43]Perhitungan ke CO2-eq'!C128</f>
        <v>272.04392447596609</v>
      </c>
      <c r="D6" s="8">
        <f>'[43]Perhitungan ke CO2-eq'!D128</f>
        <v>83.849154804236136</v>
      </c>
      <c r="E6" s="8">
        <f>'[43]Perhitungan ke CO2-eq'!E128</f>
        <v>44.719549228925928</v>
      </c>
      <c r="F6" s="8">
        <f>'[43]Perhitungan ke CO2-eq'!F128</f>
        <v>113.66218762352007</v>
      </c>
      <c r="G6" s="8">
        <f>'[43]Perhitungan ke CO2-eq'!G128</f>
        <v>177.055099847381</v>
      </c>
      <c r="H6" s="8">
        <f>'[43]Perhitungan ke CO2-eq'!H128</f>
        <v>179.17976104554958</v>
      </c>
      <c r="I6" s="8">
        <f>'[43]Perhitungan ke CO2-eq'!I128</f>
        <v>181.32991817809619</v>
      </c>
      <c r="J6" s="8">
        <f>'[43]Perhitungan ke CO2-eq'!J128</f>
        <v>183.50587719623334</v>
      </c>
      <c r="K6" s="8">
        <f>'[43]Perhitungan ke CO2-eq'!K128</f>
        <v>185.70794772258813</v>
      </c>
      <c r="L6" s="8">
        <f>'[44]Perhitungan ke CO2-eq'!B128</f>
        <v>187.93644309525919</v>
      </c>
      <c r="M6" s="8">
        <f>'[44]Perhitungan ke CO2-eq'!C128</f>
        <v>190.19168041240232</v>
      </c>
      <c r="N6" s="8">
        <f>'[44]Perhitungan ke CO2-eq'!D128</f>
        <v>192.47398057735114</v>
      </c>
      <c r="O6" s="8">
        <f>'[44]Perhitungan ke CO2-eq'!E128</f>
        <v>194.78366834427939</v>
      </c>
      <c r="P6" s="8">
        <f>'[44]Perhitungan ke CO2-eq'!F128</f>
        <v>197.12107236441074</v>
      </c>
      <c r="Q6" s="8">
        <f>'[44]Perhitungan ke CO2-eq'!G128</f>
        <v>199.48652523278366</v>
      </c>
      <c r="R6" s="8">
        <f>'[44]Perhitungan ke CO2-eq'!H128</f>
        <v>201.88036353557703</v>
      </c>
      <c r="S6" s="8">
        <f>'[44]Perhitungan ke CO2-eq'!I128</f>
        <v>204.30292789800399</v>
      </c>
      <c r="T6" s="8">
        <f>'[44]Perhitungan ke CO2-eq'!J128</f>
        <v>206.75456303278011</v>
      </c>
      <c r="U6" s="8">
        <f>'[44]Perhitungan ke CO2-eq'!K128</f>
        <v>209.2606581936418</v>
      </c>
      <c r="V6" s="9">
        <f t="shared" ref="V6:V13" si="0">SUM(B6:U6)</f>
        <v>3820.7644477277554</v>
      </c>
    </row>
    <row r="7" spans="1:25" x14ac:dyDescent="0.25">
      <c r="A7" s="1" t="s">
        <v>4</v>
      </c>
      <c r="B7" s="8">
        <f>'[43]Perhitungan ke CO2-eq'!B129</f>
        <v>6143.7251400000005</v>
      </c>
      <c r="C7" s="8">
        <f>'[43]Perhitungan ke CO2-eq'!C129</f>
        <v>7501.5649799999983</v>
      </c>
      <c r="D7" s="8">
        <f>'[43]Perhitungan ke CO2-eq'!D129</f>
        <v>10273.168079999999</v>
      </c>
      <c r="E7" s="8">
        <f>'[43]Perhitungan ke CO2-eq'!E129</f>
        <v>10082.649779999998</v>
      </c>
      <c r="F7" s="8">
        <f>'[43]Perhitungan ke CO2-eq'!F129</f>
        <v>10017.293790000002</v>
      </c>
      <c r="G7" s="8">
        <f>'[43]Perhitungan ke CO2-eq'!G129</f>
        <v>8798.074902119999</v>
      </c>
      <c r="H7" s="8">
        <f>'[43]Perhitungan ke CO2-eq'!H129</f>
        <v>10294.026771835071</v>
      </c>
      <c r="I7" s="8">
        <f>'[43]Perhitungan ke CO2-eq'!I129</f>
        <v>11164.782286806174</v>
      </c>
      <c r="J7" s="8">
        <f>'[43]Perhitungan ke CO2-eq'!J129</f>
        <v>12140.260737843953</v>
      </c>
      <c r="K7" s="8">
        <f>'[43]Perhitungan ke CO2-eq'!K129</f>
        <v>13115.739188881727</v>
      </c>
      <c r="L7" s="8">
        <f>'[44]Perhitungan ke CO2-eq'!B129</f>
        <v>14091.21763991951</v>
      </c>
      <c r="M7" s="8">
        <f>'[44]Perhitungan ke CO2-eq'!C129</f>
        <v>15066.696090957277</v>
      </c>
      <c r="N7" s="8">
        <f>'[44]Perhitungan ke CO2-eq'!D129</f>
        <v>16042.17454199506</v>
      </c>
      <c r="O7" s="8">
        <f>'[44]Perhitungan ke CO2-eq'!E129</f>
        <v>17017.652993032829</v>
      </c>
      <c r="P7" s="8">
        <f>'[44]Perhitungan ke CO2-eq'!F129</f>
        <v>17993.131444070608</v>
      </c>
      <c r="Q7" s="8">
        <f>'[44]Perhitungan ke CO2-eq'!G129</f>
        <v>18968.609895108351</v>
      </c>
      <c r="R7" s="8">
        <f>'[44]Perhitungan ke CO2-eq'!H129</f>
        <v>19944.088346146171</v>
      </c>
      <c r="S7" s="8">
        <f>'[44]Perhitungan ke CO2-eq'!I129</f>
        <v>20919.566797183888</v>
      </c>
      <c r="T7" s="8">
        <f>'[44]Perhitungan ke CO2-eq'!J129</f>
        <v>21895.045248221712</v>
      </c>
      <c r="U7" s="8">
        <f>'[44]Perhitungan ke CO2-eq'!K129</f>
        <v>22870.523699259433</v>
      </c>
      <c r="V7" s="9">
        <f t="shared" si="0"/>
        <v>284339.99235338176</v>
      </c>
    </row>
    <row r="8" spans="1:25" x14ac:dyDescent="0.25">
      <c r="A8" s="1" t="s">
        <v>5</v>
      </c>
      <c r="B8" s="8">
        <f>'[43]Perhitungan ke CO2-eq'!B130</f>
        <v>962.43977712403716</v>
      </c>
      <c r="C8" s="8">
        <f>'[43]Perhitungan ke CO2-eq'!C130</f>
        <v>959.8802149342248</v>
      </c>
      <c r="D8" s="8">
        <f>'[43]Perhitungan ke CO2-eq'!D130</f>
        <v>1591.3317141077559</v>
      </c>
      <c r="E8" s="8">
        <f>'[43]Perhitungan ke CO2-eq'!E130</f>
        <v>1458.1505188098736</v>
      </c>
      <c r="F8" s="8">
        <f>'[43]Perhitungan ke CO2-eq'!F130</f>
        <v>1529.2902857059144</v>
      </c>
      <c r="G8" s="8">
        <f>'[43]Perhitungan ke CO2-eq'!G130</f>
        <v>1362.6534959575708</v>
      </c>
      <c r="H8" s="8">
        <f>'[43]Perhitungan ke CO2-eq'!H130</f>
        <v>1420.9682027130766</v>
      </c>
      <c r="I8" s="8">
        <f>'[43]Perhitungan ke CO2-eq'!I130</f>
        <v>1475.1377958789972</v>
      </c>
      <c r="J8" s="8">
        <f>'[43]Perhitungan ke CO2-eq'!J130</f>
        <v>1186.4734058071099</v>
      </c>
      <c r="K8" s="8">
        <f>'[43]Perhitungan ke CO2-eq'!K130</f>
        <v>1584.8656290323918</v>
      </c>
      <c r="L8" s="8">
        <f>'[44]Perhitungan ke CO2-eq'!B130</f>
        <v>1639.7295456090892</v>
      </c>
      <c r="M8" s="8">
        <f>'[44]Perhitungan ke CO2-eq'!C130</f>
        <v>1694.5934621857871</v>
      </c>
      <c r="N8" s="8">
        <f>'[44]Perhitungan ke CO2-eq'!D130</f>
        <v>1749.4573787624843</v>
      </c>
      <c r="O8" s="8">
        <f>'[44]Perhitungan ke CO2-eq'!E130</f>
        <v>1804.3212953391819</v>
      </c>
      <c r="P8" s="8">
        <f>'[44]Perhitungan ke CO2-eq'!F130</f>
        <v>1859.1852119158793</v>
      </c>
      <c r="Q8" s="8">
        <f>'[44]Perhitungan ke CO2-eq'!G130</f>
        <v>1914.0491284925765</v>
      </c>
      <c r="R8" s="8">
        <f>'[44]Perhitungan ke CO2-eq'!H130</f>
        <v>1968.9130450692746</v>
      </c>
      <c r="S8" s="8">
        <f>'[44]Perhitungan ke CO2-eq'!I130</f>
        <v>2023.7769616459716</v>
      </c>
      <c r="T8" s="8">
        <f>'[44]Perhitungan ke CO2-eq'!J130</f>
        <v>1620.2818060966099</v>
      </c>
      <c r="U8" s="8">
        <f>'[44]Perhitungan ke CO2-eq'!K130</f>
        <v>2133.5047947993662</v>
      </c>
      <c r="V8" s="9">
        <f t="shared" si="0"/>
        <v>31939.003669987171</v>
      </c>
    </row>
    <row r="9" spans="1:25" x14ac:dyDescent="0.25">
      <c r="A9" s="1" t="s">
        <v>6</v>
      </c>
      <c r="B9" s="8">
        <f>'[43]Perhitungan ke CO2-eq'!B131</f>
        <v>0</v>
      </c>
      <c r="C9" s="8">
        <f>'[43]Perhitungan ke CO2-eq'!C131</f>
        <v>0</v>
      </c>
      <c r="D9" s="8">
        <f>'[43]Perhitungan ke CO2-eq'!D131</f>
        <v>0</v>
      </c>
      <c r="E9" s="8">
        <f>'[43]Perhitungan ke CO2-eq'!E131</f>
        <v>0</v>
      </c>
      <c r="F9" s="8">
        <f>'[43]Perhitungan ke CO2-eq'!F131</f>
        <v>0</v>
      </c>
      <c r="G9" s="8">
        <f>'[43]Perhitungan ke CO2-eq'!G131</f>
        <v>0</v>
      </c>
      <c r="H9" s="8">
        <f>'[43]Perhitungan ke CO2-eq'!H131</f>
        <v>0</v>
      </c>
      <c r="I9" s="8">
        <f>'[43]Perhitungan ke CO2-eq'!I131</f>
        <v>0</v>
      </c>
      <c r="J9" s="8">
        <f>'[43]Perhitungan ke CO2-eq'!J131</f>
        <v>0</v>
      </c>
      <c r="K9" s="8">
        <f>'[43]Perhitungan ke CO2-eq'!K131</f>
        <v>0</v>
      </c>
      <c r="L9" s="8">
        <f>'[44]Perhitungan ke CO2-eq'!B131</f>
        <v>0</v>
      </c>
      <c r="M9" s="8">
        <f>'[44]Perhitungan ke CO2-eq'!C131</f>
        <v>0</v>
      </c>
      <c r="N9" s="8">
        <f>'[44]Perhitungan ke CO2-eq'!D131</f>
        <v>0</v>
      </c>
      <c r="O9" s="8">
        <f>'[44]Perhitungan ke CO2-eq'!E131</f>
        <v>0</v>
      </c>
      <c r="P9" s="8">
        <f>'[44]Perhitungan ke CO2-eq'!F131</f>
        <v>0</v>
      </c>
      <c r="Q9" s="8">
        <f>'[44]Perhitungan ke CO2-eq'!G131</f>
        <v>0</v>
      </c>
      <c r="R9" s="8">
        <f>'[44]Perhitungan ke CO2-eq'!H131</f>
        <v>0</v>
      </c>
      <c r="S9" s="8">
        <f>'[44]Perhitungan ke CO2-eq'!I131</f>
        <v>0</v>
      </c>
      <c r="T9" s="8">
        <f>'[44]Perhitungan ke CO2-eq'!J131</f>
        <v>0</v>
      </c>
      <c r="U9" s="8">
        <f>'[44]Perhitungan ke CO2-eq'!K131</f>
        <v>0</v>
      </c>
      <c r="V9" s="9">
        <f t="shared" si="0"/>
        <v>0</v>
      </c>
    </row>
    <row r="10" spans="1:25" x14ac:dyDescent="0.25">
      <c r="A10" s="1" t="s">
        <v>7</v>
      </c>
      <c r="B10" s="8">
        <f>'[43]Perhitungan ke CO2-eq'!B132</f>
        <v>44.971666666666671</v>
      </c>
      <c r="C10" s="8">
        <f>'[43]Perhitungan ke CO2-eq'!C132</f>
        <v>29.443333333333332</v>
      </c>
      <c r="D10" s="8">
        <f>'[43]Perhitungan ke CO2-eq'!D132</f>
        <v>9.0750000000000011</v>
      </c>
      <c r="E10" s="8">
        <f>'[43]Perhitungan ke CO2-eq'!E132</f>
        <v>4.8400000000000007</v>
      </c>
      <c r="F10" s="8">
        <f>'[43]Perhitungan ke CO2-eq'!F132</f>
        <v>12.301666666666668</v>
      </c>
      <c r="G10" s="8">
        <f>'[43]Perhitungan ke CO2-eq'!G132</f>
        <v>19.16268607437183</v>
      </c>
      <c r="H10" s="8">
        <f>'[43]Perhitungan ke CO2-eq'!H132</f>
        <v>19.392638307264288</v>
      </c>
      <c r="I10" s="8">
        <f>'[43]Perhitungan ke CO2-eq'!I132</f>
        <v>19.625349966951461</v>
      </c>
      <c r="J10" s="8">
        <f>'[43]Perhitungan ke CO2-eq'!J132</f>
        <v>19.860854166554876</v>
      </c>
      <c r="K10" s="8">
        <f>'[43]Perhitungan ke CO2-eq'!K132</f>
        <v>20.099184416553534</v>
      </c>
      <c r="L10" s="8">
        <f>'[44]Perhitungan ke CO2-eq'!B132</f>
        <v>20.34037462955218</v>
      </c>
      <c r="M10" s="8">
        <f>'[44]Perhitungan ke CO2-eq'!C132</f>
        <v>20.584459125106804</v>
      </c>
      <c r="N10" s="8">
        <f>'[44]Perhitungan ke CO2-eq'!D132</f>
        <v>20.831472634608087</v>
      </c>
      <c r="O10" s="8">
        <f>'[44]Perhitungan ke CO2-eq'!E132</f>
        <v>21.081450306223385</v>
      </c>
      <c r="P10" s="8">
        <f>'[44]Perhitungan ke CO2-eq'!F132</f>
        <v>21.334427709898065</v>
      </c>
      <c r="Q10" s="8">
        <f>'[44]Perhitungan ke CO2-eq'!G132</f>
        <v>21.590440842416843</v>
      </c>
      <c r="R10" s="8">
        <f>'[44]Perhitungan ke CO2-eq'!H132</f>
        <v>21.849526132525842</v>
      </c>
      <c r="S10" s="8">
        <f>'[44]Perhitungan ke CO2-eq'!I132</f>
        <v>22.111720446116152</v>
      </c>
      <c r="T10" s="8">
        <f>'[44]Perhitungan ke CO2-eq'!J132</f>
        <v>22.377061091469553</v>
      </c>
      <c r="U10" s="8">
        <f>'[44]Perhitungan ke CO2-eq'!K132</f>
        <v>22.648295949327309</v>
      </c>
      <c r="V10" s="9">
        <f t="shared" si="0"/>
        <v>413.52160846560685</v>
      </c>
    </row>
    <row r="11" spans="1:25" x14ac:dyDescent="0.25">
      <c r="A11" s="1" t="s">
        <v>8</v>
      </c>
      <c r="B11" s="8">
        <f>'[43]Perhitungan ke CO2-eq'!B133</f>
        <v>171.73137614285719</v>
      </c>
      <c r="C11" s="8">
        <f>'[43]Perhitungan ke CO2-eq'!C133</f>
        <v>112.43399514285716</v>
      </c>
      <c r="D11" s="8">
        <f>'[43]Perhitungan ke CO2-eq'!D133</f>
        <v>34.654313571428567</v>
      </c>
      <c r="E11" s="8">
        <f>'[43]Perhitungan ke CO2-eq'!E133</f>
        <v>18.482300571428571</v>
      </c>
      <c r="F11" s="8">
        <f>'[43]Perhitungan ke CO2-eq'!F133</f>
        <v>46.975847285714295</v>
      </c>
      <c r="G11" s="8">
        <f>'[43]Perhitungan ke CO2-eq'!G133</f>
        <v>73.175728054229083</v>
      </c>
      <c r="H11" s="8">
        <f>'[43]Perhitungan ke CO2-eq'!H133</f>
        <v>74.053836790879814</v>
      </c>
      <c r="I11" s="8">
        <f>'[43]Perhitungan ke CO2-eq'!I133</f>
        <v>74.942482832370388</v>
      </c>
      <c r="J11" s="8">
        <f>'[43]Perhitungan ke CO2-eq'!J133</f>
        <v>75.841792626358838</v>
      </c>
      <c r="K11" s="8">
        <f>'[43]Perhitungan ke CO2-eq'!K133</f>
        <v>76.751894137875126</v>
      </c>
      <c r="L11" s="8">
        <f>'[44]Perhitungan ke CO2-eq'!B133</f>
        <v>77.672916867529622</v>
      </c>
      <c r="M11" s="8">
        <f>'[44]Perhitungan ke CO2-eq'!C133</f>
        <v>78.604991869940008</v>
      </c>
      <c r="N11" s="8">
        <f>'[44]Perhitungan ke CO2-eq'!D133</f>
        <v>79.548251772379274</v>
      </c>
      <c r="O11" s="8">
        <f>'[44]Perhitungan ke CO2-eq'!E133</f>
        <v>80.502830793647846</v>
      </c>
      <c r="P11" s="8">
        <f>'[44]Perhitungan ke CO2-eq'!F133</f>
        <v>81.468864763171609</v>
      </c>
      <c r="Q11" s="8">
        <f>'[44]Perhitungan ke CO2-eq'!G133</f>
        <v>82.446491140329655</v>
      </c>
      <c r="R11" s="8">
        <f>'[44]Perhitungan ke CO2-eq'!H133</f>
        <v>83.4358490340136</v>
      </c>
      <c r="S11" s="8">
        <f>'[44]Perhitungan ke CO2-eq'!I133</f>
        <v>84.437079222421787</v>
      </c>
      <c r="T11" s="8">
        <f>'[44]Perhitungan ke CO2-eq'!J133</f>
        <v>85.450324173090848</v>
      </c>
      <c r="U11" s="8">
        <f>'[44]Perhitungan ke CO2-eq'!K133</f>
        <v>86.486077100441207</v>
      </c>
      <c r="V11" s="9">
        <f t="shared" si="0"/>
        <v>1579.0972438929646</v>
      </c>
    </row>
    <row r="12" spans="1:25" x14ac:dyDescent="0.25">
      <c r="A12" s="4" t="s">
        <v>65</v>
      </c>
      <c r="B12" s="8">
        <f>'[43]Perhitungan ke CO2-eq'!B134</f>
        <v>42.932844035714297</v>
      </c>
      <c r="C12" s="8">
        <f>'[43]Perhitungan ke CO2-eq'!C134</f>
        <v>28.108498785714286</v>
      </c>
      <c r="D12" s="8">
        <f>'[43]Perhitungan ke CO2-eq'!D134</f>
        <v>8.6635783928571435</v>
      </c>
      <c r="E12" s="8">
        <f>'[43]Perhitungan ke CO2-eq'!E134</f>
        <v>4.6205751428571427</v>
      </c>
      <c r="F12" s="8">
        <f>'[43]Perhitungan ke CO2-eq'!F134</f>
        <v>11.743961821428572</v>
      </c>
      <c r="G12" s="8">
        <f>'[43]Perhitungan ke CO2-eq'!G134</f>
        <v>18.293932013557271</v>
      </c>
      <c r="H12" s="8">
        <f>'[43]Perhitungan ke CO2-eq'!H134</f>
        <v>18.513459197719953</v>
      </c>
      <c r="I12" s="8">
        <f>'[43]Perhitungan ke CO2-eq'!I134</f>
        <v>18.735620708092597</v>
      </c>
      <c r="J12" s="8">
        <f>'[43]Perhitungan ke CO2-eq'!J134</f>
        <v>18.960448156589706</v>
      </c>
      <c r="K12" s="8">
        <f>'[43]Perhitungan ke CO2-eq'!K134</f>
        <v>19.187973534468778</v>
      </c>
      <c r="L12" s="8">
        <f>'[44]Perhitungan ke CO2-eq'!B134</f>
        <v>19.418229216882409</v>
      </c>
      <c r="M12" s="8">
        <f>'[44]Perhitungan ke CO2-eq'!C134</f>
        <v>19.651247967484995</v>
      </c>
      <c r="N12" s="8">
        <f>'[44]Perhitungan ke CO2-eq'!D134</f>
        <v>19.887062943094818</v>
      </c>
      <c r="O12" s="8">
        <f>'[44]Perhitungan ke CO2-eq'!E134</f>
        <v>20.125707698411951</v>
      </c>
      <c r="P12" s="8">
        <f>'[44]Perhitungan ke CO2-eq'!F134</f>
        <v>20.367216190792895</v>
      </c>
      <c r="Q12" s="8">
        <f>'[44]Perhitungan ke CO2-eq'!G134</f>
        <v>20.611622785082414</v>
      </c>
      <c r="R12" s="8">
        <f>'[44]Perhitungan ke CO2-eq'!H134</f>
        <v>20.8589622585034</v>
      </c>
      <c r="S12" s="8">
        <f>'[44]Perhitungan ke CO2-eq'!I134</f>
        <v>21.10926980560544</v>
      </c>
      <c r="T12" s="8">
        <f>'[44]Perhitungan ke CO2-eq'!J134</f>
        <v>21.362581043272709</v>
      </c>
      <c r="U12" s="8">
        <f>'[44]Perhitungan ke CO2-eq'!K134</f>
        <v>21.621519275110305</v>
      </c>
      <c r="V12" s="9">
        <f t="shared" si="0"/>
        <v>394.77431097324109</v>
      </c>
    </row>
    <row r="13" spans="1:25" x14ac:dyDescent="0.25">
      <c r="A13" s="33" t="s">
        <v>9</v>
      </c>
      <c r="B13" s="34">
        <f>SUM(B6:B12)</f>
        <v>7781.3199488880455</v>
      </c>
      <c r="C13" s="34">
        <f t="shared" ref="C13:U13" si="1">SUM(C6:C12)</f>
        <v>8903.4749466720932</v>
      </c>
      <c r="D13" s="34">
        <f t="shared" si="1"/>
        <v>12000.741840876281</v>
      </c>
      <c r="E13" s="34">
        <f t="shared" si="1"/>
        <v>11613.462723753084</v>
      </c>
      <c r="F13" s="34">
        <f t="shared" si="1"/>
        <v>11731.267739103245</v>
      </c>
      <c r="G13" s="34">
        <f t="shared" si="1"/>
        <v>10448.415844067111</v>
      </c>
      <c r="H13" s="34">
        <f t="shared" si="1"/>
        <v>12006.134669889561</v>
      </c>
      <c r="I13" s="34">
        <f t="shared" si="1"/>
        <v>12934.55345437068</v>
      </c>
      <c r="J13" s="34">
        <f t="shared" si="1"/>
        <v>13624.9031157968</v>
      </c>
      <c r="K13" s="34">
        <f t="shared" si="1"/>
        <v>15002.351817725605</v>
      </c>
      <c r="L13" s="34">
        <f t="shared" si="1"/>
        <v>16036.315149337823</v>
      </c>
      <c r="M13" s="34">
        <f t="shared" si="1"/>
        <v>17070.321932518</v>
      </c>
      <c r="N13" s="34">
        <f t="shared" si="1"/>
        <v>18104.372688684976</v>
      </c>
      <c r="O13" s="34">
        <f t="shared" si="1"/>
        <v>19138.467945514574</v>
      </c>
      <c r="P13" s="34">
        <f t="shared" si="1"/>
        <v>20172.60823701476</v>
      </c>
      <c r="Q13" s="34">
        <f t="shared" si="1"/>
        <v>21206.794103601544</v>
      </c>
      <c r="R13" s="34">
        <f t="shared" si="1"/>
        <v>22241.026092176064</v>
      </c>
      <c r="S13" s="34">
        <f t="shared" si="1"/>
        <v>23275.304756202004</v>
      </c>
      <c r="T13" s="34">
        <f t="shared" si="1"/>
        <v>23851.271583658934</v>
      </c>
      <c r="U13" s="34">
        <f t="shared" si="1"/>
        <v>25344.04504457732</v>
      </c>
      <c r="V13" s="9">
        <f t="shared" si="0"/>
        <v>322487.15363442851</v>
      </c>
      <c r="W13" s="9">
        <f>V13-V25</f>
        <v>3791.3567060580826</v>
      </c>
      <c r="X13" s="9">
        <f>(V7+V8)-(V19+V20)</f>
        <v>912.71088105416857</v>
      </c>
      <c r="Y13" s="9">
        <f>(V6+V10+V11+V12)-(V18+V22+V23+V24)</f>
        <v>2878.6458250038904</v>
      </c>
    </row>
    <row r="14" spans="1:25" x14ac:dyDescent="0.25">
      <c r="W14" s="14">
        <f>W13/(V13+V25)</f>
        <v>5.913065378189199E-3</v>
      </c>
      <c r="X14" s="21">
        <f>X13/(V7+V8+V19+V20)</f>
        <v>1.4449737982207137E-3</v>
      </c>
      <c r="Y14" s="14">
        <f>Y13/(V6+V10+V11+V18+V22+V23)</f>
        <v>0.32620707714570435</v>
      </c>
    </row>
    <row r="15" spans="1:25" x14ac:dyDescent="0.25">
      <c r="A15" t="s">
        <v>11</v>
      </c>
      <c r="W15" s="9"/>
    </row>
    <row r="16" spans="1:25" x14ac:dyDescent="0.25">
      <c r="A16" s="56" t="s">
        <v>0</v>
      </c>
      <c r="B16" s="57" t="s">
        <v>1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</row>
    <row r="17" spans="1:22" x14ac:dyDescent="0.25">
      <c r="A17" s="56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8">
        <f>'[45]Perhitungan ke CO2-eq'!B128</f>
        <v>269.91968802068055</v>
      </c>
      <c r="C18" s="8">
        <f>'[45]Perhitungan ke CO2-eq'!C128</f>
        <v>176.71871951129759</v>
      </c>
      <c r="D18" s="8">
        <f>'[45]Perhitungan ke CO2-eq'!D128</f>
        <v>54.468098479509543</v>
      </c>
      <c r="E18" s="8">
        <f>'[45]Perhitungan ke CO2-eq'!E128</f>
        <v>29.049652522405086</v>
      </c>
      <c r="F18" s="8">
        <f>'[45]Perhitungan ke CO2-eq'!F128</f>
        <v>73.834533494446276</v>
      </c>
      <c r="G18" s="8">
        <f>'[45]Perhitungan ke CO2-eq'!G128</f>
        <v>115.01433302818849</v>
      </c>
      <c r="H18" s="8">
        <f>'[45]Perhitungan ke CO2-eq'!H128</f>
        <v>45.265068255135432</v>
      </c>
      <c r="I18" s="8">
        <f>'[45]Perhitungan ke CO2-eq'!I128</f>
        <v>45.80824907419705</v>
      </c>
      <c r="J18" s="8">
        <f>'[45]Perhitungan ke CO2-eq'!J128</f>
        <v>46.357948063087406</v>
      </c>
      <c r="K18" s="8">
        <f>'[45]Perhitungan ke CO2-eq'!K128</f>
        <v>46.914243439844462</v>
      </c>
      <c r="L18" s="8">
        <f>'[46]Perhitungan ke CO2-eq'!B128</f>
        <v>47.477214361122584</v>
      </c>
      <c r="M18" s="8">
        <f>'[46]Perhitungan ke CO2-eq'!C128</f>
        <v>48.046940933456078</v>
      </c>
      <c r="N18" s="8">
        <f>'[46]Perhitungan ke CO2-eq'!D128</f>
        <v>48.623504224657538</v>
      </c>
      <c r="O18" s="8">
        <f>'[46]Perhitungan ke CO2-eq'!E128</f>
        <v>49.206986275353451</v>
      </c>
      <c r="P18" s="8">
        <f>'[46]Perhitungan ke CO2-eq'!F128</f>
        <v>49.797470110657677</v>
      </c>
      <c r="Q18" s="8">
        <f>'[46]Perhitungan ke CO2-eq'!G128</f>
        <v>50.395039751985571</v>
      </c>
      <c r="R18" s="8">
        <f>'[46]Perhitungan ke CO2-eq'!H128</f>
        <v>50.99978022900941</v>
      </c>
      <c r="S18" s="8">
        <f>'[46]Perhitungan ke CO2-eq'!I128</f>
        <v>51.611777591757516</v>
      </c>
      <c r="T18" s="8">
        <f>'[46]Perhitungan ke CO2-eq'!J128</f>
        <v>52.231118922858606</v>
      </c>
      <c r="U18" s="8">
        <f>'[46]Perhitungan ke CO2-eq'!K128</f>
        <v>52.86421815152336</v>
      </c>
      <c r="V18" s="9">
        <f t="shared" ref="V18:V25" si="2">SUM(B18:U18)</f>
        <v>1404.604584441174</v>
      </c>
    </row>
    <row r="19" spans="1:22" x14ac:dyDescent="0.25">
      <c r="A19" s="1" t="s">
        <v>4</v>
      </c>
      <c r="B19" s="8">
        <f>'[45]Perhitungan ke CO2-eq'!B129</f>
        <v>6143.7251400000005</v>
      </c>
      <c r="C19" s="8">
        <f>'[45]Perhitungan ke CO2-eq'!C129</f>
        <v>7501.5649799999983</v>
      </c>
      <c r="D19" s="8">
        <f>'[45]Perhitungan ke CO2-eq'!D129</f>
        <v>10273.168079999999</v>
      </c>
      <c r="E19" s="8">
        <f>'[45]Perhitungan ke CO2-eq'!E129</f>
        <v>10082.649779999998</v>
      </c>
      <c r="F19" s="8">
        <f>'[45]Perhitungan ke CO2-eq'!F129</f>
        <v>10017.293790000002</v>
      </c>
      <c r="G19" s="8">
        <f>'[45]Perhitungan ke CO2-eq'!G129</f>
        <v>8798.074902119999</v>
      </c>
      <c r="H19" s="8">
        <f>'[45]Perhitungan ke CO2-eq'!H129</f>
        <v>10291.279600135071</v>
      </c>
      <c r="I19" s="8">
        <f>'[45]Perhitungan ke CO2-eq'!I129</f>
        <v>11161.988754456173</v>
      </c>
      <c r="J19" s="8">
        <f>'[45]Perhitungan ke CO2-eq'!J129</f>
        <v>12137.420844843949</v>
      </c>
      <c r="K19" s="8">
        <f>'[45]Perhitungan ke CO2-eq'!K129</f>
        <v>13112.852935231725</v>
      </c>
      <c r="L19" s="8">
        <f>'[46]Perhitungan ke CO2-eq'!B129</f>
        <v>14088.285025619509</v>
      </c>
      <c r="M19" s="8">
        <f>'[46]Perhitungan ke CO2-eq'!C129</f>
        <v>15063.717116007278</v>
      </c>
      <c r="N19" s="8">
        <f>'[46]Perhitungan ke CO2-eq'!D129</f>
        <v>16039.149206395059</v>
      </c>
      <c r="O19" s="8">
        <f>'[46]Perhitungan ke CO2-eq'!E129</f>
        <v>17014.581296782828</v>
      </c>
      <c r="P19" s="8">
        <f>'[46]Perhitungan ke CO2-eq'!F129</f>
        <v>17990.013387170609</v>
      </c>
      <c r="Q19" s="8">
        <f>'[46]Perhitungan ke CO2-eq'!G129</f>
        <v>18965.445477558351</v>
      </c>
      <c r="R19" s="8">
        <f>'[46]Perhitungan ke CO2-eq'!H129</f>
        <v>19940.877567946169</v>
      </c>
      <c r="S19" s="8">
        <f>'[46]Perhitungan ke CO2-eq'!I129</f>
        <v>20916.309658333892</v>
      </c>
      <c r="T19" s="8">
        <f>'[46]Perhitungan ke CO2-eq'!J129</f>
        <v>21891.74174872171</v>
      </c>
      <c r="U19" s="8">
        <f>'[46]Perhitungan ke CO2-eq'!K129</f>
        <v>22867.17383910943</v>
      </c>
      <c r="V19" s="9">
        <f t="shared" si="2"/>
        <v>284297.31313043181</v>
      </c>
    </row>
    <row r="20" spans="1:22" x14ac:dyDescent="0.25">
      <c r="A20" s="1" t="s">
        <v>5</v>
      </c>
      <c r="B20" s="8">
        <f>'[45]Perhitungan ke CO2-eq'!B130</f>
        <v>962.43977712403716</v>
      </c>
      <c r="C20" s="8">
        <f>'[45]Perhitungan ke CO2-eq'!C130</f>
        <v>959.8802149342248</v>
      </c>
      <c r="D20" s="8">
        <f>'[45]Perhitungan ke CO2-eq'!D130</f>
        <v>1591.3317141077559</v>
      </c>
      <c r="E20" s="8">
        <f>'[45]Perhitungan ke CO2-eq'!E130</f>
        <v>1458.1505188098736</v>
      </c>
      <c r="F20" s="8">
        <f>'[45]Perhitungan ke CO2-eq'!F130</f>
        <v>1529.2902857059144</v>
      </c>
      <c r="G20" s="8">
        <f>'[45]Perhitungan ke CO2-eq'!G130</f>
        <v>1362.6534959575708</v>
      </c>
      <c r="H20" s="8">
        <f>'[45]Perhitungan ke CO2-eq'!H130</f>
        <v>1387.7184456088205</v>
      </c>
      <c r="I20" s="8">
        <f>'[45]Perhitungan ke CO2-eq'!I130</f>
        <v>1437.960106702111</v>
      </c>
      <c r="J20" s="8">
        <f>'[45]Perhitungan ke CO2-eq'!J130</f>
        <v>1144.7640250699612</v>
      </c>
      <c r="K20" s="8">
        <f>'[45]Perhitungan ke CO2-eq'!K130</f>
        <v>1538.6245567349808</v>
      </c>
      <c r="L20" s="8">
        <f>'[46]Perhitungan ke CO2-eq'!B130</f>
        <v>1588.9567817514155</v>
      </c>
      <c r="M20" s="8">
        <f>'[46]Perhitungan ke CO2-eq'!C130</f>
        <v>1639.2890067678511</v>
      </c>
      <c r="N20" s="8">
        <f>'[46]Perhitungan ke CO2-eq'!D130</f>
        <v>1689.6212317842862</v>
      </c>
      <c r="O20" s="8">
        <f>'[46]Perhitungan ke CO2-eq'!E130</f>
        <v>1739.9534568007209</v>
      </c>
      <c r="P20" s="8">
        <f>'[46]Perhitungan ke CO2-eq'!F130</f>
        <v>1790.2856818171556</v>
      </c>
      <c r="Q20" s="8">
        <f>'[46]Perhitungan ke CO2-eq'!G130</f>
        <v>1840.6179068335907</v>
      </c>
      <c r="R20" s="8">
        <f>'[46]Perhitungan ke CO2-eq'!H130</f>
        <v>1890.9501318500259</v>
      </c>
      <c r="S20" s="8">
        <f>'[46]Perhitungan ke CO2-eq'!I130</f>
        <v>1941.2823568664608</v>
      </c>
      <c r="T20" s="8">
        <f>'[46]Perhitungan ke CO2-eq'!J130</f>
        <v>1533.2555097568363</v>
      </c>
      <c r="U20" s="8">
        <f>'[46]Perhitungan ke CO2-eq'!K130</f>
        <v>2041.9468068993303</v>
      </c>
      <c r="V20" s="9">
        <f t="shared" si="2"/>
        <v>31068.972011882928</v>
      </c>
    </row>
    <row r="21" spans="1:22" x14ac:dyDescent="0.25">
      <c r="A21" s="1" t="s">
        <v>6</v>
      </c>
      <c r="B21" s="8">
        <f>'[45]Perhitungan ke CO2-eq'!B131</f>
        <v>0</v>
      </c>
      <c r="C21" s="8">
        <f>'[45]Perhitungan ke CO2-eq'!C131</f>
        <v>0</v>
      </c>
      <c r="D21" s="8">
        <f>'[45]Perhitungan ke CO2-eq'!D131</f>
        <v>0</v>
      </c>
      <c r="E21" s="8">
        <f>'[45]Perhitungan ke CO2-eq'!E131</f>
        <v>0</v>
      </c>
      <c r="F21" s="8">
        <f>'[45]Perhitungan ke CO2-eq'!F131</f>
        <v>0</v>
      </c>
      <c r="G21" s="8">
        <f>'[45]Perhitungan ke CO2-eq'!G131</f>
        <v>0</v>
      </c>
      <c r="H21" s="8">
        <f>'[45]Perhitungan ke CO2-eq'!H131</f>
        <v>0</v>
      </c>
      <c r="I21" s="8">
        <f>'[45]Perhitungan ke CO2-eq'!I131</f>
        <v>0</v>
      </c>
      <c r="J21" s="8">
        <f>'[45]Perhitungan ke CO2-eq'!J131</f>
        <v>0</v>
      </c>
      <c r="K21" s="8">
        <f>'[45]Perhitungan ke CO2-eq'!K131</f>
        <v>0</v>
      </c>
      <c r="L21" s="8">
        <f>'[46]Perhitungan ke CO2-eq'!B131</f>
        <v>0</v>
      </c>
      <c r="M21" s="8">
        <f>'[46]Perhitungan ke CO2-eq'!C131</f>
        <v>0</v>
      </c>
      <c r="N21" s="8">
        <f>'[46]Perhitungan ke CO2-eq'!D131</f>
        <v>0</v>
      </c>
      <c r="O21" s="8">
        <f>'[46]Perhitungan ke CO2-eq'!E131</f>
        <v>0</v>
      </c>
      <c r="P21" s="8">
        <f>'[46]Perhitungan ke CO2-eq'!F131</f>
        <v>0</v>
      </c>
      <c r="Q21" s="8">
        <f>'[46]Perhitungan ke CO2-eq'!G131</f>
        <v>0</v>
      </c>
      <c r="R21" s="8">
        <f>'[46]Perhitungan ke CO2-eq'!H131</f>
        <v>0</v>
      </c>
      <c r="S21" s="8">
        <f>'[46]Perhitungan ke CO2-eq'!I131</f>
        <v>0</v>
      </c>
      <c r="T21" s="8">
        <f>'[46]Perhitungan ke CO2-eq'!J131</f>
        <v>0</v>
      </c>
      <c r="U21" s="8">
        <f>'[46]Perhitungan ke CO2-eq'!K131</f>
        <v>0</v>
      </c>
      <c r="V21" s="9">
        <f t="shared" si="2"/>
        <v>0</v>
      </c>
    </row>
    <row r="22" spans="1:22" x14ac:dyDescent="0.25">
      <c r="A22" s="1" t="s">
        <v>7</v>
      </c>
      <c r="B22" s="8">
        <f>'[45]Perhitungan ke CO2-eq'!B132</f>
        <v>44.971666666666671</v>
      </c>
      <c r="C22" s="8">
        <f>'[45]Perhitungan ke CO2-eq'!C132</f>
        <v>29.443333333333332</v>
      </c>
      <c r="D22" s="8">
        <f>'[45]Perhitungan ke CO2-eq'!D132</f>
        <v>9.0750000000000011</v>
      </c>
      <c r="E22" s="8">
        <f>'[45]Perhitungan ke CO2-eq'!E132</f>
        <v>4.8400000000000007</v>
      </c>
      <c r="F22" s="8">
        <f>'[45]Perhitungan ke CO2-eq'!F132</f>
        <v>12.301666666666668</v>
      </c>
      <c r="G22" s="8">
        <f>'[45]Perhitungan ke CO2-eq'!G132</f>
        <v>19.16268607437183</v>
      </c>
      <c r="H22" s="8">
        <f>'[45]Perhitungan ke CO2-eq'!H132</f>
        <v>14.103736950737664</v>
      </c>
      <c r="I22" s="8">
        <f>'[45]Perhitungan ke CO2-eq'!I132</f>
        <v>14.272981794146515</v>
      </c>
      <c r="J22" s="8">
        <f>'[45]Perhitungan ke CO2-eq'!J132</f>
        <v>14.444257575676273</v>
      </c>
      <c r="K22" s="8">
        <f>'[45]Perhitungan ke CO2-eq'!K132</f>
        <v>14.617588666584389</v>
      </c>
      <c r="L22" s="8">
        <f>'[46]Perhitungan ke CO2-eq'!B132</f>
        <v>14.792999730583402</v>
      </c>
      <c r="M22" s="8">
        <f>'[46]Perhitungan ke CO2-eq'!C132</f>
        <v>14.970515727350401</v>
      </c>
      <c r="N22" s="8">
        <f>'[46]Perhitungan ke CO2-eq'!D132</f>
        <v>15.150161916078607</v>
      </c>
      <c r="O22" s="8">
        <f>'[46]Perhitungan ke CO2-eq'!E132</f>
        <v>15.331963859071552</v>
      </c>
      <c r="P22" s="8">
        <f>'[46]Perhitungan ke CO2-eq'!F132</f>
        <v>15.515947425380412</v>
      </c>
      <c r="Q22" s="8">
        <f>'[46]Perhitungan ke CO2-eq'!G132</f>
        <v>15.702138794484975</v>
      </c>
      <c r="R22" s="8">
        <f>'[46]Perhitungan ke CO2-eq'!H132</f>
        <v>15.890564460018796</v>
      </c>
      <c r="S22" s="8">
        <f>'[46]Perhitungan ke CO2-eq'!I132</f>
        <v>16.081251233539021</v>
      </c>
      <c r="T22" s="8">
        <f>'[46]Perhitungan ke CO2-eq'!J132</f>
        <v>16.274226248341488</v>
      </c>
      <c r="U22" s="8">
        <f>'[46]Perhitungan ke CO2-eq'!K132</f>
        <v>16.471487963147137</v>
      </c>
      <c r="V22" s="9">
        <f t="shared" si="2"/>
        <v>333.41417508617917</v>
      </c>
    </row>
    <row r="23" spans="1:22" x14ac:dyDescent="0.25">
      <c r="A23" s="1" t="s">
        <v>8</v>
      </c>
      <c r="B23" s="8">
        <f>'[45]Perhitungan ke CO2-eq'!B133</f>
        <v>171.73137614285719</v>
      </c>
      <c r="C23" s="8">
        <f>'[45]Perhitungan ke CO2-eq'!C133</f>
        <v>112.43399514285716</v>
      </c>
      <c r="D23" s="8">
        <f>'[45]Perhitungan ke CO2-eq'!D133</f>
        <v>34.654313571428567</v>
      </c>
      <c r="E23" s="8">
        <f>'[45]Perhitungan ke CO2-eq'!E133</f>
        <v>18.482300571428571</v>
      </c>
      <c r="F23" s="8">
        <f>'[45]Perhitungan ke CO2-eq'!F133</f>
        <v>46.975847285714295</v>
      </c>
      <c r="G23" s="8">
        <f>'[45]Perhitungan ke CO2-eq'!G133</f>
        <v>73.175728054229083</v>
      </c>
      <c r="H23" s="8">
        <f>'[45]Perhitungan ke CO2-eq'!H133</f>
        <v>53.857335847912594</v>
      </c>
      <c r="I23" s="8">
        <f>'[45]Perhitungan ke CO2-eq'!I133</f>
        <v>54.503623878087559</v>
      </c>
      <c r="J23" s="8">
        <f>'[45]Perhitungan ke CO2-eq'!J133</f>
        <v>55.157667364624601</v>
      </c>
      <c r="K23" s="8">
        <f>'[45]Perhitungan ke CO2-eq'!K133</f>
        <v>55.819559373000089</v>
      </c>
      <c r="L23" s="8">
        <f>'[46]Perhitungan ke CO2-eq'!B133</f>
        <v>56.489394085476086</v>
      </c>
      <c r="M23" s="8">
        <f>'[46]Perhitungan ke CO2-eq'!C133</f>
        <v>57.167266814501822</v>
      </c>
      <c r="N23" s="8">
        <f>'[46]Perhitungan ke CO2-eq'!D133</f>
        <v>57.853274016275833</v>
      </c>
      <c r="O23" s="8">
        <f>'[46]Perhitungan ke CO2-eq'!E133</f>
        <v>58.547513304471153</v>
      </c>
      <c r="P23" s="8">
        <f>'[46]Perhitungan ke CO2-eq'!F133</f>
        <v>59.250083464124806</v>
      </c>
      <c r="Q23" s="8">
        <f>'[46]Perhitungan ke CO2-eq'!G133</f>
        <v>59.961084465694285</v>
      </c>
      <c r="R23" s="8">
        <f>'[46]Perhitungan ke CO2-eq'!H133</f>
        <v>60.680617479282638</v>
      </c>
      <c r="S23" s="8">
        <f>'[46]Perhitungan ke CO2-eq'!I133</f>
        <v>61.408784889034017</v>
      </c>
      <c r="T23" s="8">
        <f>'[46]Perhitungan ke CO2-eq'!J133</f>
        <v>62.145690307702431</v>
      </c>
      <c r="U23" s="8">
        <f>'[46]Perhitungan ke CO2-eq'!K133</f>
        <v>62.89896516395725</v>
      </c>
      <c r="V23" s="9">
        <f t="shared" si="2"/>
        <v>1273.1944212226597</v>
      </c>
    </row>
    <row r="24" spans="1:22" x14ac:dyDescent="0.25">
      <c r="A24" s="4" t="s">
        <v>65</v>
      </c>
      <c r="B24" s="8">
        <f>'[45]Perhitungan ke CO2-eq'!B134</f>
        <v>42.932844035714297</v>
      </c>
      <c r="C24" s="8">
        <f>'[45]Perhitungan ke CO2-eq'!C134</f>
        <v>28.108498785714286</v>
      </c>
      <c r="D24" s="8">
        <f>'[45]Perhitungan ke CO2-eq'!D134</f>
        <v>8.6635783928571435</v>
      </c>
      <c r="E24" s="8">
        <f>'[45]Perhitungan ke CO2-eq'!E134</f>
        <v>4.6205751428571427</v>
      </c>
      <c r="F24" s="8">
        <f>'[45]Perhitungan ke CO2-eq'!F134</f>
        <v>11.743961821428572</v>
      </c>
      <c r="G24" s="8">
        <f>'[45]Perhitungan ke CO2-eq'!G134</f>
        <v>18.293932013557271</v>
      </c>
      <c r="H24" s="8">
        <f>'[45]Perhitungan ke CO2-eq'!H134</f>
        <v>13.46433396197815</v>
      </c>
      <c r="I24" s="8">
        <f>'[45]Perhitungan ke CO2-eq'!I134</f>
        <v>13.62590596952189</v>
      </c>
      <c r="J24" s="8">
        <f>'[45]Perhitungan ke CO2-eq'!J134</f>
        <v>13.78941684115615</v>
      </c>
      <c r="K24" s="8">
        <f>'[45]Perhitungan ke CO2-eq'!K134</f>
        <v>13.954889843250022</v>
      </c>
      <c r="L24" s="8">
        <f>'[46]Perhitungan ke CO2-eq'!B134</f>
        <v>14.122348521369023</v>
      </c>
      <c r="M24" s="8">
        <f>'[46]Perhitungan ke CO2-eq'!C134</f>
        <v>14.291816703625452</v>
      </c>
      <c r="N24" s="8">
        <f>'[46]Perhitungan ke CO2-eq'!D134</f>
        <v>14.463318504068956</v>
      </c>
      <c r="O24" s="8">
        <f>'[46]Perhitungan ke CO2-eq'!E134</f>
        <v>14.636878326117786</v>
      </c>
      <c r="P24" s="8">
        <f>'[46]Perhitungan ke CO2-eq'!F134</f>
        <v>14.8125208660312</v>
      </c>
      <c r="Q24" s="8">
        <f>'[46]Perhitungan ke CO2-eq'!G134</f>
        <v>14.990271116423571</v>
      </c>
      <c r="R24" s="8">
        <f>'[46]Perhitungan ke CO2-eq'!H134</f>
        <v>15.170154369820658</v>
      </c>
      <c r="S24" s="8">
        <f>'[46]Perhitungan ke CO2-eq'!I134</f>
        <v>15.352196222258506</v>
      </c>
      <c r="T24" s="8">
        <f>'[46]Perhitungan ke CO2-eq'!J134</f>
        <v>15.536422576925608</v>
      </c>
      <c r="U24" s="8">
        <f>'[46]Perhitungan ke CO2-eq'!K134</f>
        <v>15.724741290989314</v>
      </c>
      <c r="V24" s="9">
        <f t="shared" si="2"/>
        <v>318.29860530566492</v>
      </c>
    </row>
    <row r="25" spans="1:22" x14ac:dyDescent="0.25">
      <c r="A25" s="35" t="s">
        <v>9</v>
      </c>
      <c r="B25" s="34">
        <f>SUM(B18:B24)</f>
        <v>7635.7204919899559</v>
      </c>
      <c r="C25" s="34">
        <f t="shared" ref="C25:U25" si="3">SUM(C18:C24)</f>
        <v>8808.1497417074243</v>
      </c>
      <c r="D25" s="34">
        <f t="shared" si="3"/>
        <v>11971.360784551553</v>
      </c>
      <c r="E25" s="34">
        <f t="shared" si="3"/>
        <v>11597.79282704656</v>
      </c>
      <c r="F25" s="34">
        <f t="shared" si="3"/>
        <v>11691.440084974171</v>
      </c>
      <c r="G25" s="34">
        <f t="shared" si="3"/>
        <v>10386.375077247918</v>
      </c>
      <c r="H25" s="34">
        <f t="shared" si="3"/>
        <v>11805.688520759655</v>
      </c>
      <c r="I25" s="34">
        <f t="shared" si="3"/>
        <v>12728.159621874236</v>
      </c>
      <c r="J25" s="34">
        <f t="shared" si="3"/>
        <v>13411.934159758455</v>
      </c>
      <c r="K25" s="34">
        <f t="shared" si="3"/>
        <v>14782.783773289384</v>
      </c>
      <c r="L25" s="34">
        <f t="shared" si="3"/>
        <v>15810.123764069476</v>
      </c>
      <c r="M25" s="34">
        <f t="shared" si="3"/>
        <v>16837.482662954062</v>
      </c>
      <c r="N25" s="34">
        <f t="shared" si="3"/>
        <v>17864.860696840427</v>
      </c>
      <c r="O25" s="34">
        <f t="shared" si="3"/>
        <v>18892.258095348563</v>
      </c>
      <c r="P25" s="34">
        <f t="shared" si="3"/>
        <v>19919.675090853962</v>
      </c>
      <c r="Q25" s="34">
        <f t="shared" si="3"/>
        <v>20947.111918520528</v>
      </c>
      <c r="R25" s="34">
        <f t="shared" si="3"/>
        <v>21974.568816334329</v>
      </c>
      <c r="S25" s="34">
        <f t="shared" si="3"/>
        <v>23002.046025136944</v>
      </c>
      <c r="T25" s="34">
        <f t="shared" si="3"/>
        <v>23571.184716534375</v>
      </c>
      <c r="U25" s="34">
        <f t="shared" si="3"/>
        <v>25057.080058578376</v>
      </c>
      <c r="V25" s="9">
        <f t="shared" si="2"/>
        <v>318695.79692837043</v>
      </c>
    </row>
    <row r="27" spans="1:22" x14ac:dyDescent="0.25">
      <c r="A27" t="s">
        <v>45</v>
      </c>
    </row>
    <row r="28" spans="1:22" x14ac:dyDescent="0.25">
      <c r="A28" s="56" t="s">
        <v>0</v>
      </c>
      <c r="B28" s="56" t="s">
        <v>46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</row>
    <row r="29" spans="1:22" x14ac:dyDescent="0.25">
      <c r="A29" s="56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13">
        <f>'[47]Perhitungan ke CO2-eq'!B128</f>
        <v>35.402976472899702</v>
      </c>
      <c r="C30" s="13">
        <f>'[47]Perhitungan ke CO2-eq'!C128</f>
        <v>1.8633145512052474</v>
      </c>
      <c r="D30" s="13">
        <f>'[47]Perhitungan ke CO2-eq'!D128</f>
        <v>9.3165727560262361</v>
      </c>
      <c r="E30" s="13">
        <f>'[47]Perhitungan ke CO2-eq'!E128</f>
        <v>52.172807433746932</v>
      </c>
      <c r="F30" s="13">
        <f>'[47]Perhitungan ke CO2-eq'!F128</f>
        <v>65.216009292183642</v>
      </c>
      <c r="G30" s="13">
        <f>'[47]Perhitungan ke CO2-eq'!G128</f>
        <v>22.359774614462964</v>
      </c>
      <c r="H30" s="13">
        <f>'[47]Perhitungan ke CO2-eq'!H128</f>
        <v>115.52550217472532</v>
      </c>
      <c r="I30" s="13">
        <f>'[47]Perhitungan ke CO2-eq'!I128</f>
        <v>268.31729537355557</v>
      </c>
      <c r="J30" s="13">
        <f>'[47]Perhitungan ke CO2-eq'!J128</f>
        <v>503.09492882541673</v>
      </c>
      <c r="K30" s="13">
        <f>'[47]Perhitungan ke CO2-eq'!K128</f>
        <v>242.23089165668216</v>
      </c>
      <c r="L30" s="13">
        <f>'[47]Perhitungan ke CO2-eq'!L128</f>
        <v>355.89307928020219</v>
      </c>
    </row>
    <row r="31" spans="1:22" x14ac:dyDescent="0.25">
      <c r="A31" s="1" t="s">
        <v>4</v>
      </c>
      <c r="B31" s="13">
        <f>'[47]Perhitungan ke CO2-eq'!B129</f>
        <v>3642.9409800000003</v>
      </c>
      <c r="C31" s="13">
        <f>'[47]Perhitungan ke CO2-eq'!C129</f>
        <v>5105.1831600000005</v>
      </c>
      <c r="D31" s="13">
        <f>'[47]Perhitungan ke CO2-eq'!D129</f>
        <v>4785.19146</v>
      </c>
      <c r="E31" s="13">
        <f>'[47]Perhitungan ke CO2-eq'!E129</f>
        <v>4535.7261600000002</v>
      </c>
      <c r="F31" s="13">
        <f>'[47]Perhitungan ke CO2-eq'!F129</f>
        <v>4874.6199599999991</v>
      </c>
      <c r="G31" s="13">
        <f>'[47]Perhitungan ke CO2-eq'!G129</f>
        <v>5150.1899399999993</v>
      </c>
      <c r="H31" s="13">
        <f>'[47]Perhitungan ke CO2-eq'!H129</f>
        <v>5274.2054399999997</v>
      </c>
      <c r="I31" s="13">
        <f>'[47]Perhitungan ke CO2-eq'!I129</f>
        <v>4809.6257999999998</v>
      </c>
      <c r="J31" s="13">
        <f>'[47]Perhitungan ke CO2-eq'!J129</f>
        <v>4452.9926700000005</v>
      </c>
      <c r="K31" s="13">
        <f>'[47]Perhitungan ke CO2-eq'!K129</f>
        <v>6544.0512899999994</v>
      </c>
      <c r="L31" s="13">
        <f>'[47]Perhitungan ke CO2-eq'!L129</f>
        <v>5416.1545199999991</v>
      </c>
    </row>
    <row r="32" spans="1:22" x14ac:dyDescent="0.25">
      <c r="A32" s="1" t="s">
        <v>5</v>
      </c>
      <c r="B32" s="13">
        <f>'[47]Perhitungan ke CO2-eq'!B130</f>
        <v>530.5355529804001</v>
      </c>
      <c r="C32" s="13">
        <f>'[47]Perhitungan ke CO2-eq'!C130</f>
        <v>760.73159377430284</v>
      </c>
      <c r="D32" s="13">
        <f>'[47]Perhitungan ke CO2-eq'!D130</f>
        <v>838.67757987382288</v>
      </c>
      <c r="E32" s="13">
        <f>'[47]Perhitungan ke CO2-eq'!E130</f>
        <v>862.43293539165711</v>
      </c>
      <c r="F32" s="13">
        <f>'[47]Perhitungan ke CO2-eq'!F130</f>
        <v>905.2650056824001</v>
      </c>
      <c r="G32" s="13">
        <f>'[47]Perhitungan ke CO2-eq'!G130</f>
        <v>880.85902866971446</v>
      </c>
      <c r="H32" s="13">
        <f>'[47]Perhitungan ke CO2-eq'!H130</f>
        <v>897.08739758000002</v>
      </c>
      <c r="I32" s="13">
        <f>'[47]Perhitungan ke CO2-eq'!I130</f>
        <v>776.17494628256009</v>
      </c>
      <c r="J32" s="13">
        <f>'[47]Perhitungan ke CO2-eq'!J130</f>
        <v>587.23292287289155</v>
      </c>
      <c r="K32" s="13">
        <f>'[47]Perhitungan ke CO2-eq'!K130</f>
        <v>1197.5533391715521</v>
      </c>
      <c r="L32" s="13">
        <f>'[47]Perhitungan ke CO2-eq'!L130</f>
        <v>876.80964116657378</v>
      </c>
    </row>
    <row r="33" spans="1:13" x14ac:dyDescent="0.25">
      <c r="A33" s="1" t="s">
        <v>6</v>
      </c>
      <c r="B33" s="13">
        <f>'[47]Perhitungan ke CO2-eq'!B131</f>
        <v>0</v>
      </c>
      <c r="C33" s="13">
        <f>'[47]Perhitungan ke CO2-eq'!C131</f>
        <v>0</v>
      </c>
      <c r="D33" s="13">
        <f>'[47]Perhitungan ke CO2-eq'!D131</f>
        <v>0</v>
      </c>
      <c r="E33" s="13">
        <f>'[47]Perhitungan ke CO2-eq'!E131</f>
        <v>0</v>
      </c>
      <c r="F33" s="13">
        <f>'[47]Perhitungan ke CO2-eq'!F131</f>
        <v>0</v>
      </c>
      <c r="G33" s="13">
        <f>'[47]Perhitungan ke CO2-eq'!G131</f>
        <v>0</v>
      </c>
      <c r="H33" s="13">
        <f>'[47]Perhitungan ke CO2-eq'!H131</f>
        <v>0</v>
      </c>
      <c r="I33" s="13">
        <f>'[47]Perhitungan ke CO2-eq'!I131</f>
        <v>0</v>
      </c>
      <c r="J33" s="13">
        <f>'[47]Perhitungan ke CO2-eq'!J131</f>
        <v>0</v>
      </c>
      <c r="K33" s="13">
        <f>'[47]Perhitungan ke CO2-eq'!K131</f>
        <v>0</v>
      </c>
      <c r="L33" s="13">
        <f>'[47]Perhitungan ke CO2-eq'!L131</f>
        <v>0</v>
      </c>
    </row>
    <row r="34" spans="1:13" x14ac:dyDescent="0.25">
      <c r="A34" s="1" t="s">
        <v>7</v>
      </c>
      <c r="B34" s="13">
        <f>'[47]Perhitungan ke CO2-eq'!B132</f>
        <v>0.2694545454545455</v>
      </c>
      <c r="C34" s="13">
        <f>'[47]Perhitungan ke CO2-eq'!C132</f>
        <v>1.4181818181818184E-2</v>
      </c>
      <c r="D34" s="13">
        <f>'[47]Perhitungan ke CO2-eq'!D132</f>
        <v>7.0909090909090908E-2</v>
      </c>
      <c r="E34" s="13">
        <f>'[47]Perhitungan ke CO2-eq'!E132</f>
        <v>0.39709090909090911</v>
      </c>
      <c r="F34" s="13">
        <f>'[47]Perhitungan ke CO2-eq'!F132</f>
        <v>0.49636363636363634</v>
      </c>
      <c r="G34" s="13">
        <f>'[47]Perhitungan ke CO2-eq'!G132</f>
        <v>0.17018181818181821</v>
      </c>
      <c r="H34" s="13">
        <f>'[47]Perhitungan ke CO2-eq'!H132</f>
        <v>0.87927272727272732</v>
      </c>
      <c r="I34" s="13">
        <f>'[47]Perhitungan ke CO2-eq'!I132</f>
        <v>2.0421818181818181</v>
      </c>
      <c r="J34" s="13">
        <f>'[47]Perhitungan ke CO2-eq'!J132</f>
        <v>3.8290909090909095</v>
      </c>
      <c r="K34" s="13">
        <f>'[47]Perhitungan ke CO2-eq'!K132</f>
        <v>1.8436363636363637</v>
      </c>
      <c r="L34" s="13">
        <f>'[47]Perhitungan ke CO2-eq'!L132</f>
        <v>3.0977263780293312</v>
      </c>
    </row>
    <row r="35" spans="1:13" x14ac:dyDescent="0.25">
      <c r="A35" s="1" t="s">
        <v>8</v>
      </c>
      <c r="B35" s="13">
        <f>'[47]Perhitungan ke CO2-eq'!B133</f>
        <v>1.8536865454545458E-5</v>
      </c>
      <c r="C35" s="13">
        <f>'[47]Perhitungan ke CO2-eq'!C133</f>
        <v>7.1747709090909101E-6</v>
      </c>
      <c r="D35" s="13">
        <f>'[47]Perhitungan ke CO2-eq'!D133</f>
        <v>1.1631454545454543E-5</v>
      </c>
      <c r="E35" s="13">
        <f>'[47]Perhitungan ke CO2-eq'!E133</f>
        <v>9.4031127272727284E-6</v>
      </c>
      <c r="F35" s="13">
        <f>'[47]Perhitungan ke CO2-eq'!F133</f>
        <v>6.2442545454545461E-6</v>
      </c>
      <c r="G35" s="13">
        <f>'[47]Perhitungan ke CO2-eq'!G133</f>
        <v>1.6161600000000003E-6</v>
      </c>
      <c r="H35" s="13">
        <f>'[47]Perhitungan ke CO2-eq'!H133</f>
        <v>1.0676450909090911E-5</v>
      </c>
      <c r="I35" s="13">
        <f>'[47]Perhitungan ke CO2-eq'!I133</f>
        <v>2.2087520000000003E-5</v>
      </c>
      <c r="J35" s="13">
        <f>'[47]Perhitungan ke CO2-eq'!J133</f>
        <v>6.1159789090909112E-5</v>
      </c>
      <c r="K35" s="13">
        <f>'[47]Perhitungan ke CO2-eq'!K133</f>
        <v>3.4018472727272731E-5</v>
      </c>
      <c r="L35" s="13">
        <f>'[47]Perhitungan ke CO2-eq'!L133</f>
        <v>3.6253407272727275E-5</v>
      </c>
    </row>
    <row r="36" spans="1:13" x14ac:dyDescent="0.25">
      <c r="A36" s="4" t="s">
        <v>9</v>
      </c>
      <c r="B36" s="13">
        <f>'[47]Perhitungan ke CO2-eq'!B134</f>
        <v>4209.1489825356193</v>
      </c>
      <c r="C36" s="13">
        <f>'[47]Perhitungan ke CO2-eq'!C134</f>
        <v>5867.7922573184605</v>
      </c>
      <c r="D36" s="13">
        <f>'[47]Perhitungan ke CO2-eq'!D134</f>
        <v>5633.2565333522134</v>
      </c>
      <c r="E36" s="13">
        <f>'[47]Perhitungan ke CO2-eq'!E134</f>
        <v>5450.7290031376087</v>
      </c>
      <c r="F36" s="13">
        <f>'[47]Perhitungan ke CO2-eq'!F134</f>
        <v>5845.5973448552013</v>
      </c>
      <c r="G36" s="13">
        <f>'[47]Perhitungan ke CO2-eq'!G134</f>
        <v>6053.5789267185191</v>
      </c>
      <c r="H36" s="13">
        <f>'[47]Perhitungan ke CO2-eq'!H134</f>
        <v>6287.6976231584495</v>
      </c>
      <c r="I36" s="13">
        <f>'[47]Perhitungan ke CO2-eq'!I134</f>
        <v>5856.1602455618176</v>
      </c>
      <c r="J36" s="13">
        <f>'[47]Perhitungan ke CO2-eq'!J134</f>
        <v>5547.1496737671887</v>
      </c>
      <c r="K36" s="13">
        <f>'[47]Perhitungan ke CO2-eq'!K134</f>
        <v>7985.6791912103427</v>
      </c>
      <c r="L36" s="13">
        <f>'[47]Perhitungan ke CO2-eq'!L134</f>
        <v>6651.955003078212</v>
      </c>
      <c r="M36" s="9">
        <f>SUM(B36:L36)</f>
        <v>65388.744784693641</v>
      </c>
    </row>
    <row r="43" spans="1:13" x14ac:dyDescent="0.25">
      <c r="A43" t="s">
        <v>53</v>
      </c>
    </row>
    <row r="44" spans="1:13" x14ac:dyDescent="0.25">
      <c r="A44" s="56" t="s">
        <v>0</v>
      </c>
    </row>
    <row r="45" spans="1:13" x14ac:dyDescent="0.25">
      <c r="A45" s="56"/>
    </row>
    <row r="46" spans="1:13" x14ac:dyDescent="0.25">
      <c r="A46" s="1" t="s">
        <v>3</v>
      </c>
    </row>
    <row r="47" spans="1:13" x14ac:dyDescent="0.25">
      <c r="A47" s="1" t="s">
        <v>4</v>
      </c>
    </row>
    <row r="48" spans="1:13" x14ac:dyDescent="0.25">
      <c r="A48" s="1" t="s">
        <v>5</v>
      </c>
    </row>
    <row r="49" spans="1:1" x14ac:dyDescent="0.25">
      <c r="A49" s="1" t="s">
        <v>6</v>
      </c>
    </row>
    <row r="50" spans="1:1" x14ac:dyDescent="0.25">
      <c r="A50" s="1" t="s">
        <v>7</v>
      </c>
    </row>
    <row r="51" spans="1:1" x14ac:dyDescent="0.25">
      <c r="A51" s="1" t="s">
        <v>8</v>
      </c>
    </row>
    <row r="52" spans="1:1" x14ac:dyDescent="0.25">
      <c r="A52" s="4" t="s">
        <v>9</v>
      </c>
    </row>
    <row r="55" spans="1:1" x14ac:dyDescent="0.25">
      <c r="A55" t="s">
        <v>54</v>
      </c>
    </row>
    <row r="56" spans="1:1" x14ac:dyDescent="0.25">
      <c r="A56" s="56" t="s">
        <v>0</v>
      </c>
    </row>
    <row r="57" spans="1:1" x14ac:dyDescent="0.25">
      <c r="A57" s="56"/>
    </row>
    <row r="58" spans="1:1" x14ac:dyDescent="0.25">
      <c r="A58" s="1" t="s">
        <v>3</v>
      </c>
    </row>
    <row r="59" spans="1:1" x14ac:dyDescent="0.25">
      <c r="A59" s="1" t="s">
        <v>4</v>
      </c>
    </row>
    <row r="60" spans="1:1" x14ac:dyDescent="0.25">
      <c r="A60" s="1" t="s">
        <v>5</v>
      </c>
    </row>
    <row r="61" spans="1:1" x14ac:dyDescent="0.25">
      <c r="A61" s="1" t="s">
        <v>6</v>
      </c>
    </row>
    <row r="62" spans="1:1" x14ac:dyDescent="0.25">
      <c r="A62" s="1" t="s">
        <v>7</v>
      </c>
    </row>
    <row r="63" spans="1:1" x14ac:dyDescent="0.25">
      <c r="A63" s="1" t="s">
        <v>8</v>
      </c>
    </row>
    <row r="64" spans="1:1" x14ac:dyDescent="0.25">
      <c r="A64" s="4" t="s">
        <v>9</v>
      </c>
    </row>
    <row r="67" spans="1:21" x14ac:dyDescent="0.25">
      <c r="A67" s="35"/>
      <c r="B67" s="55" t="s">
        <v>1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</row>
    <row r="68" spans="1:21" x14ac:dyDescent="0.25">
      <c r="A68" s="35" t="s">
        <v>59</v>
      </c>
      <c r="B68" s="37">
        <v>2011</v>
      </c>
      <c r="C68" s="37">
        <v>2012</v>
      </c>
      <c r="D68" s="37">
        <v>2013</v>
      </c>
      <c r="E68" s="37">
        <v>2014</v>
      </c>
      <c r="F68" s="37">
        <v>2015</v>
      </c>
      <c r="G68" s="37">
        <v>2016</v>
      </c>
      <c r="H68" s="37">
        <v>2017</v>
      </c>
      <c r="I68" s="37">
        <v>2018</v>
      </c>
      <c r="J68" s="37">
        <v>2019</v>
      </c>
      <c r="K68" s="37">
        <v>2020</v>
      </c>
      <c r="L68" s="37">
        <v>2021</v>
      </c>
      <c r="M68" s="37">
        <v>2022</v>
      </c>
      <c r="N68" s="37">
        <v>2023</v>
      </c>
      <c r="O68" s="37">
        <v>2024</v>
      </c>
      <c r="P68" s="37">
        <v>2025</v>
      </c>
      <c r="Q68" s="37">
        <v>2026</v>
      </c>
      <c r="R68" s="37">
        <v>2027</v>
      </c>
      <c r="S68" s="37">
        <v>2028</v>
      </c>
      <c r="T68" s="37">
        <v>2029</v>
      </c>
      <c r="U68" s="37">
        <v>2030</v>
      </c>
    </row>
    <row r="69" spans="1:21" x14ac:dyDescent="0.25">
      <c r="A69" s="35" t="s">
        <v>60</v>
      </c>
      <c r="B69" s="38">
        <f>B6+B9+B10+B11+B12</f>
        <v>675.1550317640083</v>
      </c>
      <c r="C69" s="38">
        <f t="shared" ref="C69:U69" si="4">C6+C9+C10+C11+C12</f>
        <v>442.02975173787087</v>
      </c>
      <c r="D69" s="38">
        <f t="shared" si="4"/>
        <v>136.24204676852185</v>
      </c>
      <c r="E69" s="38">
        <f t="shared" si="4"/>
        <v>72.662424943211647</v>
      </c>
      <c r="F69" s="38">
        <f t="shared" si="4"/>
        <v>184.68366339732961</v>
      </c>
      <c r="G69" s="38">
        <f t="shared" si="4"/>
        <v>287.68744598953919</v>
      </c>
      <c r="H69" s="38">
        <f t="shared" si="4"/>
        <v>291.13969534141364</v>
      </c>
      <c r="I69" s="38">
        <f t="shared" si="4"/>
        <v>294.63337168551061</v>
      </c>
      <c r="J69" s="38">
        <f t="shared" si="4"/>
        <v>298.1689721457368</v>
      </c>
      <c r="K69" s="38">
        <f t="shared" si="4"/>
        <v>301.74699981148552</v>
      </c>
      <c r="L69" s="38">
        <f t="shared" si="4"/>
        <v>305.3679638092234</v>
      </c>
      <c r="M69" s="38">
        <f t="shared" si="4"/>
        <v>309.03237937493412</v>
      </c>
      <c r="N69" s="38">
        <f t="shared" si="4"/>
        <v>312.7407679274333</v>
      </c>
      <c r="O69" s="38">
        <f t="shared" si="4"/>
        <v>316.49365714256254</v>
      </c>
      <c r="P69" s="38">
        <f t="shared" si="4"/>
        <v>320.2915810282733</v>
      </c>
      <c r="Q69" s="38">
        <f t="shared" si="4"/>
        <v>324.13508000061262</v>
      </c>
      <c r="R69" s="38">
        <f t="shared" si="4"/>
        <v>328.0247009606199</v>
      </c>
      <c r="S69" s="38">
        <f t="shared" si="4"/>
        <v>331.96099737214735</v>
      </c>
      <c r="T69" s="38">
        <f t="shared" si="4"/>
        <v>335.94452934061326</v>
      </c>
      <c r="U69" s="38">
        <f t="shared" si="4"/>
        <v>340.01655051852066</v>
      </c>
    </row>
    <row r="70" spans="1:21" x14ac:dyDescent="0.25">
      <c r="A70" s="35" t="s">
        <v>61</v>
      </c>
      <c r="B70" s="38">
        <f>B7+B8</f>
        <v>7106.1649171240379</v>
      </c>
      <c r="C70" s="38">
        <f t="shared" ref="C70:U70" si="5">C7+C8</f>
        <v>8461.4451949342238</v>
      </c>
      <c r="D70" s="38">
        <f t="shared" si="5"/>
        <v>11864.499794107756</v>
      </c>
      <c r="E70" s="38">
        <f t="shared" si="5"/>
        <v>11540.800298809871</v>
      </c>
      <c r="F70" s="38">
        <f t="shared" si="5"/>
        <v>11546.584075705916</v>
      </c>
      <c r="G70" s="38">
        <f t="shared" si="5"/>
        <v>10160.72839807757</v>
      </c>
      <c r="H70" s="38">
        <f t="shared" si="5"/>
        <v>11714.994974548148</v>
      </c>
      <c r="I70" s="38">
        <f t="shared" si="5"/>
        <v>12639.92008268517</v>
      </c>
      <c r="J70" s="38">
        <f t="shared" si="5"/>
        <v>13326.734143651063</v>
      </c>
      <c r="K70" s="38">
        <f t="shared" si="5"/>
        <v>14700.60481791412</v>
      </c>
      <c r="L70" s="38">
        <f t="shared" si="5"/>
        <v>15730.947185528599</v>
      </c>
      <c r="M70" s="38">
        <f t="shared" si="5"/>
        <v>16761.289553143066</v>
      </c>
      <c r="N70" s="38">
        <f t="shared" si="5"/>
        <v>17791.631920757543</v>
      </c>
      <c r="O70" s="38">
        <f t="shared" si="5"/>
        <v>18821.97428837201</v>
      </c>
      <c r="P70" s="38">
        <f t="shared" si="5"/>
        <v>19852.316655986488</v>
      </c>
      <c r="Q70" s="38">
        <f t="shared" si="5"/>
        <v>20882.659023600929</v>
      </c>
      <c r="R70" s="38">
        <f t="shared" si="5"/>
        <v>21913.001391215446</v>
      </c>
      <c r="S70" s="38">
        <f t="shared" si="5"/>
        <v>22943.343758829858</v>
      </c>
      <c r="T70" s="38">
        <f t="shared" si="5"/>
        <v>23515.327054318321</v>
      </c>
      <c r="U70" s="38">
        <f t="shared" si="5"/>
        <v>25004.028494058799</v>
      </c>
    </row>
    <row r="71" spans="1:21" x14ac:dyDescent="0.25">
      <c r="A71" s="35"/>
      <c r="B71" s="38">
        <f>SUM(B69:B70)</f>
        <v>7781.3199488880464</v>
      </c>
      <c r="C71" s="38">
        <f t="shared" ref="C71:U71" si="6">SUM(C69:C70)</f>
        <v>8903.474946672095</v>
      </c>
      <c r="D71" s="38">
        <f t="shared" si="6"/>
        <v>12000.741840876279</v>
      </c>
      <c r="E71" s="38">
        <f t="shared" si="6"/>
        <v>11613.462723753082</v>
      </c>
      <c r="F71" s="38">
        <f t="shared" si="6"/>
        <v>11731.267739103245</v>
      </c>
      <c r="G71" s="38">
        <f t="shared" si="6"/>
        <v>10448.415844067109</v>
      </c>
      <c r="H71" s="38">
        <f t="shared" si="6"/>
        <v>12006.134669889561</v>
      </c>
      <c r="I71" s="38">
        <f t="shared" si="6"/>
        <v>12934.553454370682</v>
      </c>
      <c r="J71" s="38">
        <f t="shared" si="6"/>
        <v>13624.9031157968</v>
      </c>
      <c r="K71" s="38">
        <f t="shared" si="6"/>
        <v>15002.351817725605</v>
      </c>
      <c r="L71" s="38">
        <f t="shared" si="6"/>
        <v>16036.315149337823</v>
      </c>
      <c r="M71" s="38">
        <f t="shared" si="6"/>
        <v>17070.321932518</v>
      </c>
      <c r="N71" s="38">
        <f t="shared" si="6"/>
        <v>18104.372688684976</v>
      </c>
      <c r="O71" s="38">
        <f t="shared" si="6"/>
        <v>19138.467945514574</v>
      </c>
      <c r="P71" s="38">
        <f t="shared" si="6"/>
        <v>20172.60823701476</v>
      </c>
      <c r="Q71" s="38">
        <f t="shared" si="6"/>
        <v>21206.79410360154</v>
      </c>
      <c r="R71" s="38">
        <f t="shared" si="6"/>
        <v>22241.026092176067</v>
      </c>
      <c r="S71" s="38">
        <f t="shared" si="6"/>
        <v>23275.304756202007</v>
      </c>
      <c r="T71" s="38">
        <f t="shared" si="6"/>
        <v>23851.271583658934</v>
      </c>
      <c r="U71" s="38">
        <f t="shared" si="6"/>
        <v>25344.04504457732</v>
      </c>
    </row>
    <row r="73" spans="1:21" x14ac:dyDescent="0.25">
      <c r="A73" t="s">
        <v>66</v>
      </c>
    </row>
    <row r="74" spans="1:21" x14ac:dyDescent="0.25">
      <c r="A74" s="31" t="str">
        <f>[48]Rekap!A2</f>
        <v>Pertanian</v>
      </c>
      <c r="B74" s="31">
        <f>[48]Rekap!B2</f>
        <v>648.59210240476182</v>
      </c>
      <c r="C74" s="31">
        <f>[48]Rekap!C2</f>
        <v>384.67191823809526</v>
      </c>
      <c r="D74" s="31">
        <f>[48]Rekap!D2</f>
        <v>127.49769835714287</v>
      </c>
      <c r="E74" s="31">
        <f>[48]Rekap!E2</f>
        <v>74.025830857142864</v>
      </c>
      <c r="F74" s="31">
        <f>[48]Rekap!F2</f>
        <v>182.44480649047617</v>
      </c>
    </row>
    <row r="75" spans="1:21" x14ac:dyDescent="0.25">
      <c r="A75" s="31" t="str">
        <f>[48]Rekap!A3</f>
        <v>Terkait pemupukan N</v>
      </c>
      <c r="B75" s="31">
        <f>[48]Rekap!B3</f>
        <v>573.19580240476182</v>
      </c>
      <c r="C75" s="31">
        <f>[48]Rekap!C3</f>
        <v>379.73565823809525</v>
      </c>
      <c r="D75" s="31">
        <f>[48]Rekap!D3</f>
        <v>125.97624835714286</v>
      </c>
      <c r="E75" s="31">
        <f>[48]Rekap!E3</f>
        <v>73.21439085714286</v>
      </c>
      <c r="F75" s="31">
        <f>[48]Rekap!F3</f>
        <v>180.38239649047617</v>
      </c>
    </row>
    <row r="76" spans="1:21" x14ac:dyDescent="0.25">
      <c r="A76" s="31" t="str">
        <f>[48]Rekap!A4</f>
        <v>Pengairan sawah</v>
      </c>
      <c r="B76" s="31">
        <f>[48]Rekap!B4</f>
        <v>75.396299999999997</v>
      </c>
      <c r="C76" s="31">
        <f>[48]Rekap!C4</f>
        <v>4.9362599999999999</v>
      </c>
      <c r="D76" s="31">
        <f>[48]Rekap!D4</f>
        <v>1.52145</v>
      </c>
      <c r="E76" s="31">
        <f>[48]Rekap!E4</f>
        <v>0.81144000000000005</v>
      </c>
      <c r="F76" s="31">
        <f>[48]Rekap!F4</f>
        <v>2.0624100000000003</v>
      </c>
    </row>
    <row r="77" spans="1:21" x14ac:dyDescent="0.25">
      <c r="A77" s="31" t="str">
        <f>[48]Rekap!A5</f>
        <v>Peternakan</v>
      </c>
      <c r="B77" s="31">
        <f>[48]Rekap!B5</f>
        <v>6728.8836684123107</v>
      </c>
      <c r="C77" s="31">
        <f>[48]Rekap!C5</f>
        <v>8111.07534705133</v>
      </c>
      <c r="D77" s="31">
        <f>[48]Rekap!D5</f>
        <v>11242.228105714357</v>
      </c>
      <c r="E77" s="31">
        <f>[48]Rekap!E5</f>
        <v>10973.743420373534</v>
      </c>
      <c r="F77" s="31">
        <f>[48]Rekap!F5</f>
        <v>10949.387407332701</v>
      </c>
    </row>
    <row r="78" spans="1:21" x14ac:dyDescent="0.25">
      <c r="A78" s="31" t="str">
        <f>[48]Rekap!A6</f>
        <v>Total</v>
      </c>
      <c r="B78" s="31">
        <f>[48]Rekap!B6</f>
        <v>7377.4757708170728</v>
      </c>
      <c r="C78" s="31">
        <f>[48]Rekap!C6</f>
        <v>8495.7472652894248</v>
      </c>
      <c r="D78" s="31">
        <f>[48]Rekap!D6</f>
        <v>11369.725804071501</v>
      </c>
      <c r="E78" s="31">
        <f>[48]Rekap!E6</f>
        <v>11047.769251230677</v>
      </c>
      <c r="F78" s="31">
        <f>[48]Rekap!F6</f>
        <v>11131.832213823176</v>
      </c>
    </row>
    <row r="79" spans="1:21" x14ac:dyDescent="0.25">
      <c r="B79" s="31"/>
      <c r="C79" s="31"/>
      <c r="D79" s="31"/>
      <c r="E79" s="31"/>
      <c r="F79" s="31"/>
    </row>
    <row r="80" spans="1:21" x14ac:dyDescent="0.25">
      <c r="B80" s="30">
        <f>B71-B78</f>
        <v>403.84417807097361</v>
      </c>
      <c r="C80" s="30">
        <f t="shared" ref="C80:F80" si="7">C71-C78</f>
        <v>407.7276813826702</v>
      </c>
      <c r="D80" s="30">
        <f t="shared" si="7"/>
        <v>631.0160368047782</v>
      </c>
      <c r="E80" s="30">
        <f t="shared" si="7"/>
        <v>565.6934725224055</v>
      </c>
      <c r="F80" s="30">
        <f t="shared" si="7"/>
        <v>599.43552528006876</v>
      </c>
    </row>
    <row r="83" spans="1:21" x14ac:dyDescent="0.25">
      <c r="A83" s="35"/>
      <c r="B83" s="55" t="s">
        <v>1</v>
      </c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</row>
    <row r="84" spans="1:21" x14ac:dyDescent="0.25">
      <c r="A84" s="35" t="s">
        <v>68</v>
      </c>
      <c r="B84" s="37">
        <v>2011</v>
      </c>
      <c r="C84" s="37">
        <v>2012</v>
      </c>
      <c r="D84" s="37">
        <v>2013</v>
      </c>
      <c r="E84" s="37">
        <v>2014</v>
      </c>
      <c r="F84" s="37">
        <v>2015</v>
      </c>
      <c r="G84" s="37">
        <v>2016</v>
      </c>
      <c r="H84" s="37">
        <v>2017</v>
      </c>
      <c r="I84" s="37">
        <v>2018</v>
      </c>
      <c r="J84" s="37">
        <v>2019</v>
      </c>
      <c r="K84" s="37">
        <v>2020</v>
      </c>
      <c r="L84" s="37">
        <v>2021</v>
      </c>
      <c r="M84" s="37">
        <v>2022</v>
      </c>
      <c r="N84" s="37">
        <v>2023</v>
      </c>
      <c r="O84" s="37">
        <v>2024</v>
      </c>
      <c r="P84" s="37">
        <v>2025</v>
      </c>
      <c r="Q84" s="37">
        <v>2026</v>
      </c>
      <c r="R84" s="37">
        <v>2027</v>
      </c>
      <c r="S84" s="37">
        <v>2028</v>
      </c>
      <c r="T84" s="37">
        <v>2029</v>
      </c>
      <c r="U84" s="37">
        <v>2030</v>
      </c>
    </row>
    <row r="85" spans="1:21" x14ac:dyDescent="0.25">
      <c r="A85" s="35" t="s">
        <v>60</v>
      </c>
      <c r="B85" s="38">
        <f>B18+B21+B22+B23+B24</f>
        <v>529.55557486591874</v>
      </c>
      <c r="C85" s="38">
        <f t="shared" ref="C85:U85" si="8">C18+C21+C22+C23+C24</f>
        <v>346.70454677320237</v>
      </c>
      <c r="D85" s="38">
        <f t="shared" si="8"/>
        <v>106.86099044379526</v>
      </c>
      <c r="E85" s="38">
        <f t="shared" si="8"/>
        <v>56.992528236690795</v>
      </c>
      <c r="F85" s="38">
        <f t="shared" si="8"/>
        <v>144.8560092682558</v>
      </c>
      <c r="G85" s="38">
        <f t="shared" si="8"/>
        <v>225.64667917034669</v>
      </c>
      <c r="H85" s="38">
        <f t="shared" si="8"/>
        <v>126.69047501576384</v>
      </c>
      <c r="I85" s="38">
        <f t="shared" si="8"/>
        <v>128.210760715953</v>
      </c>
      <c r="J85" s="38">
        <f t="shared" si="8"/>
        <v>129.74928984454442</v>
      </c>
      <c r="K85" s="38">
        <f t="shared" si="8"/>
        <v>131.30628132267896</v>
      </c>
      <c r="L85" s="38">
        <f t="shared" si="8"/>
        <v>132.88195669855111</v>
      </c>
      <c r="M85" s="38">
        <f t="shared" si="8"/>
        <v>134.47654017893376</v>
      </c>
      <c r="N85" s="38">
        <f t="shared" si="8"/>
        <v>136.09025866108092</v>
      </c>
      <c r="O85" s="38">
        <f t="shared" si="8"/>
        <v>137.72334176501394</v>
      </c>
      <c r="P85" s="38">
        <f t="shared" si="8"/>
        <v>139.37602186619409</v>
      </c>
      <c r="Q85" s="38">
        <f t="shared" si="8"/>
        <v>141.04853412858841</v>
      </c>
      <c r="R85" s="38">
        <f t="shared" si="8"/>
        <v>142.74111653813151</v>
      </c>
      <c r="S85" s="38">
        <f t="shared" si="8"/>
        <v>144.45400993658905</v>
      </c>
      <c r="T85" s="38">
        <f t="shared" si="8"/>
        <v>146.18745805582813</v>
      </c>
      <c r="U85" s="38">
        <f t="shared" si="8"/>
        <v>147.95941256961709</v>
      </c>
    </row>
    <row r="86" spans="1:21" x14ac:dyDescent="0.25">
      <c r="A86" s="35" t="s">
        <v>61</v>
      </c>
      <c r="B86" s="38">
        <f>B19+B20</f>
        <v>7106.1649171240379</v>
      </c>
      <c r="C86" s="38">
        <f t="shared" ref="C86:U86" si="9">C19+C20</f>
        <v>8461.4451949342238</v>
      </c>
      <c r="D86" s="38">
        <f t="shared" si="9"/>
        <v>11864.499794107756</v>
      </c>
      <c r="E86" s="38">
        <f t="shared" si="9"/>
        <v>11540.800298809871</v>
      </c>
      <c r="F86" s="38">
        <f t="shared" si="9"/>
        <v>11546.584075705916</v>
      </c>
      <c r="G86" s="38">
        <f t="shared" si="9"/>
        <v>10160.72839807757</v>
      </c>
      <c r="H86" s="38">
        <f t="shared" si="9"/>
        <v>11678.998045743891</v>
      </c>
      <c r="I86" s="38">
        <f t="shared" si="9"/>
        <v>12599.948861158284</v>
      </c>
      <c r="J86" s="38">
        <f t="shared" si="9"/>
        <v>13282.18486991391</v>
      </c>
      <c r="K86" s="38">
        <f t="shared" si="9"/>
        <v>14651.477491966707</v>
      </c>
      <c r="L86" s="38">
        <f t="shared" si="9"/>
        <v>15677.241807370925</v>
      </c>
      <c r="M86" s="38">
        <f t="shared" si="9"/>
        <v>16703.006122775128</v>
      </c>
      <c r="N86" s="38">
        <f t="shared" si="9"/>
        <v>17728.770438179345</v>
      </c>
      <c r="O86" s="38">
        <f t="shared" si="9"/>
        <v>18754.53475358355</v>
      </c>
      <c r="P86" s="38">
        <f t="shared" si="9"/>
        <v>19780.299068987766</v>
      </c>
      <c r="Q86" s="38">
        <f t="shared" si="9"/>
        <v>20806.063384391942</v>
      </c>
      <c r="R86" s="38">
        <f t="shared" si="9"/>
        <v>21831.827699796195</v>
      </c>
      <c r="S86" s="38">
        <f t="shared" si="9"/>
        <v>22857.592015200353</v>
      </c>
      <c r="T86" s="38">
        <f t="shared" si="9"/>
        <v>23424.997258478546</v>
      </c>
      <c r="U86" s="38">
        <f t="shared" si="9"/>
        <v>24909.12064600876</v>
      </c>
    </row>
    <row r="87" spans="1:21" x14ac:dyDescent="0.25">
      <c r="A87" s="35"/>
      <c r="B87" s="38">
        <f>SUM(B85:B86)</f>
        <v>7635.7204919899568</v>
      </c>
      <c r="C87" s="38">
        <f t="shared" ref="C87:U87" si="10">SUM(C85:C86)</f>
        <v>8808.1497417074261</v>
      </c>
      <c r="D87" s="38">
        <f t="shared" si="10"/>
        <v>11971.360784551551</v>
      </c>
      <c r="E87" s="38">
        <f t="shared" si="10"/>
        <v>11597.792827046562</v>
      </c>
      <c r="F87" s="38">
        <f t="shared" si="10"/>
        <v>11691.440084974172</v>
      </c>
      <c r="G87" s="38">
        <f t="shared" si="10"/>
        <v>10386.375077247916</v>
      </c>
      <c r="H87" s="38">
        <f t="shared" si="10"/>
        <v>11805.688520759655</v>
      </c>
      <c r="I87" s="38">
        <f t="shared" si="10"/>
        <v>12728.159621874236</v>
      </c>
      <c r="J87" s="38">
        <f t="shared" si="10"/>
        <v>13411.934159758455</v>
      </c>
      <c r="K87" s="38">
        <f t="shared" si="10"/>
        <v>14782.783773289386</v>
      </c>
      <c r="L87" s="38">
        <f t="shared" si="10"/>
        <v>15810.123764069476</v>
      </c>
      <c r="M87" s="38">
        <f t="shared" si="10"/>
        <v>16837.482662954062</v>
      </c>
      <c r="N87" s="38">
        <f t="shared" si="10"/>
        <v>17864.860696840424</v>
      </c>
      <c r="O87" s="38">
        <f t="shared" si="10"/>
        <v>18892.258095348563</v>
      </c>
      <c r="P87" s="38">
        <f t="shared" si="10"/>
        <v>19919.675090853962</v>
      </c>
      <c r="Q87" s="38">
        <f t="shared" si="10"/>
        <v>20947.111918520532</v>
      </c>
      <c r="R87" s="38">
        <f t="shared" si="10"/>
        <v>21974.568816334326</v>
      </c>
      <c r="S87" s="38">
        <f t="shared" si="10"/>
        <v>23002.04602513694</v>
      </c>
      <c r="T87" s="38">
        <f t="shared" si="10"/>
        <v>23571.184716534375</v>
      </c>
      <c r="U87" s="38">
        <f t="shared" si="10"/>
        <v>25057.080058578376</v>
      </c>
    </row>
    <row r="89" spans="1:21" x14ac:dyDescent="0.25">
      <c r="B89" s="30">
        <f>B87-B71</f>
        <v>-145.59945689808956</v>
      </c>
      <c r="C89" s="30">
        <f t="shared" ref="C89:U89" si="11">C87-C71</f>
        <v>-95.325204964668956</v>
      </c>
      <c r="D89" s="30">
        <f t="shared" si="11"/>
        <v>-29.381056324727979</v>
      </c>
      <c r="E89" s="30">
        <f t="shared" si="11"/>
        <v>-15.669896706520376</v>
      </c>
      <c r="F89" s="30">
        <f t="shared" si="11"/>
        <v>-39.827654129072471</v>
      </c>
      <c r="G89" s="30">
        <f t="shared" si="11"/>
        <v>-62.040766819192868</v>
      </c>
      <c r="H89" s="30">
        <f t="shared" si="11"/>
        <v>-200.44614912990619</v>
      </c>
      <c r="I89" s="30">
        <f t="shared" si="11"/>
        <v>-206.39383249644561</v>
      </c>
      <c r="J89" s="30">
        <f t="shared" si="11"/>
        <v>-212.96895603834491</v>
      </c>
      <c r="K89" s="30">
        <f t="shared" si="11"/>
        <v>-219.56804443621877</v>
      </c>
      <c r="L89" s="30">
        <f t="shared" si="11"/>
        <v>-226.19138526834649</v>
      </c>
      <c r="M89" s="30">
        <f t="shared" si="11"/>
        <v>-232.83926956393771</v>
      </c>
      <c r="N89" s="30">
        <f t="shared" si="11"/>
        <v>-239.51199184455254</v>
      </c>
      <c r="O89" s="30">
        <f t="shared" si="11"/>
        <v>-246.20985016601117</v>
      </c>
      <c r="P89" s="30">
        <f t="shared" si="11"/>
        <v>-252.93314616079806</v>
      </c>
      <c r="Q89" s="30">
        <f t="shared" si="11"/>
        <v>-259.68218508100836</v>
      </c>
      <c r="R89" s="30">
        <f t="shared" si="11"/>
        <v>-266.45727584174165</v>
      </c>
      <c r="S89" s="30">
        <f t="shared" si="11"/>
        <v>-273.25873106506697</v>
      </c>
      <c r="T89" s="30">
        <f t="shared" si="11"/>
        <v>-280.08686712455892</v>
      </c>
      <c r="U89" s="30">
        <f t="shared" si="11"/>
        <v>-286.96498599894403</v>
      </c>
    </row>
  </sheetData>
  <mergeCells count="10">
    <mergeCell ref="B83:U83"/>
    <mergeCell ref="B67:U67"/>
    <mergeCell ref="A44:A45"/>
    <mergeCell ref="A56:A57"/>
    <mergeCell ref="A4:A5"/>
    <mergeCell ref="B4:U4"/>
    <mergeCell ref="A16:A17"/>
    <mergeCell ref="B16:U16"/>
    <mergeCell ref="A28:A29"/>
    <mergeCell ref="B28:L2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Y89"/>
  <sheetViews>
    <sheetView zoomScale="70" zoomScaleNormal="70" workbookViewId="0">
      <selection activeCell="G38" sqref="G38"/>
    </sheetView>
  </sheetViews>
  <sheetFormatPr defaultRowHeight="15" x14ac:dyDescent="0.25"/>
  <cols>
    <col min="1" max="1" width="37.140625" bestFit="1" customWidth="1"/>
    <col min="2" max="2" width="9.5703125" bestFit="1" customWidth="1"/>
    <col min="3" max="3" width="9.42578125" bestFit="1" customWidth="1"/>
    <col min="4" max="12" width="9.7109375" bestFit="1" customWidth="1"/>
    <col min="13" max="13" width="10.5703125" bestFit="1" customWidth="1"/>
    <col min="14" max="21" width="9.5703125" bestFit="1" customWidth="1"/>
    <col min="22" max="22" width="13.140625" bestFit="1" customWidth="1"/>
    <col min="23" max="23" width="11.140625" bestFit="1" customWidth="1"/>
    <col min="24" max="25" width="10.140625" bestFit="1" customWidth="1"/>
  </cols>
  <sheetData>
    <row r="1" spans="1:25" x14ac:dyDescent="0.25">
      <c r="A1" t="s">
        <v>49</v>
      </c>
    </row>
    <row r="3" spans="1:25" x14ac:dyDescent="0.25">
      <c r="A3" t="s">
        <v>10</v>
      </c>
    </row>
    <row r="4" spans="1:25" x14ac:dyDescent="0.25">
      <c r="A4" s="56" t="s">
        <v>0</v>
      </c>
      <c r="B4" s="57" t="s">
        <v>1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</row>
    <row r="5" spans="1:25" x14ac:dyDescent="0.25">
      <c r="A5" s="56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40">
        <f>'[49]Perhitungan ke CO2-eq'!B128</f>
        <v>139.74859134039355</v>
      </c>
      <c r="C6" s="40">
        <f>'[49]Perhitungan ke CO2-eq'!C128</f>
        <v>93.165727560262368</v>
      </c>
      <c r="D6" s="40">
        <f>'[49]Perhitungan ke CO2-eq'!D128</f>
        <v>44.719549228925928</v>
      </c>
      <c r="E6" s="40">
        <f>'[49]Perhitungan ke CO2-eq'!E128</f>
        <v>115.52550217472532</v>
      </c>
      <c r="F6" s="40">
        <f>'[49]Perhitungan ke CO2-eq'!F128</f>
        <v>61.489380189773158</v>
      </c>
      <c r="G6" s="40">
        <f>'[49]Perhitungan ke CO2-eq'!G128</f>
        <v>0</v>
      </c>
      <c r="H6" s="40">
        <f>'[49]Perhitungan ke CO2-eq'!H128</f>
        <v>0</v>
      </c>
      <c r="I6" s="40">
        <f>'[49]Perhitungan ke CO2-eq'!I128</f>
        <v>0</v>
      </c>
      <c r="J6" s="40">
        <f>'[49]Perhitungan ke CO2-eq'!J128</f>
        <v>0</v>
      </c>
      <c r="K6" s="40">
        <f>'[49]Perhitungan ke CO2-eq'!K128</f>
        <v>0</v>
      </c>
      <c r="L6" s="40">
        <f>'[50]Perhitungan ke CO2-eq'!B128</f>
        <v>0</v>
      </c>
      <c r="M6" s="40">
        <f>'[50]Perhitungan ke CO2-eq'!C128</f>
        <v>0</v>
      </c>
      <c r="N6" s="40">
        <f>'[50]Perhitungan ke CO2-eq'!D128</f>
        <v>0</v>
      </c>
      <c r="O6" s="40">
        <f>'[50]Perhitungan ke CO2-eq'!E128</f>
        <v>0</v>
      </c>
      <c r="P6" s="40">
        <f>'[50]Perhitungan ke CO2-eq'!F128</f>
        <v>0</v>
      </c>
      <c r="Q6" s="40">
        <f>'[50]Perhitungan ke CO2-eq'!G128</f>
        <v>0</v>
      </c>
      <c r="R6" s="40">
        <f>'[50]Perhitungan ke CO2-eq'!H128</f>
        <v>0</v>
      </c>
      <c r="S6" s="40">
        <f>'[50]Perhitungan ke CO2-eq'!I128</f>
        <v>0</v>
      </c>
      <c r="T6" s="40">
        <f>'[50]Perhitungan ke CO2-eq'!J128</f>
        <v>0</v>
      </c>
      <c r="U6" s="40">
        <f>'[50]Perhitungan ke CO2-eq'!K128</f>
        <v>101.13634090043172</v>
      </c>
      <c r="V6" s="30">
        <f t="shared" ref="V6:V13" si="0">SUM(B6:U6)</f>
        <v>555.78509139451205</v>
      </c>
      <c r="W6" s="30"/>
      <c r="X6" s="30"/>
      <c r="Y6" s="30"/>
    </row>
    <row r="7" spans="1:25" x14ac:dyDescent="0.25">
      <c r="A7" s="1" t="s">
        <v>4</v>
      </c>
      <c r="B7" s="40">
        <f>'[49]Perhitungan ke CO2-eq'!B129</f>
        <v>1678.7723399999998</v>
      </c>
      <c r="C7" s="40">
        <f>'[49]Perhitungan ke CO2-eq'!C129</f>
        <v>1019.55</v>
      </c>
      <c r="D7" s="40">
        <f>'[49]Perhitungan ke CO2-eq'!D129</f>
        <v>2667.2465399999996</v>
      </c>
      <c r="E7" s="40">
        <f>'[49]Perhitungan ke CO2-eq'!E129</f>
        <v>3133.6573799999996</v>
      </c>
      <c r="F7" s="40">
        <f>'[49]Perhitungan ke CO2-eq'!F129</f>
        <v>3293.6727600000004</v>
      </c>
      <c r="G7" s="40">
        <f>'[49]Perhitungan ke CO2-eq'!G129</f>
        <v>1067.472</v>
      </c>
      <c r="H7" s="40">
        <f>'[49]Perhitungan ke CO2-eq'!H129</f>
        <v>1383.7103207507807</v>
      </c>
      <c r="I7" s="40">
        <f>'[49]Perhitungan ke CO2-eq'!I129</f>
        <v>1636.827830545094</v>
      </c>
      <c r="J7" s="40">
        <f>'[49]Perhitungan ke CO2-eq'!J129</f>
        <v>1936.2472814347893</v>
      </c>
      <c r="K7" s="40">
        <f>'[49]Perhitungan ke CO2-eq'!K129</f>
        <v>2235.6667323244901</v>
      </c>
      <c r="L7" s="40">
        <f>'[50]Perhitungan ke CO2-eq'!B129</f>
        <v>2535.0861832141809</v>
      </c>
      <c r="M7" s="40">
        <f>'[50]Perhitungan ke CO2-eq'!C129</f>
        <v>2834.5056341038821</v>
      </c>
      <c r="N7" s="40">
        <f>'[50]Perhitungan ke CO2-eq'!D129</f>
        <v>3133.9250849935729</v>
      </c>
      <c r="O7" s="40">
        <f>'[50]Perhitungan ke CO2-eq'!E129</f>
        <v>3433.3445358832737</v>
      </c>
      <c r="P7" s="40">
        <f>'[50]Perhitungan ke CO2-eq'!F129</f>
        <v>3732.7639867729645</v>
      </c>
      <c r="Q7" s="40">
        <f>'[50]Perhitungan ke CO2-eq'!G129</f>
        <v>4032.1834376626553</v>
      </c>
      <c r="R7" s="40">
        <f>'[50]Perhitungan ke CO2-eq'!H129</f>
        <v>4331.6028885523556</v>
      </c>
      <c r="S7" s="40">
        <f>'[50]Perhitungan ke CO2-eq'!I129</f>
        <v>4631.0223394420473</v>
      </c>
      <c r="T7" s="40">
        <f>'[50]Perhitungan ke CO2-eq'!J129</f>
        <v>4930.4417903317481</v>
      </c>
      <c r="U7" s="40">
        <f>'[50]Perhitungan ke CO2-eq'!K129</f>
        <v>5229.8612412214388</v>
      </c>
      <c r="V7" s="30">
        <f t="shared" si="0"/>
        <v>58877.560307233289</v>
      </c>
      <c r="W7" s="30"/>
      <c r="X7" s="30"/>
      <c r="Y7" s="30"/>
    </row>
    <row r="8" spans="1:25" x14ac:dyDescent="0.25">
      <c r="A8" s="1" t="s">
        <v>5</v>
      </c>
      <c r="B8" s="40">
        <f>'[49]Perhitungan ke CO2-eq'!B130</f>
        <v>191.77127891960973</v>
      </c>
      <c r="C8" s="40">
        <f>'[49]Perhitungan ke CO2-eq'!C130</f>
        <v>18.594379309106859</v>
      </c>
      <c r="D8" s="40">
        <f>'[49]Perhitungan ke CO2-eq'!D130</f>
        <v>322.9963472623329</v>
      </c>
      <c r="E8" s="40">
        <f>'[49]Perhitungan ke CO2-eq'!E130</f>
        <v>353.21225501185489</v>
      </c>
      <c r="F8" s="40">
        <f>'[49]Perhitungan ke CO2-eq'!F130</f>
        <v>356.33404026646485</v>
      </c>
      <c r="G8" s="40">
        <f>'[49]Perhitungan ke CO2-eq'!G130</f>
        <v>7.077444806142859</v>
      </c>
      <c r="H8" s="40">
        <f>'[49]Perhitungan ke CO2-eq'!H130</f>
        <v>9.1741361111147466</v>
      </c>
      <c r="I8" s="40">
        <f>'[49]Perhitungan ke CO2-eq'!I130</f>
        <v>10.852330204297123</v>
      </c>
      <c r="J8" s="40">
        <f>'[49]Perhitungan ke CO2-eq'!J130</f>
        <v>12.83751074070222</v>
      </c>
      <c r="K8" s="40">
        <f>'[49]Perhitungan ke CO2-eq'!K130</f>
        <v>14.822691277107351</v>
      </c>
      <c r="L8" s="40">
        <f>'[50]Perhitungan ke CO2-eq'!B130</f>
        <v>16.807871813512417</v>
      </c>
      <c r="M8" s="40">
        <f>'[50]Perhitungan ke CO2-eq'!C130</f>
        <v>18.793052349917552</v>
      </c>
      <c r="N8" s="40">
        <f>'[50]Perhitungan ke CO2-eq'!D130</f>
        <v>20.778232886322613</v>
      </c>
      <c r="O8" s="40">
        <f>'[50]Perhitungan ke CO2-eq'!E130</f>
        <v>22.763413422727751</v>
      </c>
      <c r="P8" s="40">
        <f>'[50]Perhitungan ke CO2-eq'!F130</f>
        <v>24.748593959132819</v>
      </c>
      <c r="Q8" s="40">
        <f>'[50]Perhitungan ke CO2-eq'!G130</f>
        <v>26.733774495537883</v>
      </c>
      <c r="R8" s="40">
        <f>'[50]Perhitungan ke CO2-eq'!H130</f>
        <v>28.718955031943018</v>
      </c>
      <c r="S8" s="40">
        <f>'[50]Perhitungan ke CO2-eq'!I130</f>
        <v>30.704135568348079</v>
      </c>
      <c r="T8" s="40">
        <f>'[50]Perhitungan ke CO2-eq'!J130</f>
        <v>32.689316104753217</v>
      </c>
      <c r="U8" s="40">
        <f>'[50]Perhitungan ke CO2-eq'!K130</f>
        <v>34.674496641158285</v>
      </c>
      <c r="V8" s="30">
        <f t="shared" si="0"/>
        <v>1555.0842561820882</v>
      </c>
      <c r="W8" s="30"/>
      <c r="X8" s="30"/>
      <c r="Y8" s="30"/>
    </row>
    <row r="9" spans="1:25" x14ac:dyDescent="0.25">
      <c r="A9" s="1" t="s">
        <v>6</v>
      </c>
      <c r="B9" s="40">
        <f>'[49]Perhitungan ke CO2-eq'!B131</f>
        <v>0</v>
      </c>
      <c r="C9" s="40">
        <f>'[49]Perhitungan ke CO2-eq'!C131</f>
        <v>0</v>
      </c>
      <c r="D9" s="40">
        <f>'[49]Perhitungan ke CO2-eq'!D131</f>
        <v>0</v>
      </c>
      <c r="E9" s="40">
        <f>'[49]Perhitungan ke CO2-eq'!E131</f>
        <v>0</v>
      </c>
      <c r="F9" s="40">
        <f>'[49]Perhitungan ke CO2-eq'!F131</f>
        <v>0</v>
      </c>
      <c r="G9" s="40">
        <f>'[49]Perhitungan ke CO2-eq'!G131</f>
        <v>0</v>
      </c>
      <c r="H9" s="40">
        <f>'[49]Perhitungan ke CO2-eq'!H131</f>
        <v>0</v>
      </c>
      <c r="I9" s="40">
        <f>'[49]Perhitungan ke CO2-eq'!I131</f>
        <v>0</v>
      </c>
      <c r="J9" s="40">
        <f>'[49]Perhitungan ke CO2-eq'!J131</f>
        <v>0</v>
      </c>
      <c r="K9" s="40">
        <f>'[49]Perhitungan ke CO2-eq'!K131</f>
        <v>0</v>
      </c>
      <c r="L9" s="40">
        <f>'[50]Perhitungan ke CO2-eq'!B131</f>
        <v>0</v>
      </c>
      <c r="M9" s="40">
        <f>'[50]Perhitungan ke CO2-eq'!C131</f>
        <v>0</v>
      </c>
      <c r="N9" s="40">
        <f>'[50]Perhitungan ke CO2-eq'!D131</f>
        <v>0</v>
      </c>
      <c r="O9" s="40">
        <f>'[50]Perhitungan ke CO2-eq'!E131</f>
        <v>0</v>
      </c>
      <c r="P9" s="40">
        <f>'[50]Perhitungan ke CO2-eq'!F131</f>
        <v>0</v>
      </c>
      <c r="Q9" s="40">
        <f>'[50]Perhitungan ke CO2-eq'!G131</f>
        <v>0</v>
      </c>
      <c r="R9" s="40">
        <f>'[50]Perhitungan ke CO2-eq'!H131</f>
        <v>0</v>
      </c>
      <c r="S9" s="40">
        <f>'[50]Perhitungan ke CO2-eq'!I131</f>
        <v>0</v>
      </c>
      <c r="T9" s="40">
        <f>'[50]Perhitungan ke CO2-eq'!J131</f>
        <v>0</v>
      </c>
      <c r="U9" s="40">
        <f>'[50]Perhitungan ke CO2-eq'!K131</f>
        <v>0</v>
      </c>
      <c r="V9" s="30">
        <f t="shared" si="0"/>
        <v>0</v>
      </c>
      <c r="W9" s="30"/>
      <c r="X9" s="30"/>
      <c r="Y9" s="30"/>
    </row>
    <row r="10" spans="1:25" x14ac:dyDescent="0.25">
      <c r="A10" s="1" t="s">
        <v>7</v>
      </c>
      <c r="B10" s="40">
        <f>'[49]Perhitungan ke CO2-eq'!B132</f>
        <v>15.125</v>
      </c>
      <c r="C10" s="40">
        <f>'[49]Perhitungan ke CO2-eq'!C132</f>
        <v>10.083333333333334</v>
      </c>
      <c r="D10" s="40">
        <f>'[49]Perhitungan ke CO2-eq'!D132</f>
        <v>4.8400000000000007</v>
      </c>
      <c r="E10" s="40">
        <f>'[49]Perhitungan ke CO2-eq'!E132</f>
        <v>12.503333333333336</v>
      </c>
      <c r="F10" s="40">
        <f>'[49]Perhitungan ke CO2-eq'!F132</f>
        <v>6.6550000000000011</v>
      </c>
      <c r="G10" s="40">
        <f>'[49]Perhitungan ke CO2-eq'!G132</f>
        <v>0</v>
      </c>
      <c r="H10" s="40">
        <f>'[49]Perhitungan ke CO2-eq'!H132</f>
        <v>0</v>
      </c>
      <c r="I10" s="40">
        <f>'[49]Perhitungan ke CO2-eq'!I132</f>
        <v>0</v>
      </c>
      <c r="J10" s="40">
        <f>'[49]Perhitungan ke CO2-eq'!J132</f>
        <v>0</v>
      </c>
      <c r="K10" s="40">
        <f>'[49]Perhitungan ke CO2-eq'!K132</f>
        <v>0</v>
      </c>
      <c r="L10" s="40">
        <f>'[50]Perhitungan ke CO2-eq'!B132</f>
        <v>0</v>
      </c>
      <c r="M10" s="40">
        <f>'[50]Perhitungan ke CO2-eq'!C132</f>
        <v>0</v>
      </c>
      <c r="N10" s="40">
        <f>'[50]Perhitungan ke CO2-eq'!D132</f>
        <v>0</v>
      </c>
      <c r="O10" s="40">
        <f>'[50]Perhitungan ke CO2-eq'!E132</f>
        <v>0</v>
      </c>
      <c r="P10" s="40">
        <f>'[50]Perhitungan ke CO2-eq'!F132</f>
        <v>0</v>
      </c>
      <c r="Q10" s="40">
        <f>'[50]Perhitungan ke CO2-eq'!G132</f>
        <v>0</v>
      </c>
      <c r="R10" s="40">
        <f>'[50]Perhitungan ke CO2-eq'!H132</f>
        <v>0</v>
      </c>
      <c r="S10" s="40">
        <f>'[50]Perhitungan ke CO2-eq'!I132</f>
        <v>0</v>
      </c>
      <c r="T10" s="40">
        <f>'[50]Perhitungan ke CO2-eq'!J132</f>
        <v>0</v>
      </c>
      <c r="U10" s="40">
        <f>'[50]Perhitungan ke CO2-eq'!K132</f>
        <v>10.945993383168236</v>
      </c>
      <c r="V10" s="30">
        <f t="shared" si="0"/>
        <v>60.152660049834907</v>
      </c>
      <c r="W10" s="30"/>
      <c r="X10" s="30"/>
      <c r="Y10" s="30"/>
    </row>
    <row r="11" spans="1:25" x14ac:dyDescent="0.25">
      <c r="A11" s="1" t="s">
        <v>8</v>
      </c>
      <c r="B11" s="40">
        <f>'[49]Perhitungan ke CO2-eq'!B133</f>
        <v>57.75718928571429</v>
      </c>
      <c r="C11" s="40">
        <f>'[49]Perhitungan ke CO2-eq'!C133</f>
        <v>38.504792857142853</v>
      </c>
      <c r="D11" s="40">
        <f>'[49]Perhitungan ke CO2-eq'!D133</f>
        <v>18.482300571428571</v>
      </c>
      <c r="E11" s="40">
        <f>'[49]Perhitungan ke CO2-eq'!E133</f>
        <v>47.745943142857143</v>
      </c>
      <c r="F11" s="40">
        <f>'[49]Perhitungan ke CO2-eq'!F133</f>
        <v>25.413163285714287</v>
      </c>
      <c r="G11" s="40">
        <f>'[49]Perhitungan ke CO2-eq'!G133</f>
        <v>0</v>
      </c>
      <c r="H11" s="40">
        <f>'[49]Perhitungan ke CO2-eq'!H133</f>
        <v>0</v>
      </c>
      <c r="I11" s="40">
        <f>'[49]Perhitungan ke CO2-eq'!I133</f>
        <v>0</v>
      </c>
      <c r="J11" s="40">
        <f>'[49]Perhitungan ke CO2-eq'!J133</f>
        <v>0</v>
      </c>
      <c r="K11" s="40">
        <f>'[49]Perhitungan ke CO2-eq'!K133</f>
        <v>0</v>
      </c>
      <c r="L11" s="40">
        <f>'[50]Perhitungan ke CO2-eq'!B133</f>
        <v>0</v>
      </c>
      <c r="M11" s="40">
        <f>'[50]Perhitungan ke CO2-eq'!C133</f>
        <v>0</v>
      </c>
      <c r="N11" s="40">
        <f>'[50]Perhitungan ke CO2-eq'!D133</f>
        <v>0</v>
      </c>
      <c r="O11" s="40">
        <f>'[50]Perhitungan ke CO2-eq'!E133</f>
        <v>0</v>
      </c>
      <c r="P11" s="40">
        <f>'[50]Perhitungan ke CO2-eq'!F133</f>
        <v>0</v>
      </c>
      <c r="Q11" s="40">
        <f>'[50]Perhitungan ke CO2-eq'!G133</f>
        <v>0</v>
      </c>
      <c r="R11" s="40">
        <f>'[50]Perhitungan ke CO2-eq'!H133</f>
        <v>0</v>
      </c>
      <c r="S11" s="40">
        <f>'[50]Perhitungan ke CO2-eq'!I133</f>
        <v>0</v>
      </c>
      <c r="T11" s="40">
        <f>'[50]Perhitungan ke CO2-eq'!J133</f>
        <v>0</v>
      </c>
      <c r="U11" s="40">
        <f>'[50]Perhitungan ke CO2-eq'!K133</f>
        <v>41.798995818302409</v>
      </c>
      <c r="V11" s="30">
        <f t="shared" si="0"/>
        <v>229.70238496115954</v>
      </c>
      <c r="W11" s="30"/>
      <c r="X11" s="30"/>
      <c r="Y11" s="30"/>
    </row>
    <row r="12" spans="1:25" x14ac:dyDescent="0.25">
      <c r="A12" s="4" t="s">
        <v>65</v>
      </c>
      <c r="B12" s="40">
        <f>'[49]Perhitungan ke CO2-eq'!B134</f>
        <v>14.439297321428572</v>
      </c>
      <c r="C12" s="40">
        <f>'[49]Perhitungan ke CO2-eq'!C134</f>
        <v>9.6261982142857132</v>
      </c>
      <c r="D12" s="40">
        <f>'[49]Perhitungan ke CO2-eq'!D134</f>
        <v>4.6205751428571427</v>
      </c>
      <c r="E12" s="40">
        <f>'[49]Perhitungan ke CO2-eq'!E134</f>
        <v>11.936485785714286</v>
      </c>
      <c r="F12" s="40">
        <f>'[49]Perhitungan ke CO2-eq'!F134</f>
        <v>6.3532908214285699</v>
      </c>
      <c r="G12" s="40">
        <f>'[49]Perhitungan ke CO2-eq'!G134</f>
        <v>0</v>
      </c>
      <c r="H12" s="40">
        <f>'[49]Perhitungan ke CO2-eq'!H134</f>
        <v>0</v>
      </c>
      <c r="I12" s="40">
        <f>'[49]Perhitungan ke CO2-eq'!I134</f>
        <v>0</v>
      </c>
      <c r="J12" s="40">
        <f>'[49]Perhitungan ke CO2-eq'!J134</f>
        <v>0</v>
      </c>
      <c r="K12" s="40">
        <f>'[49]Perhitungan ke CO2-eq'!K134</f>
        <v>0</v>
      </c>
      <c r="L12" s="40">
        <f>'[50]Perhitungan ke CO2-eq'!B134</f>
        <v>0</v>
      </c>
      <c r="M12" s="40">
        <f>'[50]Perhitungan ke CO2-eq'!C134</f>
        <v>0</v>
      </c>
      <c r="N12" s="40">
        <f>'[50]Perhitungan ke CO2-eq'!D134</f>
        <v>0</v>
      </c>
      <c r="O12" s="40">
        <f>'[50]Perhitungan ke CO2-eq'!E134</f>
        <v>0</v>
      </c>
      <c r="P12" s="40">
        <f>'[50]Perhitungan ke CO2-eq'!F134</f>
        <v>0</v>
      </c>
      <c r="Q12" s="40">
        <f>'[50]Perhitungan ke CO2-eq'!G134</f>
        <v>0</v>
      </c>
      <c r="R12" s="40">
        <f>'[50]Perhitungan ke CO2-eq'!H134</f>
        <v>0</v>
      </c>
      <c r="S12" s="40">
        <f>'[50]Perhitungan ke CO2-eq'!I134</f>
        <v>0</v>
      </c>
      <c r="T12" s="40">
        <f>'[50]Perhitungan ke CO2-eq'!J134</f>
        <v>0</v>
      </c>
      <c r="U12" s="40">
        <f>'[50]Perhitungan ke CO2-eq'!K134</f>
        <v>10.449748954575602</v>
      </c>
      <c r="V12" s="30">
        <f t="shared" si="0"/>
        <v>57.425596240289885</v>
      </c>
      <c r="W12" s="30"/>
      <c r="X12" s="30"/>
      <c r="Y12" s="30"/>
    </row>
    <row r="13" spans="1:25" x14ac:dyDescent="0.25">
      <c r="A13" s="35" t="s">
        <v>9</v>
      </c>
      <c r="B13" s="39">
        <f>SUM(B6:B12)</f>
        <v>2097.6136968671462</v>
      </c>
      <c r="C13" s="39">
        <f t="shared" ref="C13:U13" si="1">SUM(C6:C12)</f>
        <v>1189.5244312741311</v>
      </c>
      <c r="D13" s="39">
        <f t="shared" si="1"/>
        <v>3062.9053122055443</v>
      </c>
      <c r="E13" s="39">
        <f t="shared" si="1"/>
        <v>3674.5808994484846</v>
      </c>
      <c r="F13" s="39">
        <f t="shared" si="1"/>
        <v>3749.9176345633814</v>
      </c>
      <c r="G13" s="39">
        <f t="shared" si="1"/>
        <v>1074.5494448061429</v>
      </c>
      <c r="H13" s="39">
        <f t="shared" si="1"/>
        <v>1392.8844568618954</v>
      </c>
      <c r="I13" s="39">
        <f t="shared" si="1"/>
        <v>1647.6801607493912</v>
      </c>
      <c r="J13" s="39">
        <f t="shared" si="1"/>
        <v>1949.0847921754917</v>
      </c>
      <c r="K13" s="39">
        <f t="shared" si="1"/>
        <v>2250.4894236015975</v>
      </c>
      <c r="L13" s="39">
        <f t="shared" si="1"/>
        <v>2551.8940550276934</v>
      </c>
      <c r="M13" s="39">
        <f t="shared" si="1"/>
        <v>2853.2986864537997</v>
      </c>
      <c r="N13" s="39">
        <f t="shared" si="1"/>
        <v>3154.7033178798956</v>
      </c>
      <c r="O13" s="39">
        <f t="shared" si="1"/>
        <v>3456.1079493060015</v>
      </c>
      <c r="P13" s="39">
        <f t="shared" si="1"/>
        <v>3757.5125807320974</v>
      </c>
      <c r="Q13" s="39">
        <f t="shared" si="1"/>
        <v>4058.9172121581933</v>
      </c>
      <c r="R13" s="39">
        <f t="shared" si="1"/>
        <v>4360.3218435842982</v>
      </c>
      <c r="S13" s="39">
        <f t="shared" si="1"/>
        <v>4661.726475010395</v>
      </c>
      <c r="T13" s="39">
        <f t="shared" si="1"/>
        <v>4963.1311064365009</v>
      </c>
      <c r="U13" s="39">
        <f t="shared" si="1"/>
        <v>5428.8668169190751</v>
      </c>
      <c r="V13" s="30">
        <f t="shared" si="0"/>
        <v>61335.710296061152</v>
      </c>
      <c r="W13" s="30">
        <f>V13-V25</f>
        <v>517.43549413032451</v>
      </c>
      <c r="X13" s="30">
        <f>(V7+V8)-(V19+V20)</f>
        <v>265.30305270137615</v>
      </c>
      <c r="Y13" s="30">
        <f>(V6+V10+V11+V12)-(V18+V22+V23+V24)</f>
        <v>252.13244142897133</v>
      </c>
    </row>
    <row r="14" spans="1:25" x14ac:dyDescent="0.25">
      <c r="W14" s="14">
        <f>W13/(V13+V25)</f>
        <v>4.2359280682921444E-3</v>
      </c>
      <c r="X14" s="21">
        <f>X13/(V7+V8+V19+V20)</f>
        <v>2.1998597291570323E-3</v>
      </c>
      <c r="Y14" s="14">
        <f>Y13/(V6+V10+V11+V12+V18+V22+V23+V24)</f>
        <v>0.16224749022188614</v>
      </c>
    </row>
    <row r="15" spans="1:25" x14ac:dyDescent="0.25">
      <c r="A15" t="s">
        <v>11</v>
      </c>
    </row>
    <row r="16" spans="1:25" x14ac:dyDescent="0.25">
      <c r="A16" s="56" t="s">
        <v>0</v>
      </c>
      <c r="B16" s="57" t="s">
        <v>1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</row>
    <row r="17" spans="1:22" x14ac:dyDescent="0.25">
      <c r="A17" s="56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40">
        <f>'[51]Perhitungan ke CO2-eq'!B128</f>
        <v>90.780164132515893</v>
      </c>
      <c r="C18" s="40">
        <f>'[51]Perhitungan ke CO2-eq'!C128</f>
        <v>60.520109421677262</v>
      </c>
      <c r="D18" s="40">
        <f>'[51]Perhitungan ke CO2-eq'!D128</f>
        <v>29.049652522405086</v>
      </c>
      <c r="E18" s="40">
        <f>'[51]Perhitungan ke CO2-eq'!E128</f>
        <v>75.04493568287981</v>
      </c>
      <c r="F18" s="40">
        <f>'[51]Perhitungan ke CO2-eq'!F128</f>
        <v>39.943272218307001</v>
      </c>
      <c r="G18" s="40">
        <f>'[51]Perhitungan ke CO2-eq'!G128</f>
        <v>0</v>
      </c>
      <c r="H18" s="40">
        <f>'[51]Perhitungan ke CO2-eq'!H128</f>
        <v>0</v>
      </c>
      <c r="I18" s="40">
        <f>'[51]Perhitungan ke CO2-eq'!I128</f>
        <v>0</v>
      </c>
      <c r="J18" s="40">
        <f>'[51]Perhitungan ke CO2-eq'!J128</f>
        <v>0</v>
      </c>
      <c r="K18" s="40">
        <f>'[51]Perhitungan ke CO2-eq'!K128</f>
        <v>0</v>
      </c>
      <c r="L18" s="40">
        <f>'[52]Perhitungan ke CO2-eq'!B128</f>
        <v>0</v>
      </c>
      <c r="M18" s="40">
        <f>'[52]Perhitungan ke CO2-eq'!C128</f>
        <v>0</v>
      </c>
      <c r="N18" s="40">
        <f>'[52]Perhitungan ke CO2-eq'!D128</f>
        <v>0</v>
      </c>
      <c r="O18" s="40">
        <f>'[52]Perhitungan ke CO2-eq'!E128</f>
        <v>0</v>
      </c>
      <c r="P18" s="40">
        <f>'[52]Perhitungan ke CO2-eq'!F128</f>
        <v>0</v>
      </c>
      <c r="Q18" s="40">
        <f>'[52]Perhitungan ke CO2-eq'!G128</f>
        <v>0</v>
      </c>
      <c r="R18" s="40">
        <f>'[52]Perhitungan ke CO2-eq'!H128</f>
        <v>0</v>
      </c>
      <c r="S18" s="40">
        <f>'[52]Perhitungan ke CO2-eq'!I128</f>
        <v>0</v>
      </c>
      <c r="T18" s="40">
        <f>'[52]Perhitungan ke CO2-eq'!J128</f>
        <v>0</v>
      </c>
      <c r="U18" s="40">
        <f>'[52]Perhitungan ke CO2-eq'!K128</f>
        <v>25.549444575768351</v>
      </c>
      <c r="V18" s="30">
        <f t="shared" ref="V18:V25" si="2">SUM(B18:U18)</f>
        <v>320.8875785535534</v>
      </c>
    </row>
    <row r="19" spans="1:22" x14ac:dyDescent="0.25">
      <c r="A19" s="1" t="s">
        <v>4</v>
      </c>
      <c r="B19" s="40">
        <f>'[51]Perhitungan ke CO2-eq'!B129</f>
        <v>1678.7723399999998</v>
      </c>
      <c r="C19" s="40">
        <f>'[51]Perhitungan ke CO2-eq'!C129</f>
        <v>1019.55</v>
      </c>
      <c r="D19" s="40">
        <f>'[51]Perhitungan ke CO2-eq'!D129</f>
        <v>2667.2465399999996</v>
      </c>
      <c r="E19" s="40">
        <f>'[51]Perhitungan ke CO2-eq'!E129</f>
        <v>3133.6573799999996</v>
      </c>
      <c r="F19" s="40">
        <f>'[51]Perhitungan ke CO2-eq'!F129</f>
        <v>3293.6727600000004</v>
      </c>
      <c r="G19" s="40">
        <f>'[51]Perhitungan ke CO2-eq'!G129</f>
        <v>1067.472</v>
      </c>
      <c r="H19" s="40">
        <f>'[51]Perhitungan ke CO2-eq'!H129</f>
        <v>1383.7103207507807</v>
      </c>
      <c r="I19" s="40">
        <f>'[51]Perhitungan ke CO2-eq'!I129</f>
        <v>1636.827830545094</v>
      </c>
      <c r="J19" s="40">
        <f>'[51]Perhitungan ke CO2-eq'!J129</f>
        <v>1936.2472814347893</v>
      </c>
      <c r="K19" s="40">
        <f>'[51]Perhitungan ke CO2-eq'!K129</f>
        <v>2235.6667323244901</v>
      </c>
      <c r="L19" s="40">
        <f>'[52]Perhitungan ke CO2-eq'!B129</f>
        <v>2535.0861832141809</v>
      </c>
      <c r="M19" s="40">
        <f>'[52]Perhitungan ke CO2-eq'!C129</f>
        <v>2834.5056341038821</v>
      </c>
      <c r="N19" s="40">
        <f>'[52]Perhitungan ke CO2-eq'!D129</f>
        <v>3133.9250849935729</v>
      </c>
      <c r="O19" s="40">
        <f>'[52]Perhitungan ke CO2-eq'!E129</f>
        <v>3433.3445358832737</v>
      </c>
      <c r="P19" s="40">
        <f>'[52]Perhitungan ke CO2-eq'!F129</f>
        <v>3732.7639867729645</v>
      </c>
      <c r="Q19" s="40">
        <f>'[52]Perhitungan ke CO2-eq'!G129</f>
        <v>4032.1834376626553</v>
      </c>
      <c r="R19" s="40">
        <f>'[52]Perhitungan ke CO2-eq'!H129</f>
        <v>4331.6028885523556</v>
      </c>
      <c r="S19" s="40">
        <f>'[52]Perhitungan ke CO2-eq'!I129</f>
        <v>4631.0223394420473</v>
      </c>
      <c r="T19" s="40">
        <f>'[52]Perhitungan ke CO2-eq'!J129</f>
        <v>4930.4417903317481</v>
      </c>
      <c r="U19" s="40">
        <f>'[52]Perhitungan ke CO2-eq'!K129</f>
        <v>5229.8612412214388</v>
      </c>
      <c r="V19" s="30">
        <f t="shared" si="2"/>
        <v>58877.560307233289</v>
      </c>
    </row>
    <row r="20" spans="1:22" x14ac:dyDescent="0.25">
      <c r="A20" s="1" t="s">
        <v>5</v>
      </c>
      <c r="B20" s="40">
        <f>'[51]Perhitungan ke CO2-eq'!B130</f>
        <v>191.77127891960973</v>
      </c>
      <c r="C20" s="40">
        <f>'[51]Perhitungan ke CO2-eq'!C130</f>
        <v>18.594379309106859</v>
      </c>
      <c r="D20" s="40">
        <f>'[51]Perhitungan ke CO2-eq'!D130</f>
        <v>322.9963472623329</v>
      </c>
      <c r="E20" s="40">
        <f>'[51]Perhitungan ke CO2-eq'!E130</f>
        <v>353.21225501185489</v>
      </c>
      <c r="F20" s="40">
        <f>'[51]Perhitungan ke CO2-eq'!F130</f>
        <v>356.33404026646485</v>
      </c>
      <c r="G20" s="40">
        <f>'[51]Perhitungan ke CO2-eq'!G130</f>
        <v>7.077444806142859</v>
      </c>
      <c r="H20" s="40">
        <f>'[51]Perhitungan ke CO2-eq'!H130</f>
        <v>1.1966264492758365</v>
      </c>
      <c r="I20" s="40">
        <f>'[51]Perhitungan ke CO2-eq'!I130</f>
        <v>1.415521330995277</v>
      </c>
      <c r="J20" s="40">
        <f>'[51]Perhitungan ke CO2-eq'!J130</f>
        <v>1.6744579227002894</v>
      </c>
      <c r="K20" s="40">
        <f>'[51]Perhitungan ke CO2-eq'!K130</f>
        <v>1.9333945144053064</v>
      </c>
      <c r="L20" s="40">
        <f>'[52]Perhitungan ke CO2-eq'!B130</f>
        <v>2.192331106110315</v>
      </c>
      <c r="M20" s="40">
        <f>'[52]Perhitungan ke CO2-eq'!C130</f>
        <v>2.4512676978153327</v>
      </c>
      <c r="N20" s="40">
        <f>'[52]Perhitungan ke CO2-eq'!D130</f>
        <v>2.7102042895203415</v>
      </c>
      <c r="O20" s="40">
        <f>'[52]Perhitungan ke CO2-eq'!E130</f>
        <v>2.9691408812253579</v>
      </c>
      <c r="P20" s="40">
        <f>'[52]Perhitungan ke CO2-eq'!F130</f>
        <v>3.2280774729303672</v>
      </c>
      <c r="Q20" s="40">
        <f>'[52]Perhitungan ke CO2-eq'!G130</f>
        <v>3.4870140646353756</v>
      </c>
      <c r="R20" s="40">
        <f>'[52]Perhitungan ke CO2-eq'!H130</f>
        <v>3.7459506563403937</v>
      </c>
      <c r="S20" s="40">
        <f>'[52]Perhitungan ke CO2-eq'!I130</f>
        <v>4.0048872480454012</v>
      </c>
      <c r="T20" s="40">
        <f>'[52]Perhitungan ke CO2-eq'!J130</f>
        <v>4.2638238397504189</v>
      </c>
      <c r="U20" s="40">
        <f>'[52]Perhitungan ke CO2-eq'!K130</f>
        <v>4.5227604314554286</v>
      </c>
      <c r="V20" s="30">
        <f t="shared" si="2"/>
        <v>1289.7812034807175</v>
      </c>
    </row>
    <row r="21" spans="1:22" x14ac:dyDescent="0.25">
      <c r="A21" s="1" t="s">
        <v>6</v>
      </c>
      <c r="B21" s="40">
        <f>'[51]Perhitungan ke CO2-eq'!B131</f>
        <v>0</v>
      </c>
      <c r="C21" s="40">
        <f>'[51]Perhitungan ke CO2-eq'!C131</f>
        <v>0</v>
      </c>
      <c r="D21" s="40">
        <f>'[51]Perhitungan ke CO2-eq'!D131</f>
        <v>0</v>
      </c>
      <c r="E21" s="40">
        <f>'[51]Perhitungan ke CO2-eq'!E131</f>
        <v>0</v>
      </c>
      <c r="F21" s="40">
        <f>'[51]Perhitungan ke CO2-eq'!F131</f>
        <v>0</v>
      </c>
      <c r="G21" s="40">
        <f>'[51]Perhitungan ke CO2-eq'!G131</f>
        <v>0</v>
      </c>
      <c r="H21" s="40">
        <f>'[51]Perhitungan ke CO2-eq'!H131</f>
        <v>0</v>
      </c>
      <c r="I21" s="40">
        <f>'[51]Perhitungan ke CO2-eq'!I131</f>
        <v>0</v>
      </c>
      <c r="J21" s="40">
        <f>'[51]Perhitungan ke CO2-eq'!J131</f>
        <v>0</v>
      </c>
      <c r="K21" s="40">
        <f>'[51]Perhitungan ke CO2-eq'!K131</f>
        <v>0</v>
      </c>
      <c r="L21" s="40">
        <f>'[52]Perhitungan ke CO2-eq'!B131</f>
        <v>0</v>
      </c>
      <c r="M21" s="40">
        <f>'[52]Perhitungan ke CO2-eq'!C131</f>
        <v>0</v>
      </c>
      <c r="N21" s="40">
        <f>'[52]Perhitungan ke CO2-eq'!D131</f>
        <v>0</v>
      </c>
      <c r="O21" s="40">
        <f>'[52]Perhitungan ke CO2-eq'!E131</f>
        <v>0</v>
      </c>
      <c r="P21" s="40">
        <f>'[52]Perhitungan ke CO2-eq'!F131</f>
        <v>0</v>
      </c>
      <c r="Q21" s="40">
        <f>'[52]Perhitungan ke CO2-eq'!G131</f>
        <v>0</v>
      </c>
      <c r="R21" s="40">
        <f>'[52]Perhitungan ke CO2-eq'!H131</f>
        <v>0</v>
      </c>
      <c r="S21" s="40">
        <f>'[52]Perhitungan ke CO2-eq'!I131</f>
        <v>0</v>
      </c>
      <c r="T21" s="40">
        <f>'[52]Perhitungan ke CO2-eq'!J131</f>
        <v>0</v>
      </c>
      <c r="U21" s="40">
        <f>'[52]Perhitungan ke CO2-eq'!K131</f>
        <v>0</v>
      </c>
      <c r="V21" s="30">
        <f t="shared" si="2"/>
        <v>0</v>
      </c>
    </row>
    <row r="22" spans="1:22" x14ac:dyDescent="0.25">
      <c r="A22" s="1" t="s">
        <v>7</v>
      </c>
      <c r="B22" s="40">
        <f>'[51]Perhitungan ke CO2-eq'!B132</f>
        <v>15.125</v>
      </c>
      <c r="C22" s="40">
        <f>'[51]Perhitungan ke CO2-eq'!C132</f>
        <v>10.083333333333334</v>
      </c>
      <c r="D22" s="40">
        <f>'[51]Perhitungan ke CO2-eq'!D132</f>
        <v>4.8400000000000007</v>
      </c>
      <c r="E22" s="40">
        <f>'[51]Perhitungan ke CO2-eq'!E132</f>
        <v>12.503333333333336</v>
      </c>
      <c r="F22" s="40">
        <f>'[51]Perhitungan ke CO2-eq'!F132</f>
        <v>6.6550000000000011</v>
      </c>
      <c r="G22" s="40">
        <f>'[51]Perhitungan ke CO2-eq'!G132</f>
        <v>0</v>
      </c>
      <c r="H22" s="40">
        <f>'[51]Perhitungan ke CO2-eq'!H132</f>
        <v>0</v>
      </c>
      <c r="I22" s="40">
        <f>'[51]Perhitungan ke CO2-eq'!I132</f>
        <v>0</v>
      </c>
      <c r="J22" s="40">
        <f>'[51]Perhitungan ke CO2-eq'!J132</f>
        <v>0</v>
      </c>
      <c r="K22" s="40">
        <f>'[51]Perhitungan ke CO2-eq'!K132</f>
        <v>0</v>
      </c>
      <c r="L22" s="40">
        <f>'[52]Perhitungan ke CO2-eq'!B132</f>
        <v>0</v>
      </c>
      <c r="M22" s="40">
        <f>'[52]Perhitungan ke CO2-eq'!C132</f>
        <v>0</v>
      </c>
      <c r="N22" s="40">
        <f>'[52]Perhitungan ke CO2-eq'!D132</f>
        <v>0</v>
      </c>
      <c r="O22" s="40">
        <f>'[52]Perhitungan ke CO2-eq'!E132</f>
        <v>0</v>
      </c>
      <c r="P22" s="40">
        <f>'[52]Perhitungan ke CO2-eq'!F132</f>
        <v>0</v>
      </c>
      <c r="Q22" s="40">
        <f>'[52]Perhitungan ke CO2-eq'!G132</f>
        <v>0</v>
      </c>
      <c r="R22" s="40">
        <f>'[52]Perhitungan ke CO2-eq'!H132</f>
        <v>0</v>
      </c>
      <c r="S22" s="40">
        <f>'[52]Perhitungan ke CO2-eq'!I132</f>
        <v>0</v>
      </c>
      <c r="T22" s="40">
        <f>'[52]Perhitungan ke CO2-eq'!J132</f>
        <v>0</v>
      </c>
      <c r="U22" s="40">
        <f>'[52]Perhitungan ke CO2-eq'!K132</f>
        <v>7.9607224604859903</v>
      </c>
      <c r="V22" s="30">
        <f t="shared" si="2"/>
        <v>57.16738912715266</v>
      </c>
    </row>
    <row r="23" spans="1:22" x14ac:dyDescent="0.25">
      <c r="A23" s="1" t="s">
        <v>8</v>
      </c>
      <c r="B23" s="40">
        <f>'[51]Perhitungan ke CO2-eq'!B133</f>
        <v>57.75718928571429</v>
      </c>
      <c r="C23" s="40">
        <f>'[51]Perhitungan ke CO2-eq'!C133</f>
        <v>38.504792857142853</v>
      </c>
      <c r="D23" s="40">
        <f>'[51]Perhitungan ke CO2-eq'!D133</f>
        <v>18.482300571428571</v>
      </c>
      <c r="E23" s="40">
        <f>'[51]Perhitungan ke CO2-eq'!E133</f>
        <v>47.745943142857143</v>
      </c>
      <c r="F23" s="40">
        <f>'[51]Perhitungan ke CO2-eq'!F133</f>
        <v>25.413163285714287</v>
      </c>
      <c r="G23" s="40">
        <f>'[51]Perhitungan ke CO2-eq'!G133</f>
        <v>0</v>
      </c>
      <c r="H23" s="40">
        <f>'[51]Perhitungan ke CO2-eq'!H133</f>
        <v>0</v>
      </c>
      <c r="I23" s="40">
        <f>'[51]Perhitungan ke CO2-eq'!I133</f>
        <v>0</v>
      </c>
      <c r="J23" s="40">
        <f>'[51]Perhitungan ke CO2-eq'!J133</f>
        <v>0</v>
      </c>
      <c r="K23" s="40">
        <f>'[51]Perhitungan ke CO2-eq'!K133</f>
        <v>0</v>
      </c>
      <c r="L23" s="40">
        <f>'[52]Perhitungan ke CO2-eq'!B133</f>
        <v>0</v>
      </c>
      <c r="M23" s="40">
        <f>'[52]Perhitungan ke CO2-eq'!C133</f>
        <v>0</v>
      </c>
      <c r="N23" s="40">
        <f>'[52]Perhitungan ke CO2-eq'!D133</f>
        <v>0</v>
      </c>
      <c r="O23" s="40">
        <f>'[52]Perhitungan ke CO2-eq'!E133</f>
        <v>0</v>
      </c>
      <c r="P23" s="40">
        <f>'[52]Perhitungan ke CO2-eq'!F133</f>
        <v>0</v>
      </c>
      <c r="Q23" s="40">
        <f>'[52]Perhitungan ke CO2-eq'!G133</f>
        <v>0</v>
      </c>
      <c r="R23" s="40">
        <f>'[52]Perhitungan ke CO2-eq'!H133</f>
        <v>0</v>
      </c>
      <c r="S23" s="40">
        <f>'[52]Perhitungan ke CO2-eq'!I133</f>
        <v>0</v>
      </c>
      <c r="T23" s="40">
        <f>'[52]Perhitungan ke CO2-eq'!J133</f>
        <v>0</v>
      </c>
      <c r="U23" s="40">
        <f>'[52]Perhitungan ke CO2-eq'!K133</f>
        <v>30.399269686038114</v>
      </c>
      <c r="V23" s="30">
        <f t="shared" si="2"/>
        <v>218.30265882889523</v>
      </c>
    </row>
    <row r="24" spans="1:22" x14ac:dyDescent="0.25">
      <c r="B24" s="40">
        <f>'[51]Perhitungan ke CO2-eq'!B134</f>
        <v>14.439297321428572</v>
      </c>
      <c r="C24" s="40">
        <f>'[51]Perhitungan ke CO2-eq'!C134</f>
        <v>9.6261982142857132</v>
      </c>
      <c r="D24" s="40">
        <f>'[51]Perhitungan ke CO2-eq'!D134</f>
        <v>4.6205751428571427</v>
      </c>
      <c r="E24" s="40">
        <f>'[51]Perhitungan ke CO2-eq'!E134</f>
        <v>11.936485785714286</v>
      </c>
      <c r="F24" s="40">
        <f>'[51]Perhitungan ke CO2-eq'!F134</f>
        <v>6.3532908214285699</v>
      </c>
      <c r="G24" s="40">
        <f>'[51]Perhitungan ke CO2-eq'!G134</f>
        <v>0</v>
      </c>
      <c r="H24" s="40">
        <f>'[51]Perhitungan ke CO2-eq'!H134</f>
        <v>0</v>
      </c>
      <c r="I24" s="40">
        <f>'[51]Perhitungan ke CO2-eq'!I134</f>
        <v>0</v>
      </c>
      <c r="J24" s="40">
        <f>'[51]Perhitungan ke CO2-eq'!J134</f>
        <v>0</v>
      </c>
      <c r="K24" s="40">
        <f>'[51]Perhitungan ke CO2-eq'!K134</f>
        <v>0</v>
      </c>
      <c r="L24" s="40">
        <f>'[52]Perhitungan ke CO2-eq'!B134</f>
        <v>0</v>
      </c>
      <c r="M24" s="40">
        <f>'[52]Perhitungan ke CO2-eq'!C134</f>
        <v>0</v>
      </c>
      <c r="N24" s="40">
        <f>'[52]Perhitungan ke CO2-eq'!D134</f>
        <v>0</v>
      </c>
      <c r="O24" s="40">
        <f>'[52]Perhitungan ke CO2-eq'!E134</f>
        <v>0</v>
      </c>
      <c r="P24" s="40">
        <f>'[52]Perhitungan ke CO2-eq'!F134</f>
        <v>0</v>
      </c>
      <c r="Q24" s="40">
        <f>'[52]Perhitungan ke CO2-eq'!G134</f>
        <v>0</v>
      </c>
      <c r="R24" s="40">
        <f>'[52]Perhitungan ke CO2-eq'!H134</f>
        <v>0</v>
      </c>
      <c r="S24" s="40">
        <f>'[52]Perhitungan ke CO2-eq'!I134</f>
        <v>0</v>
      </c>
      <c r="T24" s="40">
        <f>'[52]Perhitungan ke CO2-eq'!J134</f>
        <v>0</v>
      </c>
      <c r="U24" s="40">
        <f>'[52]Perhitungan ke CO2-eq'!K134</f>
        <v>7.5998174215095275</v>
      </c>
      <c r="V24" s="30">
        <f t="shared" si="2"/>
        <v>54.575664707223808</v>
      </c>
    </row>
    <row r="25" spans="1:22" x14ac:dyDescent="0.25">
      <c r="A25" s="4" t="s">
        <v>9</v>
      </c>
      <c r="B25" s="30">
        <f>SUM(B18:B24)</f>
        <v>2048.6452696592683</v>
      </c>
      <c r="C25" s="30">
        <f t="shared" ref="C25:U25" si="3">SUM(C18:C24)</f>
        <v>1156.8788131355459</v>
      </c>
      <c r="D25" s="30">
        <f t="shared" si="3"/>
        <v>3047.2354154990235</v>
      </c>
      <c r="E25" s="30">
        <f t="shared" si="3"/>
        <v>3634.1003329566392</v>
      </c>
      <c r="F25" s="30">
        <f t="shared" si="3"/>
        <v>3728.371526591915</v>
      </c>
      <c r="G25" s="30">
        <f t="shared" si="3"/>
        <v>1074.5494448061429</v>
      </c>
      <c r="H25" s="30">
        <f t="shared" si="3"/>
        <v>1384.9069472000565</v>
      </c>
      <c r="I25" s="30">
        <f t="shared" si="3"/>
        <v>1638.2433518760893</v>
      </c>
      <c r="J25" s="30">
        <f t="shared" si="3"/>
        <v>1937.9217393574895</v>
      </c>
      <c r="K25" s="30">
        <f t="shared" si="3"/>
        <v>2237.6001268388954</v>
      </c>
      <c r="L25" s="30">
        <f t="shared" si="3"/>
        <v>2537.2785143202914</v>
      </c>
      <c r="M25" s="30">
        <f t="shared" si="3"/>
        <v>2836.9569018016973</v>
      </c>
      <c r="N25" s="30">
        <f t="shared" si="3"/>
        <v>3136.6352892830932</v>
      </c>
      <c r="O25" s="30">
        <f t="shared" si="3"/>
        <v>3436.3136767644992</v>
      </c>
      <c r="P25" s="30">
        <f t="shared" si="3"/>
        <v>3735.9920642458947</v>
      </c>
      <c r="Q25" s="30">
        <f t="shared" si="3"/>
        <v>4035.6704517272906</v>
      </c>
      <c r="R25" s="30">
        <f t="shared" si="3"/>
        <v>4335.3488392086956</v>
      </c>
      <c r="S25" s="30">
        <f t="shared" si="3"/>
        <v>4635.0272266900929</v>
      </c>
      <c r="T25" s="30">
        <f t="shared" si="3"/>
        <v>4934.7056141714984</v>
      </c>
      <c r="U25" s="30">
        <f t="shared" si="3"/>
        <v>5305.8932557966955</v>
      </c>
      <c r="V25" s="30">
        <f t="shared" si="2"/>
        <v>60818.274801930827</v>
      </c>
    </row>
    <row r="27" spans="1:22" x14ac:dyDescent="0.25">
      <c r="A27" t="s">
        <v>45</v>
      </c>
    </row>
    <row r="28" spans="1:22" x14ac:dyDescent="0.25">
      <c r="A28" s="56" t="s">
        <v>0</v>
      </c>
      <c r="B28" s="56" t="s">
        <v>46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</row>
    <row r="29" spans="1:22" x14ac:dyDescent="0.25">
      <c r="A29" s="56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40">
        <f>'[53]Perhitungan ke CO2-eq'!B128</f>
        <v>551.54110715675324</v>
      </c>
      <c r="C30" s="40">
        <f>'[53]Perhitungan ke CO2-eq'!C128</f>
        <v>149.06516409641978</v>
      </c>
      <c r="D30" s="40">
        <f>'[53]Perhitungan ke CO2-eq'!D128</f>
        <v>419.24577402118058</v>
      </c>
      <c r="E30" s="40">
        <f>'[53]Perhitungan ke CO2-eq'!E128</f>
        <v>195.64802787655097</v>
      </c>
      <c r="F30" s="40">
        <f>'[53]Perhitungan ke CO2-eq'!F128</f>
        <v>344.71319197297078</v>
      </c>
      <c r="G30" s="40">
        <f>'[53]Perhitungan ke CO2-eq'!G128</f>
        <v>78.259211150620388</v>
      </c>
      <c r="H30" s="40">
        <f>'[53]Perhitungan ke CO2-eq'!H128</f>
        <v>229.1876897982454</v>
      </c>
      <c r="I30" s="40">
        <f>'[53]Perhitungan ke CO2-eq'!I128</f>
        <v>268.31729537355557</v>
      </c>
      <c r="J30" s="40">
        <f>'[53]Perhitungan ke CO2-eq'!J128</f>
        <v>253.41077896391363</v>
      </c>
      <c r="K30" s="40">
        <f>'[53]Perhitungan ke CO2-eq'!K128</f>
        <v>259.00072261752933</v>
      </c>
      <c r="L30" s="40">
        <f>'[53]Perhitungan ke CO2-eq'!L128</f>
        <v>152.79179319883028</v>
      </c>
    </row>
    <row r="31" spans="1:22" x14ac:dyDescent="0.25">
      <c r="A31" s="1" t="s">
        <v>4</v>
      </c>
      <c r="B31" s="40">
        <f>'[53]Perhitungan ke CO2-eq'!B129</f>
        <v>0</v>
      </c>
      <c r="C31" s="40">
        <f>'[53]Perhitungan ke CO2-eq'!C129</f>
        <v>0</v>
      </c>
      <c r="D31" s="40">
        <f>'[53]Perhitungan ke CO2-eq'!D129</f>
        <v>725.37570000000005</v>
      </c>
      <c r="E31" s="40">
        <f>'[53]Perhitungan ke CO2-eq'!E129</f>
        <v>833.87765999999999</v>
      </c>
      <c r="F31" s="40">
        <f>'[53]Perhitungan ke CO2-eq'!F129</f>
        <v>882.50316000000021</v>
      </c>
      <c r="G31" s="40">
        <f>'[53]Perhitungan ke CO2-eq'!G129</f>
        <v>918.81551999999999</v>
      </c>
      <c r="H31" s="40">
        <f>'[53]Perhitungan ke CO2-eq'!H129</f>
        <v>771.11916000000008</v>
      </c>
      <c r="I31" s="40">
        <f>'[53]Perhitungan ke CO2-eq'!I129</f>
        <v>690.50646000000006</v>
      </c>
      <c r="J31" s="40">
        <f>'[53]Perhitungan ke CO2-eq'!J129</f>
        <v>703.13501999999994</v>
      </c>
      <c r="K31" s="40">
        <f>'[53]Perhitungan ke CO2-eq'!K129</f>
        <v>703.13501999999994</v>
      </c>
      <c r="L31" s="40">
        <f>'[53]Perhitungan ke CO2-eq'!L129</f>
        <v>961.34681999999987</v>
      </c>
    </row>
    <row r="32" spans="1:22" x14ac:dyDescent="0.25">
      <c r="A32" s="1" t="s">
        <v>5</v>
      </c>
      <c r="B32" s="40">
        <f>'[53]Perhitungan ke CO2-eq'!B130</f>
        <v>0</v>
      </c>
      <c r="C32" s="40">
        <f>'[53]Perhitungan ke CO2-eq'!C130</f>
        <v>0</v>
      </c>
      <c r="D32" s="40">
        <f>'[53]Perhitungan ke CO2-eq'!D130</f>
        <v>44.362805730294866</v>
      </c>
      <c r="E32" s="40">
        <f>'[53]Perhitungan ke CO2-eq'!E130</f>
        <v>41.593746540405718</v>
      </c>
      <c r="F32" s="40">
        <f>'[53]Perhitungan ke CO2-eq'!F130</f>
        <v>19.067076864062859</v>
      </c>
      <c r="G32" s="40">
        <f>'[53]Perhitungan ke CO2-eq'!G130</f>
        <v>19.734818142713145</v>
      </c>
      <c r="H32" s="40">
        <f>'[53]Perhitungan ke CO2-eq'!H130</f>
        <v>17.186655959440003</v>
      </c>
      <c r="I32" s="40">
        <f>'[53]Perhitungan ke CO2-eq'!I130</f>
        <v>14.722835291685715</v>
      </c>
      <c r="J32" s="40">
        <f>'[53]Perhitungan ke CO2-eq'!J130</f>
        <v>14.475703098560002</v>
      </c>
      <c r="K32" s="40">
        <f>'[53]Perhitungan ke CO2-eq'!K130</f>
        <v>17.033510423185145</v>
      </c>
      <c r="L32" s="40">
        <f>'[53]Perhitungan ke CO2-eq'!L130</f>
        <v>18.595436640314286</v>
      </c>
    </row>
    <row r="33" spans="1:13" x14ac:dyDescent="0.25">
      <c r="A33" s="1" t="s">
        <v>6</v>
      </c>
      <c r="B33" s="40">
        <f>'[53]Perhitungan ke CO2-eq'!B131</f>
        <v>0</v>
      </c>
      <c r="C33" s="40">
        <f>'[53]Perhitungan ke CO2-eq'!C131</f>
        <v>0</v>
      </c>
      <c r="D33" s="40">
        <f>'[53]Perhitungan ke CO2-eq'!D131</f>
        <v>0</v>
      </c>
      <c r="E33" s="40">
        <f>'[53]Perhitungan ke CO2-eq'!E131</f>
        <v>0</v>
      </c>
      <c r="F33" s="40">
        <f>'[53]Perhitungan ke CO2-eq'!F131</f>
        <v>0</v>
      </c>
      <c r="G33" s="40">
        <f>'[53]Perhitungan ke CO2-eq'!G131</f>
        <v>0</v>
      </c>
      <c r="H33" s="40">
        <f>'[53]Perhitungan ke CO2-eq'!H131</f>
        <v>0</v>
      </c>
      <c r="I33" s="40">
        <f>'[53]Perhitungan ke CO2-eq'!I131</f>
        <v>0</v>
      </c>
      <c r="J33" s="40">
        <f>'[53]Perhitungan ke CO2-eq'!J131</f>
        <v>0</v>
      </c>
      <c r="K33" s="40">
        <f>'[53]Perhitungan ke CO2-eq'!K131</f>
        <v>0</v>
      </c>
      <c r="L33" s="40">
        <f>'[53]Perhitungan ke CO2-eq'!L131</f>
        <v>0</v>
      </c>
    </row>
    <row r="34" spans="1:13" x14ac:dyDescent="0.25">
      <c r="A34" s="1" t="s">
        <v>7</v>
      </c>
      <c r="B34" s="10">
        <f>'[53]Perhitungan ke CO2-eq'!B132</f>
        <v>4.1978181818181826</v>
      </c>
      <c r="C34" s="10">
        <f>'[53]Perhitungan ke CO2-eq'!C132</f>
        <v>1.1345454545454545</v>
      </c>
      <c r="D34" s="10">
        <f>'[53]Perhitungan ke CO2-eq'!D132</f>
        <v>3.1909090909090909</v>
      </c>
      <c r="E34" s="10">
        <f>'[53]Perhitungan ke CO2-eq'!E132</f>
        <v>1.4890909090909092</v>
      </c>
      <c r="F34" s="10">
        <f>'[53]Perhitungan ke CO2-eq'!F132</f>
        <v>2.623636363636364</v>
      </c>
      <c r="G34" s="10">
        <f>'[53]Perhitungan ke CO2-eq'!G132</f>
        <v>0.59563636363636363</v>
      </c>
      <c r="H34" s="10">
        <f>'[53]Perhitungan ke CO2-eq'!H132</f>
        <v>1.7443636363636366</v>
      </c>
      <c r="I34" s="10">
        <f>'[53]Perhitungan ke CO2-eq'!I132</f>
        <v>2.0421818181818181</v>
      </c>
      <c r="J34" s="10">
        <f>'[53]Perhitungan ke CO2-eq'!J132</f>
        <v>1.9287272727272728</v>
      </c>
      <c r="K34" s="10">
        <f>'[53]Perhitungan ke CO2-eq'!K132</f>
        <v>1.9712727272727273</v>
      </c>
      <c r="L34" s="10">
        <f>'[53]Perhitungan ke CO2-eq'!L132</f>
        <v>1.1629090909090911</v>
      </c>
    </row>
    <row r="35" spans="1:13" x14ac:dyDescent="0.25">
      <c r="A35" s="1" t="s">
        <v>8</v>
      </c>
      <c r="B35" s="10">
        <f>'[53]Perhitungan ke CO2-eq'!B133</f>
        <v>2.174469818181818E-5</v>
      </c>
      <c r="C35" s="10">
        <f>'[53]Perhitungan ke CO2-eq'!C133</f>
        <v>5.876945454545454E-6</v>
      </c>
      <c r="D35" s="10">
        <f>'[53]Perhitungan ke CO2-eq'!D133</f>
        <v>1.652890909090909E-5</v>
      </c>
      <c r="E35" s="10">
        <f>'[53]Perhitungan ke CO2-eq'!E133</f>
        <v>7.7134909090909102E-6</v>
      </c>
      <c r="F35" s="10">
        <f>'[53]Perhitungan ke CO2-eq'!F133</f>
        <v>1.3590436363636365E-5</v>
      </c>
      <c r="G35" s="10">
        <f>'[53]Perhitungan ke CO2-eq'!G133</f>
        <v>3.0853963636363633E-6</v>
      </c>
      <c r="H35" s="10">
        <f>'[53]Perhitungan ke CO2-eq'!H133</f>
        <v>9.0358036363636363E-6</v>
      </c>
      <c r="I35" s="10">
        <f>'[53]Perhitungan ke CO2-eq'!I133</f>
        <v>1.0578501818181821E-5</v>
      </c>
      <c r="J35" s="10">
        <f>'[53]Perhitungan ke CO2-eq'!J133</f>
        <v>1.0528773818181819E-5</v>
      </c>
      <c r="K35" s="10">
        <f>'[53]Perhitungan ke CO2-eq'!K133</f>
        <v>8.2475018181818188E-6</v>
      </c>
      <c r="L35" s="10">
        <f>'[53]Perhitungan ke CO2-eq'!L133</f>
        <v>4.8654327272727275E-6</v>
      </c>
    </row>
    <row r="36" spans="1:13" x14ac:dyDescent="0.25">
      <c r="A36" s="4" t="s">
        <v>9</v>
      </c>
      <c r="B36" s="40">
        <f>'[53]Perhitungan ke CO2-eq'!B134</f>
        <v>555.73894708326964</v>
      </c>
      <c r="C36" s="40">
        <f>'[53]Perhitungan ke CO2-eq'!C134</f>
        <v>150.19971542791069</v>
      </c>
      <c r="D36" s="40">
        <f>'[53]Perhitungan ke CO2-eq'!D134</f>
        <v>1192.1752053712937</v>
      </c>
      <c r="E36" s="40">
        <f>'[53]Perhitungan ke CO2-eq'!E134</f>
        <v>1072.6085330395385</v>
      </c>
      <c r="F36" s="40">
        <f>'[53]Perhitungan ke CO2-eq'!F134</f>
        <v>1248.9070787911064</v>
      </c>
      <c r="G36" s="40">
        <f>'[53]Perhitungan ke CO2-eq'!G134</f>
        <v>1017.4051887423662</v>
      </c>
      <c r="H36" s="40">
        <f>'[53]Perhitungan ke CO2-eq'!H134</f>
        <v>1019.2378784298528</v>
      </c>
      <c r="I36" s="40">
        <f>'[53]Perhitungan ke CO2-eq'!I134</f>
        <v>975.58878306192491</v>
      </c>
      <c r="J36" s="40">
        <f>'[53]Perhitungan ke CO2-eq'!J134</f>
        <v>972.95023986397462</v>
      </c>
      <c r="K36" s="40">
        <f>'[53]Perhitungan ke CO2-eq'!K134</f>
        <v>981.14053401548904</v>
      </c>
      <c r="L36" s="40">
        <f>'[53]Perhitungan ke CO2-eq'!L134</f>
        <v>1133.8969637954863</v>
      </c>
      <c r="M36" s="9">
        <f>SUM(B36:L36)</f>
        <v>10319.849067622214</v>
      </c>
    </row>
    <row r="44" spans="1:13" x14ac:dyDescent="0.25">
      <c r="A44" t="s">
        <v>53</v>
      </c>
    </row>
    <row r="45" spans="1:13" x14ac:dyDescent="0.25">
      <c r="A45" s="56" t="s">
        <v>0</v>
      </c>
    </row>
    <row r="46" spans="1:13" x14ac:dyDescent="0.25">
      <c r="A46" s="56"/>
    </row>
    <row r="47" spans="1:13" x14ac:dyDescent="0.25">
      <c r="A47" s="1" t="s">
        <v>3</v>
      </c>
    </row>
    <row r="48" spans="1:13" x14ac:dyDescent="0.25">
      <c r="A48" s="1" t="s">
        <v>4</v>
      </c>
    </row>
    <row r="49" spans="1:1" x14ac:dyDescent="0.25">
      <c r="A49" s="1" t="s">
        <v>5</v>
      </c>
    </row>
    <row r="50" spans="1:1" x14ac:dyDescent="0.25">
      <c r="A50" s="1" t="s">
        <v>6</v>
      </c>
    </row>
    <row r="51" spans="1:1" x14ac:dyDescent="0.25">
      <c r="A51" s="1" t="s">
        <v>7</v>
      </c>
    </row>
    <row r="52" spans="1:1" x14ac:dyDescent="0.25">
      <c r="A52" s="1" t="s">
        <v>8</v>
      </c>
    </row>
    <row r="53" spans="1:1" x14ac:dyDescent="0.25">
      <c r="A53" s="4" t="s">
        <v>9</v>
      </c>
    </row>
    <row r="56" spans="1:1" x14ac:dyDescent="0.25">
      <c r="A56" t="s">
        <v>54</v>
      </c>
    </row>
    <row r="57" spans="1:1" x14ac:dyDescent="0.25">
      <c r="A57" s="56" t="s">
        <v>0</v>
      </c>
    </row>
    <row r="58" spans="1:1" x14ac:dyDescent="0.25">
      <c r="A58" s="56"/>
    </row>
    <row r="59" spans="1:1" x14ac:dyDescent="0.25">
      <c r="A59" s="1" t="s">
        <v>3</v>
      </c>
    </row>
    <row r="60" spans="1:1" x14ac:dyDescent="0.25">
      <c r="A60" s="1" t="s">
        <v>4</v>
      </c>
    </row>
    <row r="61" spans="1:1" x14ac:dyDescent="0.25">
      <c r="A61" s="1" t="s">
        <v>5</v>
      </c>
    </row>
    <row r="62" spans="1:1" x14ac:dyDescent="0.25">
      <c r="A62" s="1" t="s">
        <v>6</v>
      </c>
    </row>
    <row r="63" spans="1:1" x14ac:dyDescent="0.25">
      <c r="A63" s="1" t="s">
        <v>7</v>
      </c>
    </row>
    <row r="64" spans="1:1" x14ac:dyDescent="0.25">
      <c r="A64" s="1" t="s">
        <v>8</v>
      </c>
    </row>
    <row r="65" spans="1:21" x14ac:dyDescent="0.25">
      <c r="A65" s="4" t="s">
        <v>9</v>
      </c>
    </row>
    <row r="68" spans="1:21" x14ac:dyDescent="0.25">
      <c r="A68" s="35"/>
      <c r="B68" s="55" t="s">
        <v>1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</row>
    <row r="69" spans="1:21" x14ac:dyDescent="0.25">
      <c r="A69" s="35" t="s">
        <v>59</v>
      </c>
      <c r="B69" s="37">
        <v>2011</v>
      </c>
      <c r="C69" s="37">
        <v>2012</v>
      </c>
      <c r="D69" s="37">
        <v>2013</v>
      </c>
      <c r="E69" s="37">
        <v>2014</v>
      </c>
      <c r="F69" s="37">
        <v>2015</v>
      </c>
      <c r="G69" s="37">
        <v>2016</v>
      </c>
      <c r="H69" s="37">
        <v>2017</v>
      </c>
      <c r="I69" s="37">
        <v>2018</v>
      </c>
      <c r="J69" s="37">
        <v>2019</v>
      </c>
      <c r="K69" s="37">
        <v>2020</v>
      </c>
      <c r="L69" s="37">
        <v>2021</v>
      </c>
      <c r="M69" s="37">
        <v>2022</v>
      </c>
      <c r="N69" s="37">
        <v>2023</v>
      </c>
      <c r="O69" s="37">
        <v>2024</v>
      </c>
      <c r="P69" s="37">
        <v>2025</v>
      </c>
      <c r="Q69" s="37">
        <v>2026</v>
      </c>
      <c r="R69" s="37">
        <v>2027</v>
      </c>
      <c r="S69" s="37">
        <v>2028</v>
      </c>
      <c r="T69" s="37">
        <v>2029</v>
      </c>
      <c r="U69" s="37">
        <v>2030</v>
      </c>
    </row>
    <row r="70" spans="1:21" x14ac:dyDescent="0.25">
      <c r="A70" s="35" t="s">
        <v>60</v>
      </c>
      <c r="B70" s="39">
        <f>B6+B9+B10+B11+B12</f>
        <v>227.07007794753639</v>
      </c>
      <c r="C70" s="39">
        <f t="shared" ref="C70:U70" si="4">C6+C9+C10+C11+C12</f>
        <v>151.38005196502428</v>
      </c>
      <c r="D70" s="39">
        <f t="shared" si="4"/>
        <v>72.662424943211647</v>
      </c>
      <c r="E70" s="39">
        <f t="shared" si="4"/>
        <v>187.71126443663007</v>
      </c>
      <c r="F70" s="39">
        <f t="shared" si="4"/>
        <v>99.910834296916022</v>
      </c>
      <c r="G70" s="39">
        <f t="shared" si="4"/>
        <v>0</v>
      </c>
      <c r="H70" s="39">
        <f t="shared" si="4"/>
        <v>0</v>
      </c>
      <c r="I70" s="39">
        <f t="shared" si="4"/>
        <v>0</v>
      </c>
      <c r="J70" s="39">
        <f t="shared" si="4"/>
        <v>0</v>
      </c>
      <c r="K70" s="39">
        <f t="shared" si="4"/>
        <v>0</v>
      </c>
      <c r="L70" s="39">
        <f t="shared" si="4"/>
        <v>0</v>
      </c>
      <c r="M70" s="39">
        <f t="shared" si="4"/>
        <v>0</v>
      </c>
      <c r="N70" s="39">
        <f t="shared" si="4"/>
        <v>0</v>
      </c>
      <c r="O70" s="39">
        <f t="shared" si="4"/>
        <v>0</v>
      </c>
      <c r="P70" s="39">
        <f t="shared" si="4"/>
        <v>0</v>
      </c>
      <c r="Q70" s="39">
        <f t="shared" si="4"/>
        <v>0</v>
      </c>
      <c r="R70" s="39">
        <f t="shared" si="4"/>
        <v>0</v>
      </c>
      <c r="S70" s="39">
        <f t="shared" si="4"/>
        <v>0</v>
      </c>
      <c r="T70" s="39">
        <f t="shared" si="4"/>
        <v>0</v>
      </c>
      <c r="U70" s="39">
        <f t="shared" si="4"/>
        <v>164.33107905647796</v>
      </c>
    </row>
    <row r="71" spans="1:21" x14ac:dyDescent="0.25">
      <c r="A71" s="35" t="s">
        <v>61</v>
      </c>
      <c r="B71" s="39">
        <f>B7+B8</f>
        <v>1870.5436189196096</v>
      </c>
      <c r="C71" s="39">
        <f t="shared" ref="C71:U71" si="5">C7+C8</f>
        <v>1038.1443793091069</v>
      </c>
      <c r="D71" s="39">
        <f t="shared" si="5"/>
        <v>2990.2428872623327</v>
      </c>
      <c r="E71" s="39">
        <f t="shared" si="5"/>
        <v>3486.8696350118544</v>
      </c>
      <c r="F71" s="39">
        <f t="shared" si="5"/>
        <v>3650.0068002664652</v>
      </c>
      <c r="G71" s="39">
        <f t="shared" si="5"/>
        <v>1074.5494448061429</v>
      </c>
      <c r="H71" s="39">
        <f t="shared" si="5"/>
        <v>1392.8844568618954</v>
      </c>
      <c r="I71" s="39">
        <f t="shared" si="5"/>
        <v>1647.6801607493912</v>
      </c>
      <c r="J71" s="39">
        <f t="shared" si="5"/>
        <v>1949.0847921754917</v>
      </c>
      <c r="K71" s="39">
        <f t="shared" si="5"/>
        <v>2250.4894236015975</v>
      </c>
      <c r="L71" s="39">
        <f t="shared" si="5"/>
        <v>2551.8940550276934</v>
      </c>
      <c r="M71" s="39">
        <f t="shared" si="5"/>
        <v>2853.2986864537997</v>
      </c>
      <c r="N71" s="39">
        <f t="shared" si="5"/>
        <v>3154.7033178798956</v>
      </c>
      <c r="O71" s="39">
        <f t="shared" si="5"/>
        <v>3456.1079493060015</v>
      </c>
      <c r="P71" s="39">
        <f t="shared" si="5"/>
        <v>3757.5125807320974</v>
      </c>
      <c r="Q71" s="39">
        <f t="shared" si="5"/>
        <v>4058.9172121581933</v>
      </c>
      <c r="R71" s="39">
        <f t="shared" si="5"/>
        <v>4360.3218435842982</v>
      </c>
      <c r="S71" s="39">
        <f t="shared" si="5"/>
        <v>4661.726475010395</v>
      </c>
      <c r="T71" s="39">
        <f t="shared" si="5"/>
        <v>4963.1311064365009</v>
      </c>
      <c r="U71" s="39">
        <f t="shared" si="5"/>
        <v>5264.5357378625968</v>
      </c>
    </row>
    <row r="72" spans="1:21" x14ac:dyDescent="0.25">
      <c r="A72" s="35"/>
      <c r="B72" s="39">
        <f>SUM(B70:B71)</f>
        <v>2097.6136968671458</v>
      </c>
      <c r="C72" s="39">
        <f t="shared" ref="C72:U72" si="6">SUM(C70:C71)</f>
        <v>1189.5244312741311</v>
      </c>
      <c r="D72" s="39">
        <f t="shared" si="6"/>
        <v>3062.9053122055443</v>
      </c>
      <c r="E72" s="39">
        <f t="shared" si="6"/>
        <v>3674.5808994484846</v>
      </c>
      <c r="F72" s="39">
        <f t="shared" si="6"/>
        <v>3749.9176345633814</v>
      </c>
      <c r="G72" s="39">
        <f t="shared" si="6"/>
        <v>1074.5494448061429</v>
      </c>
      <c r="H72" s="39">
        <f t="shared" si="6"/>
        <v>1392.8844568618954</v>
      </c>
      <c r="I72" s="39">
        <f t="shared" si="6"/>
        <v>1647.6801607493912</v>
      </c>
      <c r="J72" s="39">
        <f t="shared" si="6"/>
        <v>1949.0847921754917</v>
      </c>
      <c r="K72" s="39">
        <f t="shared" si="6"/>
        <v>2250.4894236015975</v>
      </c>
      <c r="L72" s="39">
        <f t="shared" si="6"/>
        <v>2551.8940550276934</v>
      </c>
      <c r="M72" s="39">
        <f t="shared" si="6"/>
        <v>2853.2986864537997</v>
      </c>
      <c r="N72" s="39">
        <f t="shared" si="6"/>
        <v>3154.7033178798956</v>
      </c>
      <c r="O72" s="39">
        <f t="shared" si="6"/>
        <v>3456.1079493060015</v>
      </c>
      <c r="P72" s="39">
        <f t="shared" si="6"/>
        <v>3757.5125807320974</v>
      </c>
      <c r="Q72" s="39">
        <f t="shared" si="6"/>
        <v>4058.9172121581933</v>
      </c>
      <c r="R72" s="39">
        <f t="shared" si="6"/>
        <v>4360.3218435842982</v>
      </c>
      <c r="S72" s="39">
        <f t="shared" si="6"/>
        <v>4661.726475010395</v>
      </c>
      <c r="T72" s="39">
        <f t="shared" si="6"/>
        <v>4963.1311064365009</v>
      </c>
      <c r="U72" s="39">
        <f t="shared" si="6"/>
        <v>5428.8668169190751</v>
      </c>
    </row>
    <row r="73" spans="1:21" x14ac:dyDescent="0.25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25">
      <c r="A74" t="s">
        <v>66</v>
      </c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25">
      <c r="A75" s="31" t="str">
        <f>[54]Rekap!A2</f>
        <v>Pertanian</v>
      </c>
      <c r="B75" s="31">
        <f>[54]Rekap!B2</f>
        <v>239.62295564285711</v>
      </c>
      <c r="C75" s="31">
        <f>[54]Rekap!C2</f>
        <v>153.14422052380951</v>
      </c>
      <c r="D75" s="31">
        <f>[54]Rekap!D2</f>
        <v>110.18818125714286</v>
      </c>
      <c r="E75" s="31">
        <f>[54]Rekap!E2</f>
        <v>206.94679863809523</v>
      </c>
      <c r="F75" s="31">
        <f>[54]Rekap!F2</f>
        <v>151.18587110000001</v>
      </c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25">
      <c r="A76" s="31" t="str">
        <f>[54]Rekap!A3</f>
        <v>Terkait pemupukan N</v>
      </c>
      <c r="B76" s="31">
        <f>[54]Rekap!B3</f>
        <v>214.26545564285709</v>
      </c>
      <c r="C76" s="31">
        <f>[54]Rekap!C3</f>
        <v>151.45372052380952</v>
      </c>
      <c r="D76" s="31">
        <f>[54]Rekap!D3</f>
        <v>109.37674125714285</v>
      </c>
      <c r="E76" s="31">
        <f>[54]Rekap!E3</f>
        <v>204.85057863809524</v>
      </c>
      <c r="F76" s="31">
        <f>[54]Rekap!F3</f>
        <v>150.0701411</v>
      </c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25">
      <c r="A77" s="31" t="str">
        <f>[54]Rekap!A4</f>
        <v>Pengairan sawah</v>
      </c>
      <c r="B77" s="31">
        <f>[54]Rekap!B4</f>
        <v>25.357500000000002</v>
      </c>
      <c r="C77" s="31">
        <f>[54]Rekap!C4</f>
        <v>1.6905000000000001</v>
      </c>
      <c r="D77" s="31">
        <f>[54]Rekap!D4</f>
        <v>0.81144000000000005</v>
      </c>
      <c r="E77" s="31">
        <f>[54]Rekap!E4</f>
        <v>2.0962200000000002</v>
      </c>
      <c r="F77" s="31">
        <f>[54]Rekap!F4</f>
        <v>1.1157300000000001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x14ac:dyDescent="0.25">
      <c r="A78" s="31" t="str">
        <f>[54]Rekap!A5</f>
        <v>Peternakan</v>
      </c>
      <c r="B78" s="31">
        <f>[54]Rekap!B5</f>
        <v>1801.5381741407452</v>
      </c>
      <c r="C78" s="31">
        <f>[54]Rekap!C5</f>
        <v>1072.7820644377252</v>
      </c>
      <c r="D78" s="31">
        <f>[54]Rekap!D5</f>
        <v>2868.0445838615769</v>
      </c>
      <c r="E78" s="31">
        <f>[54]Rekap!E5</f>
        <v>3361.7208924255883</v>
      </c>
      <c r="F78" s="31">
        <f>[54]Rekap!F5</f>
        <v>3517.7033591425757</v>
      </c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x14ac:dyDescent="0.25">
      <c r="A79" s="31" t="str">
        <f>[54]Rekap!A6</f>
        <v>Total</v>
      </c>
      <c r="B79" s="31">
        <f>[54]Rekap!B6</f>
        <v>2041.1611297836023</v>
      </c>
      <c r="C79" s="31">
        <f>[54]Rekap!C6</f>
        <v>1225.9262849615347</v>
      </c>
      <c r="D79" s="31">
        <f>[54]Rekap!D6</f>
        <v>2978.2327651187197</v>
      </c>
      <c r="E79" s="31">
        <f>[54]Rekap!E6</f>
        <v>3568.6676910636834</v>
      </c>
      <c r="F79" s="31">
        <f>[54]Rekap!F6</f>
        <v>3668.8892302425756</v>
      </c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1" spans="1:21" x14ac:dyDescent="0.25">
      <c r="B81" s="30">
        <f>B72-B79</f>
        <v>56.452567083543499</v>
      </c>
      <c r="C81" s="30">
        <f t="shared" ref="C81:F81" si="7">C72-C79</f>
        <v>-36.401853687403673</v>
      </c>
      <c r="D81" s="30">
        <f t="shared" si="7"/>
        <v>84.672547086824579</v>
      </c>
      <c r="E81" s="30">
        <f t="shared" si="7"/>
        <v>105.91320838480124</v>
      </c>
      <c r="F81" s="30">
        <f t="shared" si="7"/>
        <v>81.028404320805748</v>
      </c>
    </row>
    <row r="83" spans="1:21" x14ac:dyDescent="0.25">
      <c r="A83" s="35"/>
      <c r="B83" s="55" t="s">
        <v>1</v>
      </c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</row>
    <row r="84" spans="1:21" x14ac:dyDescent="0.25">
      <c r="A84" s="35" t="s">
        <v>68</v>
      </c>
      <c r="B84" s="37">
        <v>2011</v>
      </c>
      <c r="C84" s="37">
        <v>2012</v>
      </c>
      <c r="D84" s="37">
        <v>2013</v>
      </c>
      <c r="E84" s="37">
        <v>2014</v>
      </c>
      <c r="F84" s="37">
        <v>2015</v>
      </c>
      <c r="G84" s="37">
        <v>2016</v>
      </c>
      <c r="H84" s="37">
        <v>2017</v>
      </c>
      <c r="I84" s="37">
        <v>2018</v>
      </c>
      <c r="J84" s="37">
        <v>2019</v>
      </c>
      <c r="K84" s="37">
        <v>2020</v>
      </c>
      <c r="L84" s="37">
        <v>2021</v>
      </c>
      <c r="M84" s="37">
        <v>2022</v>
      </c>
      <c r="N84" s="37">
        <v>2023</v>
      </c>
      <c r="O84" s="37">
        <v>2024</v>
      </c>
      <c r="P84" s="37">
        <v>2025</v>
      </c>
      <c r="Q84" s="37">
        <v>2026</v>
      </c>
      <c r="R84" s="37">
        <v>2027</v>
      </c>
      <c r="S84" s="37">
        <v>2028</v>
      </c>
      <c r="T84" s="37">
        <v>2029</v>
      </c>
      <c r="U84" s="37">
        <v>2030</v>
      </c>
    </row>
    <row r="85" spans="1:21" x14ac:dyDescent="0.25">
      <c r="A85" s="35" t="s">
        <v>60</v>
      </c>
      <c r="B85" s="39">
        <f>B18+B21+B22+B23+B24</f>
        <v>178.10165073965874</v>
      </c>
      <c r="C85" s="39">
        <f t="shared" ref="C85:U85" si="8">C18+C21+C22+C23+C24</f>
        <v>118.73443382643914</v>
      </c>
      <c r="D85" s="39">
        <f t="shared" si="8"/>
        <v>56.992528236690795</v>
      </c>
      <c r="E85" s="39">
        <f t="shared" si="8"/>
        <v>147.23069794478459</v>
      </c>
      <c r="F85" s="39">
        <f t="shared" si="8"/>
        <v>78.364726325449865</v>
      </c>
      <c r="G85" s="39">
        <f t="shared" si="8"/>
        <v>0</v>
      </c>
      <c r="H85" s="39">
        <f t="shared" si="8"/>
        <v>0</v>
      </c>
      <c r="I85" s="39">
        <f t="shared" si="8"/>
        <v>0</v>
      </c>
      <c r="J85" s="39">
        <f t="shared" si="8"/>
        <v>0</v>
      </c>
      <c r="K85" s="39">
        <f t="shared" si="8"/>
        <v>0</v>
      </c>
      <c r="L85" s="39">
        <f t="shared" si="8"/>
        <v>0</v>
      </c>
      <c r="M85" s="39">
        <f t="shared" si="8"/>
        <v>0</v>
      </c>
      <c r="N85" s="39">
        <f t="shared" si="8"/>
        <v>0</v>
      </c>
      <c r="O85" s="39">
        <f t="shared" si="8"/>
        <v>0</v>
      </c>
      <c r="P85" s="39">
        <f t="shared" si="8"/>
        <v>0</v>
      </c>
      <c r="Q85" s="39">
        <f t="shared" si="8"/>
        <v>0</v>
      </c>
      <c r="R85" s="39">
        <f t="shared" si="8"/>
        <v>0</v>
      </c>
      <c r="S85" s="39">
        <f t="shared" si="8"/>
        <v>0</v>
      </c>
      <c r="T85" s="39">
        <f t="shared" si="8"/>
        <v>0</v>
      </c>
      <c r="U85" s="39">
        <f t="shared" si="8"/>
        <v>71.509254143801982</v>
      </c>
    </row>
    <row r="86" spans="1:21" x14ac:dyDescent="0.25">
      <c r="A86" s="35" t="s">
        <v>61</v>
      </c>
      <c r="B86" s="39">
        <f>B19+B20</f>
        <v>1870.5436189196096</v>
      </c>
      <c r="C86" s="39">
        <f t="shared" ref="C86:U86" si="9">C19+C20</f>
        <v>1038.1443793091069</v>
      </c>
      <c r="D86" s="39">
        <f t="shared" si="9"/>
        <v>2990.2428872623327</v>
      </c>
      <c r="E86" s="39">
        <f t="shared" si="9"/>
        <v>3486.8696350118544</v>
      </c>
      <c r="F86" s="39">
        <f t="shared" si="9"/>
        <v>3650.0068002664652</v>
      </c>
      <c r="G86" s="39">
        <f t="shared" si="9"/>
        <v>1074.5494448061429</v>
      </c>
      <c r="H86" s="39">
        <f t="shared" si="9"/>
        <v>1384.9069472000565</v>
      </c>
      <c r="I86" s="39">
        <f t="shared" si="9"/>
        <v>1638.2433518760893</v>
      </c>
      <c r="J86" s="39">
        <f t="shared" si="9"/>
        <v>1937.9217393574895</v>
      </c>
      <c r="K86" s="39">
        <f t="shared" si="9"/>
        <v>2237.6001268388954</v>
      </c>
      <c r="L86" s="39">
        <f t="shared" si="9"/>
        <v>2537.2785143202914</v>
      </c>
      <c r="M86" s="39">
        <f t="shared" si="9"/>
        <v>2836.9569018016973</v>
      </c>
      <c r="N86" s="39">
        <f t="shared" si="9"/>
        <v>3136.6352892830932</v>
      </c>
      <c r="O86" s="39">
        <f t="shared" si="9"/>
        <v>3436.3136767644992</v>
      </c>
      <c r="P86" s="39">
        <f t="shared" si="9"/>
        <v>3735.9920642458947</v>
      </c>
      <c r="Q86" s="39">
        <f t="shared" si="9"/>
        <v>4035.6704517272906</v>
      </c>
      <c r="R86" s="39">
        <f t="shared" si="9"/>
        <v>4335.3488392086956</v>
      </c>
      <c r="S86" s="39">
        <f t="shared" si="9"/>
        <v>4635.0272266900929</v>
      </c>
      <c r="T86" s="39">
        <f t="shared" si="9"/>
        <v>4934.7056141714984</v>
      </c>
      <c r="U86" s="39">
        <f t="shared" si="9"/>
        <v>5234.3840016528939</v>
      </c>
    </row>
    <row r="87" spans="1:21" x14ac:dyDescent="0.25">
      <c r="A87" s="35"/>
      <c r="B87" s="39">
        <f>SUM(B85:B86)</f>
        <v>2048.6452696592683</v>
      </c>
      <c r="C87" s="39">
        <f t="shared" ref="C87:U87" si="10">SUM(C85:C86)</f>
        <v>1156.8788131355459</v>
      </c>
      <c r="D87" s="39">
        <f t="shared" si="10"/>
        <v>3047.2354154990235</v>
      </c>
      <c r="E87" s="39">
        <f t="shared" si="10"/>
        <v>3634.1003329566388</v>
      </c>
      <c r="F87" s="39">
        <f t="shared" si="10"/>
        <v>3728.371526591915</v>
      </c>
      <c r="G87" s="39">
        <f t="shared" si="10"/>
        <v>1074.5494448061429</v>
      </c>
      <c r="H87" s="39">
        <f t="shared" si="10"/>
        <v>1384.9069472000565</v>
      </c>
      <c r="I87" s="39">
        <f t="shared" si="10"/>
        <v>1638.2433518760893</v>
      </c>
      <c r="J87" s="39">
        <f t="shared" si="10"/>
        <v>1937.9217393574895</v>
      </c>
      <c r="K87" s="39">
        <f t="shared" si="10"/>
        <v>2237.6001268388954</v>
      </c>
      <c r="L87" s="39">
        <f t="shared" si="10"/>
        <v>2537.2785143202914</v>
      </c>
      <c r="M87" s="39">
        <f t="shared" si="10"/>
        <v>2836.9569018016973</v>
      </c>
      <c r="N87" s="39">
        <f t="shared" si="10"/>
        <v>3136.6352892830932</v>
      </c>
      <c r="O87" s="39">
        <f t="shared" si="10"/>
        <v>3436.3136767644992</v>
      </c>
      <c r="P87" s="39">
        <f t="shared" si="10"/>
        <v>3735.9920642458947</v>
      </c>
      <c r="Q87" s="39">
        <f t="shared" si="10"/>
        <v>4035.6704517272906</v>
      </c>
      <c r="R87" s="39">
        <f t="shared" si="10"/>
        <v>4335.3488392086956</v>
      </c>
      <c r="S87" s="39">
        <f t="shared" si="10"/>
        <v>4635.0272266900929</v>
      </c>
      <c r="T87" s="39">
        <f t="shared" si="10"/>
        <v>4934.7056141714984</v>
      </c>
      <c r="U87" s="39">
        <f t="shared" si="10"/>
        <v>5305.8932557966955</v>
      </c>
    </row>
    <row r="89" spans="1:21" x14ac:dyDescent="0.25">
      <c r="B89" s="30">
        <f>B87-B72</f>
        <v>-48.968427207877539</v>
      </c>
      <c r="C89" s="30">
        <f t="shared" ref="C89:U89" si="11">C87-C72</f>
        <v>-32.645618138585178</v>
      </c>
      <c r="D89" s="30">
        <f t="shared" si="11"/>
        <v>-15.669896706520831</v>
      </c>
      <c r="E89" s="30">
        <f t="shared" si="11"/>
        <v>-40.480566491845821</v>
      </c>
      <c r="F89" s="30">
        <f t="shared" si="11"/>
        <v>-21.546107971466427</v>
      </c>
      <c r="G89" s="30">
        <f t="shared" si="11"/>
        <v>0</v>
      </c>
      <c r="H89" s="30">
        <f t="shared" si="11"/>
        <v>-7.9775096618388943</v>
      </c>
      <c r="I89" s="30">
        <f t="shared" si="11"/>
        <v>-9.4368088733019704</v>
      </c>
      <c r="J89" s="30">
        <f t="shared" si="11"/>
        <v>-11.163052818002143</v>
      </c>
      <c r="K89" s="30">
        <f t="shared" si="11"/>
        <v>-12.889296762702088</v>
      </c>
      <c r="L89" s="30">
        <f t="shared" si="11"/>
        <v>-14.615540707402033</v>
      </c>
      <c r="M89" s="30">
        <f t="shared" si="11"/>
        <v>-16.341784652102433</v>
      </c>
      <c r="N89" s="30">
        <f t="shared" si="11"/>
        <v>-18.068028596802378</v>
      </c>
      <c r="O89" s="30">
        <f t="shared" si="11"/>
        <v>-19.794272541502323</v>
      </c>
      <c r="P89" s="30">
        <f t="shared" si="11"/>
        <v>-21.520516486202723</v>
      </c>
      <c r="Q89" s="30">
        <f t="shared" si="11"/>
        <v>-23.246760430902668</v>
      </c>
      <c r="R89" s="30">
        <f t="shared" si="11"/>
        <v>-24.973004375602613</v>
      </c>
      <c r="S89" s="30">
        <f t="shared" si="11"/>
        <v>-26.699248320302104</v>
      </c>
      <c r="T89" s="30">
        <f t="shared" si="11"/>
        <v>-28.425492265002504</v>
      </c>
      <c r="U89" s="30">
        <f t="shared" si="11"/>
        <v>-122.97356112237958</v>
      </c>
    </row>
  </sheetData>
  <mergeCells count="10">
    <mergeCell ref="B83:U83"/>
    <mergeCell ref="B68:U68"/>
    <mergeCell ref="A45:A46"/>
    <mergeCell ref="A57:A58"/>
    <mergeCell ref="A4:A5"/>
    <mergeCell ref="B4:U4"/>
    <mergeCell ref="A16:A17"/>
    <mergeCell ref="B16:U16"/>
    <mergeCell ref="A28:A29"/>
    <mergeCell ref="B28:L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PASER</vt:lpstr>
      <vt:lpstr>KUKAR</vt:lpstr>
      <vt:lpstr>KUBAR</vt:lpstr>
      <vt:lpstr>KUTIM</vt:lpstr>
      <vt:lpstr>BERAU</vt:lpstr>
      <vt:lpstr>PPU</vt:lpstr>
      <vt:lpstr>SAMARINDA</vt:lpstr>
      <vt:lpstr>BALIKPAPAN</vt:lpstr>
      <vt:lpstr>BONTANG</vt:lpstr>
      <vt:lpstr>MAHULU</vt:lpstr>
      <vt:lpstr>Rekap-1</vt:lpstr>
      <vt:lpstr>Rekap-2</vt:lpstr>
      <vt:lpstr>Rekap-3</vt:lpstr>
      <vt:lpstr>Rekap 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Iwied</dc:creator>
  <cp:lastModifiedBy>Iwied</cp:lastModifiedBy>
  <dcterms:created xsi:type="dcterms:W3CDTF">2017-01-28T15:09:54Z</dcterms:created>
  <dcterms:modified xsi:type="dcterms:W3CDTF">2017-09-26T04:19:07Z</dcterms:modified>
</cp:coreProperties>
</file>