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firstSheet="2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5" i="15" l="1"/>
  <c r="Q20" i="15" l="1"/>
  <c r="Q19" i="15"/>
  <c r="N18" i="15"/>
  <c r="K5" i="16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D6" i="15"/>
  <c r="S23" i="15" l="1"/>
  <c r="S24" i="15" s="1"/>
  <c r="Q26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51" i="15"/>
  <c r="J22" i="15"/>
  <c r="L23" i="15"/>
  <c r="L24" i="15" s="1"/>
  <c r="G181" i="1"/>
  <c r="H181" i="1"/>
  <c r="I181" i="1"/>
  <c r="J181" i="1"/>
  <c r="K181" i="1"/>
  <c r="M181" i="1"/>
  <c r="N181" i="1"/>
  <c r="J25" i="15" l="1"/>
  <c r="A19" i="15"/>
  <c r="F34" i="15" s="1"/>
  <c r="F35" i="15" s="1"/>
  <c r="B36" i="15"/>
  <c r="C36" i="15"/>
  <c r="D36" i="15"/>
  <c r="D39" i="15" s="1"/>
  <c r="D40" i="15" s="1"/>
  <c r="I7" i="15"/>
  <c r="H7" i="15"/>
  <c r="D11" i="15"/>
  <c r="J6" i="15"/>
  <c r="D10" i="15"/>
  <c r="D9" i="15"/>
  <c r="D8" i="15"/>
  <c r="D7" i="15"/>
  <c r="L7" i="15"/>
  <c r="A5" i="15"/>
  <c r="F9" i="15" s="1"/>
  <c r="F10" i="15" s="1"/>
  <c r="D12" i="15" l="1"/>
  <c r="D14" i="15" s="1"/>
  <c r="D15" i="15" s="1"/>
  <c r="D16" i="15" s="1"/>
  <c r="D38" i="15"/>
  <c r="D41" i="15"/>
  <c r="L8" i="15"/>
  <c r="J8" i="15"/>
  <c r="D13" i="15"/>
  <c r="J7" i="15"/>
  <c r="J9" i="15" s="1"/>
  <c r="J10" i="15" s="1"/>
  <c r="G182" i="1"/>
  <c r="H182" i="1"/>
  <c r="I182" i="1"/>
  <c r="J182" i="1"/>
  <c r="K182" i="1"/>
  <c r="M182" i="1"/>
  <c r="N182" i="1"/>
  <c r="J11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<sst xmlns="http://schemas.openxmlformats.org/spreadsheetml/2006/main" count="197" uniqueCount="82">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</sst>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E16" sqref="E16"/>
    </sheetView>
  </sheetViews>
  <sheetFormatPr baseColWidth="10" defaultRowHeight="15" x14ac:dyDescent="0.25"/>
  <cols>
    <col min="1" max="1" width="11.7109375" customWidth="1"/>
    <col min="3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C14">
        <v>19667.32</v>
      </c>
      <c r="D14">
        <v>19568.98</v>
      </c>
      <c r="E14" t="s">
        <v>62</v>
      </c>
      <c r="J14" s="76"/>
    </row>
    <row r="15" spans="1:13" x14ac:dyDescent="0.25">
      <c r="A15" s="61">
        <v>44655</v>
      </c>
      <c r="B15" s="60" t="s">
        <v>29</v>
      </c>
      <c r="C15">
        <v>23139.16</v>
      </c>
      <c r="D15">
        <v>23110.77</v>
      </c>
      <c r="E15" t="s">
        <v>65</v>
      </c>
      <c r="J15" s="76"/>
    </row>
    <row r="16" spans="1:13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F10" sqref="F10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  <c r="J5" t="s">
        <v>78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  <c r="J6" t="s">
        <v>77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  <c r="J7" t="s">
        <v>79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E8" t="s">
        <v>48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  <c r="C9" s="1">
        <v>13991.89</v>
      </c>
      <c r="D9">
        <v>13921.93</v>
      </c>
      <c r="E9" t="s">
        <v>48</v>
      </c>
      <c r="F9" t="s">
        <v>81</v>
      </c>
      <c r="H9" s="63">
        <v>13720</v>
      </c>
    </row>
    <row r="10" spans="1:11" x14ac:dyDescent="0.25">
      <c r="A10" s="70">
        <v>44669</v>
      </c>
      <c r="B10" s="71" t="s">
        <v>52</v>
      </c>
      <c r="C10" s="1">
        <v>12544.24</v>
      </c>
      <c r="D10" s="1">
        <v>12481.52</v>
      </c>
      <c r="E10" t="s">
        <v>58</v>
      </c>
      <c r="F10" t="s">
        <v>80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E1" workbookViewId="0">
      <selection activeCell="G5" sqref="G5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44669</v>
      </c>
      <c r="B5" s="30"/>
      <c r="C5" s="30"/>
      <c r="D5" s="31">
        <v>-81.25</v>
      </c>
      <c r="E5" s="20"/>
      <c r="F5" s="22"/>
      <c r="G5" s="32">
        <f ca="1">TODAY()</f>
        <v>44669</v>
      </c>
      <c r="H5" s="20"/>
      <c r="I5" s="20"/>
      <c r="J5" s="33">
        <v>-105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40">
        <v>44712</v>
      </c>
      <c r="H6" s="41">
        <v>11.5</v>
      </c>
      <c r="I6" s="41">
        <v>100</v>
      </c>
      <c r="J6" s="42">
        <f t="shared" ref="J6" si="1">I6+H6</f>
        <v>111.5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4"/>
      <c r="H7" s="28">
        <f>SUM(H6:H6)</f>
        <v>11.5</v>
      </c>
      <c r="I7" s="28">
        <f>SUM(I6:I6)</f>
        <v>100</v>
      </c>
      <c r="J7" s="28">
        <f>SUM(J6:J6)</f>
        <v>111.5</v>
      </c>
      <c r="K7" s="20" t="s">
        <v>34</v>
      </c>
      <c r="L7" s="20">
        <f ca="1">G6-G5</f>
        <v>43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20"/>
      <c r="H8" s="23"/>
      <c r="I8" s="21" t="s">
        <v>31</v>
      </c>
      <c r="J8" s="51">
        <f ca="1">XIRR(J5:J6,G5:G6)</f>
        <v>0.66503747105598476</v>
      </c>
      <c r="K8" s="20" t="s">
        <v>35</v>
      </c>
      <c r="L8" s="20">
        <f ca="1">L7/30</f>
        <v>1.4333333333333333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169</v>
      </c>
      <c r="G9" s="22"/>
      <c r="I9" s="20" t="s">
        <v>36</v>
      </c>
      <c r="J9" s="28">
        <f>J7+J5</f>
        <v>6.5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5.6333333333333337</v>
      </c>
      <c r="G10" s="1"/>
      <c r="I10" s="38" t="s">
        <v>37</v>
      </c>
      <c r="J10" s="66">
        <f>J9*100/-J5</f>
        <v>6.1904761904761907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38</v>
      </c>
      <c r="J11" s="66">
        <f ca="1">J10/L8</f>
        <v>4.3189368770764123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J12" s="38"/>
      <c r="Q12" s="22"/>
      <c r="S12" s="22"/>
    </row>
    <row r="13" spans="1:19" ht="15.75" thickBot="1" x14ac:dyDescent="0.3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H13" s="1"/>
      <c r="I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44" t="s">
        <v>33</v>
      </c>
      <c r="H14" s="58" t="s">
        <v>26</v>
      </c>
      <c r="I14" s="56" t="s">
        <v>27</v>
      </c>
      <c r="J14" s="45" t="s">
        <v>28</v>
      </c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50">
        <f ca="1">TODAY()</f>
        <v>44669</v>
      </c>
      <c r="H15" s="59"/>
      <c r="I15" s="57"/>
      <c r="J15" s="48">
        <v>-67.5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6.5893491124260342</v>
      </c>
      <c r="F16" s="22"/>
      <c r="G16" s="25">
        <v>44669</v>
      </c>
      <c r="H16" s="52">
        <v>8</v>
      </c>
      <c r="I16" s="46">
        <v>0</v>
      </c>
      <c r="J16" s="46">
        <v>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44851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45033</v>
      </c>
      <c r="H18" s="52">
        <v>8</v>
      </c>
      <c r="I18" s="46">
        <v>0</v>
      </c>
      <c r="J18" s="46">
        <v>8</v>
      </c>
      <c r="N18" s="50">
        <f ca="1">TODAY()</f>
        <v>44669</v>
      </c>
      <c r="O18" s="75"/>
      <c r="P18" s="75"/>
      <c r="Q18" s="48">
        <v>-35</v>
      </c>
    </row>
    <row r="19" spans="1:19" ht="15.75" thickBot="1" x14ac:dyDescent="0.3">
      <c r="A19" s="24">
        <f ca="1">TODAY()</f>
        <v>44669</v>
      </c>
      <c r="B19" s="49"/>
      <c r="C19" s="48"/>
      <c r="D19" s="48">
        <v>-85</v>
      </c>
      <c r="E19" s="28"/>
      <c r="F19" s="1"/>
      <c r="G19" s="35">
        <v>45216</v>
      </c>
      <c r="H19" s="53">
        <v>8</v>
      </c>
      <c r="I19" s="47">
        <v>108</v>
      </c>
      <c r="J19" s="47">
        <v>108</v>
      </c>
      <c r="K19" s="1"/>
      <c r="L19" s="1"/>
      <c r="N19" s="25">
        <v>44746</v>
      </c>
      <c r="O19" s="52">
        <v>3.5154000000000001</v>
      </c>
      <c r="P19" s="46">
        <v>12.2828</v>
      </c>
      <c r="Q19" s="46">
        <f>O19+P19</f>
        <v>15.7982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2"/>
      <c r="H20" s="28">
        <f>SUM(H16:H19)</f>
        <v>32</v>
      </c>
      <c r="I20" s="28">
        <f>SUM(I16:I19)</f>
        <v>108</v>
      </c>
      <c r="J20" s="28">
        <f>SUM(J16:J19)</f>
        <v>132</v>
      </c>
      <c r="N20" s="35">
        <v>44838</v>
      </c>
      <c r="O20" s="53">
        <v>2.4041000000000001</v>
      </c>
      <c r="P20" s="47">
        <v>22.811</v>
      </c>
      <c r="Q20" s="46">
        <f>O20+P20</f>
        <v>25.2151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2"/>
      <c r="I21" s="28"/>
      <c r="J21" s="28"/>
      <c r="O21" s="16">
        <f>SUM(O19:O20)</f>
        <v>5.9195000000000002</v>
      </c>
      <c r="P21" s="16">
        <f>SUM(P19:P20)</f>
        <v>35.093800000000002</v>
      </c>
      <c r="Q21" s="16">
        <f>SUM(Q19:Q20)</f>
        <v>41.013300000000001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1"/>
      <c r="H22" s="1"/>
      <c r="I22" s="1" t="s">
        <v>31</v>
      </c>
      <c r="J22" s="62">
        <f ca="1">XIRR(J15:J19,G15:G19)</f>
        <v>0.70238417387008667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28" t="s">
        <v>36</v>
      </c>
      <c r="J23" s="16">
        <f>J20+J15</f>
        <v>64.5</v>
      </c>
      <c r="K23" t="s">
        <v>34</v>
      </c>
      <c r="L23">
        <f ca="1">G19-G15</f>
        <v>547</v>
      </c>
      <c r="P23" s="66" t="s">
        <v>60</v>
      </c>
      <c r="Q23" s="62">
        <f ca="1">XIRR(Q18:Q20,N18:N20)</f>
        <v>0.54843582510948197</v>
      </c>
      <c r="R23" t="s">
        <v>34</v>
      </c>
      <c r="S23">
        <f ca="1">N20-N18</f>
        <v>169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37</v>
      </c>
      <c r="J24" s="66">
        <f>J23*100/-J15</f>
        <v>95.555555555555557</v>
      </c>
      <c r="K24" t="s">
        <v>35</v>
      </c>
      <c r="L24" s="1">
        <f ca="1">L23/30</f>
        <v>18.233333333333334</v>
      </c>
      <c r="P24" s="66" t="s">
        <v>36</v>
      </c>
      <c r="Q24" s="16">
        <f>Q21+Q18</f>
        <v>6.013300000000001</v>
      </c>
      <c r="R24" t="s">
        <v>35</v>
      </c>
      <c r="S24">
        <f ca="1">S23/30</f>
        <v>5.6333333333333337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38</v>
      </c>
      <c r="J25" s="66">
        <f ca="1">J24/L24</f>
        <v>5.2407068860450945</v>
      </c>
      <c r="P25" s="66" t="s">
        <v>37</v>
      </c>
      <c r="Q25" s="16">
        <f>Q24*100/-Q18</f>
        <v>17.180857142857146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1"/>
      <c r="J26" s="1"/>
      <c r="P26" s="66" t="s">
        <v>38</v>
      </c>
      <c r="Q26">
        <f ca="1">Q25/S24</f>
        <v>3.0498562975486054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1090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36.333333333333336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 t="e">
        <f ca="1">XIRR(D19:D35,A19:A35)</f>
        <v>#NUM!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5.3993491635186173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XIRR(J15:J19,G15:G19)</f>
        <v>0.70238417387008667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2022-04-18T17:53:59Z</dcterms:modified>
</cp:coreProperties>
</file>