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K5" i="16" l="1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2" i="15" l="1"/>
  <c r="Q25" i="15" s="1"/>
  <c r="Q26" i="15" s="1"/>
  <c r="P22" i="15"/>
  <c r="O22" i="15"/>
  <c r="N18" i="15"/>
  <c r="Q24" i="15" s="1"/>
  <c r="D6" i="15"/>
  <c r="S23" i="15" l="1"/>
  <c r="S24" i="15" s="1"/>
  <c r="Q27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51" i="15"/>
  <c r="J22" i="15"/>
  <c r="L23" i="15"/>
  <c r="L24" i="15" s="1"/>
  <c r="G181" i="1"/>
  <c r="H181" i="1"/>
  <c r="I181" i="1"/>
  <c r="J181" i="1"/>
  <c r="K181" i="1"/>
  <c r="M181" i="1"/>
  <c r="N181" i="1"/>
  <c r="J25" i="15" l="1"/>
  <c r="A19" i="15"/>
  <c r="F34" i="15" s="1"/>
  <c r="F35" i="15" s="1"/>
  <c r="B36" i="15"/>
  <c r="C36" i="15"/>
  <c r="D36" i="15"/>
  <c r="D39" i="15" s="1"/>
  <c r="D40" i="15" s="1"/>
  <c r="I7" i="15"/>
  <c r="H7" i="15"/>
  <c r="D11" i="15"/>
  <c r="J6" i="15"/>
  <c r="D10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8" i="15"/>
  <c r="D13" i="15"/>
  <c r="J7" i="15"/>
  <c r="J9" i="15" s="1"/>
  <c r="J10" i="15" s="1"/>
  <c r="G182" i="1"/>
  <c r="H182" i="1"/>
  <c r="I182" i="1"/>
  <c r="J182" i="1"/>
  <c r="K182" i="1"/>
  <c r="M182" i="1"/>
  <c r="N182" i="1"/>
  <c r="J11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<sst xmlns="http://schemas.openxmlformats.org/spreadsheetml/2006/main" count="188" uniqueCount="77">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</sst>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tabSelected="1" workbookViewId="0">
      <selection activeCell="E15" sqref="E15"/>
    </sheetView>
  </sheetViews>
  <sheetFormatPr baseColWidth="10" defaultRowHeight="15" x14ac:dyDescent="0.25"/>
  <cols>
    <col min="1" max="1" width="11.7109375" customWidth="1"/>
    <col min="3" max="4" width="18.7109375" bestFit="1" customWidth="1"/>
    <col min="10" max="10" width="11.85546875" bestFit="1" customWidth="1"/>
  </cols>
  <sheetData>
    <row r="1" spans="1:13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3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3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3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3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3" x14ac:dyDescent="0.25">
      <c r="A14" s="61">
        <v>44620</v>
      </c>
      <c r="B14" s="60" t="s">
        <v>30</v>
      </c>
      <c r="C14">
        <v>19667.32</v>
      </c>
      <c r="D14">
        <v>19568.98</v>
      </c>
      <c r="E14" t="s">
        <v>62</v>
      </c>
      <c r="J14" s="76"/>
    </row>
    <row r="15" spans="1:13" x14ac:dyDescent="0.25">
      <c r="A15" s="61">
        <v>44655</v>
      </c>
      <c r="B15" s="60" t="s">
        <v>29</v>
      </c>
      <c r="J15" s="76"/>
    </row>
    <row r="16" spans="1:13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9" sqref="C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1" workbookViewId="0">
      <selection activeCell="J6" sqref="J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44624</v>
      </c>
      <c r="B5" s="30"/>
      <c r="C5" s="30"/>
      <c r="D5" s="31">
        <v>-81.25</v>
      </c>
      <c r="E5" s="20"/>
      <c r="F5" s="22"/>
      <c r="G5" s="32">
        <f ca="1">TODAY()</f>
        <v>44624</v>
      </c>
      <c r="H5" s="20"/>
      <c r="I5" s="20"/>
      <c r="J5" s="33">
        <v>-101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40">
        <v>44712</v>
      </c>
      <c r="H6" s="41">
        <v>8.9680999999999997</v>
      </c>
      <c r="I6" s="41">
        <v>100</v>
      </c>
      <c r="J6" s="42">
        <f t="shared" ref="J6" si="1">I6+H6</f>
        <v>108.96809999999999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4"/>
      <c r="H7" s="28">
        <f>SUM(H6:H6)</f>
        <v>8.9680999999999997</v>
      </c>
      <c r="I7" s="28">
        <f>SUM(I6:I6)</f>
        <v>100</v>
      </c>
      <c r="J7" s="28">
        <f>SUM(J6:J6)</f>
        <v>108.96809999999999</v>
      </c>
      <c r="K7" s="20" t="s">
        <v>34</v>
      </c>
      <c r="L7" s="20">
        <f ca="1">G6-G5</f>
        <v>88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20"/>
      <c r="H8" s="23"/>
      <c r="I8" s="21" t="s">
        <v>31</v>
      </c>
      <c r="J8" s="51">
        <f ca="1">XIRR(J5:J6,G5:G6)</f>
        <v>0.37019938826560972</v>
      </c>
      <c r="K8" s="20" t="s">
        <v>35</v>
      </c>
      <c r="L8" s="20">
        <f ca="1">L7/30</f>
        <v>2.9333333333333331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214</v>
      </c>
      <c r="G9" s="22"/>
      <c r="I9" s="20" t="s">
        <v>36</v>
      </c>
      <c r="J9" s="28">
        <f>J7+J5</f>
        <v>7.9680999999999926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7.1333333333333337</v>
      </c>
      <c r="G10" s="1"/>
      <c r="I10" s="38" t="s">
        <v>37</v>
      </c>
      <c r="J10" s="66">
        <f>J9*100/-J5</f>
        <v>7.8892079207920718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38</v>
      </c>
      <c r="J11" s="66">
        <f ca="1">J10/L8</f>
        <v>2.6895027002700247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J12" s="38"/>
      <c r="Q12" s="22"/>
      <c r="S12" s="22"/>
    </row>
    <row r="13" spans="1:19" ht="15.75" thickBot="1" x14ac:dyDescent="0.3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H13" s="1"/>
      <c r="I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44" t="s">
        <v>33</v>
      </c>
      <c r="H14" s="58" t="s">
        <v>26</v>
      </c>
      <c r="I14" s="56" t="s">
        <v>27</v>
      </c>
      <c r="J14" s="45" t="s">
        <v>28</v>
      </c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50">
        <f ca="1">TODAY()</f>
        <v>44624</v>
      </c>
      <c r="H15" s="59"/>
      <c r="I15" s="57"/>
      <c r="J15" s="48">
        <v>-67.5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5.2037383177570087</v>
      </c>
      <c r="F16" s="22"/>
      <c r="G16" s="25">
        <v>44669</v>
      </c>
      <c r="H16" s="52">
        <v>8</v>
      </c>
      <c r="I16" s="46">
        <v>0</v>
      </c>
      <c r="J16" s="46">
        <v>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44851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45033</v>
      </c>
      <c r="H18" s="52">
        <v>8</v>
      </c>
      <c r="I18" s="46">
        <v>0</v>
      </c>
      <c r="J18" s="46">
        <v>8</v>
      </c>
      <c r="N18" s="50">
        <f ca="1">TODAY()</f>
        <v>44624</v>
      </c>
      <c r="O18" s="75"/>
      <c r="P18" s="75"/>
      <c r="Q18" s="48">
        <v>-50</v>
      </c>
    </row>
    <row r="19" spans="1:19" ht="15.75" thickBot="1" x14ac:dyDescent="0.3">
      <c r="A19" s="24">
        <f ca="1">TODAY()</f>
        <v>44624</v>
      </c>
      <c r="B19" s="49"/>
      <c r="C19" s="48"/>
      <c r="D19" s="48">
        <v>-85</v>
      </c>
      <c r="E19" s="28"/>
      <c r="F19" s="1"/>
      <c r="G19" s="35">
        <v>45216</v>
      </c>
      <c r="H19" s="53">
        <v>8</v>
      </c>
      <c r="I19" s="47">
        <v>108</v>
      </c>
      <c r="J19" s="47">
        <v>108</v>
      </c>
      <c r="K19" s="1"/>
      <c r="L19" s="1"/>
      <c r="N19" s="25">
        <v>44655</v>
      </c>
      <c r="O19" s="52">
        <v>3.9864999999999999</v>
      </c>
      <c r="P19" s="46">
        <v>12.2828</v>
      </c>
      <c r="Q19" s="46">
        <v>16.269300000000001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2"/>
      <c r="H20" s="28">
        <f>SUM(H16:H19)</f>
        <v>32</v>
      </c>
      <c r="I20" s="28">
        <f>SUM(I16:I19)</f>
        <v>108</v>
      </c>
      <c r="J20" s="28">
        <f>SUM(J16:J19)</f>
        <v>132</v>
      </c>
      <c r="N20" s="25">
        <v>44746</v>
      </c>
      <c r="O20" s="52">
        <v>2.9857</v>
      </c>
      <c r="P20" s="46">
        <v>12.2828</v>
      </c>
      <c r="Q20" s="46">
        <v>15.2685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2"/>
      <c r="I21" s="28"/>
      <c r="J21" s="28"/>
      <c r="N21" s="35">
        <v>44838</v>
      </c>
      <c r="O21" s="53">
        <v>1.9621</v>
      </c>
      <c r="P21" s="47">
        <v>22.811</v>
      </c>
      <c r="Q21" s="47">
        <v>24.773099999999999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1"/>
      <c r="H22" s="1"/>
      <c r="I22" s="1" t="s">
        <v>31</v>
      </c>
      <c r="J22" s="62">
        <f ca="1">XIRR(J15:J19,G15:G19)</f>
        <v>0.62018252015113839</v>
      </c>
      <c r="O22" s="16">
        <f>SUM(O19:O21)</f>
        <v>8.9343000000000004</v>
      </c>
      <c r="P22" s="16">
        <f>SUM(P19:P21)</f>
        <v>47.376599999999996</v>
      </c>
      <c r="Q22" s="16">
        <f>SUM(Q19:Q21)</f>
        <v>56.310900000000004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28" t="s">
        <v>36</v>
      </c>
      <c r="J23" s="16">
        <f>J20+J15</f>
        <v>64.5</v>
      </c>
      <c r="K23" t="s">
        <v>34</v>
      </c>
      <c r="L23">
        <f ca="1">G19-G15</f>
        <v>592</v>
      </c>
      <c r="R23" t="s">
        <v>34</v>
      </c>
      <c r="S23">
        <f ca="1">N21-N18</f>
        <v>214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37</v>
      </c>
      <c r="J24" s="66">
        <f>J23*100/-J15</f>
        <v>95.555555555555557</v>
      </c>
      <c r="K24" t="s">
        <v>35</v>
      </c>
      <c r="L24" s="1">
        <f ca="1">L23/30</f>
        <v>19.733333333333334</v>
      </c>
      <c r="P24" s="66" t="s">
        <v>60</v>
      </c>
      <c r="Q24" s="62">
        <f ca="1">XIRR(Q18:Q21,N18:N21)</f>
        <v>0.38389758467674251</v>
      </c>
      <c r="R24" t="s">
        <v>35</v>
      </c>
      <c r="S24">
        <f ca="1">S23/30</f>
        <v>7.1333333333333337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38</v>
      </c>
      <c r="J25" s="66">
        <f ca="1">J24/L24</f>
        <v>4.8423423423423424</v>
      </c>
      <c r="P25" s="66" t="s">
        <v>36</v>
      </c>
      <c r="Q25" s="16">
        <f>Q22+Q18</f>
        <v>6.3109000000000037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1"/>
      <c r="J26" s="1"/>
      <c r="P26" s="66" t="s">
        <v>37</v>
      </c>
      <c r="Q26" s="16">
        <f>Q25*100/-Q18</f>
        <v>12.621800000000007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P27" s="66" t="s">
        <v>38</v>
      </c>
      <c r="Q27">
        <f ca="1">Q26/S24</f>
        <v>1.7694112149532719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1135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37.833333333333336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1.6719016909599305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5.1852780513086278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XIRR(J15:J19,G15:G19)</f>
        <v>0.62018252015113839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2022-03-05T00:03:04Z</dcterms:modified>
</cp:coreProperties>
</file>