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82D07FCC-A026-7944-8E5B-C3FA29A72039}" xr6:coauthVersionLast="47" xr6:coauthVersionMax="47" xr10:uidLastSave="{00000000-0000-0000-0000-000000000000}"/>
  <bookViews>
    <workbookView xWindow="0" yWindow="740" windowWidth="30240" windowHeight="18900" xr2:uid="{3818933C-C78F-A44D-BD0C-A20632FBDB3F}"/>
  </bookViews>
  <sheets>
    <sheet name="BEMT" sheetId="1" r:id="rId1"/>
    <sheet name="airfoil_tables" sheetId="2" r:id="rId2"/>
    <sheet name="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3" i="2" l="1"/>
  <c r="V13" i="2"/>
  <c r="W13" i="2"/>
  <c r="X13" i="2"/>
  <c r="T13" i="2"/>
  <c r="U10" i="2"/>
  <c r="V10" i="2"/>
  <c r="W10" i="2"/>
  <c r="X10" i="2"/>
  <c r="T10" i="2"/>
  <c r="T9" i="2"/>
  <c r="U15" i="2"/>
  <c r="T15" i="2"/>
  <c r="U12" i="2"/>
  <c r="T12" i="2"/>
  <c r="X9" i="2"/>
  <c r="X12" i="2" s="1"/>
  <c r="W9" i="2"/>
  <c r="W12" i="2" s="1"/>
  <c r="V9" i="2"/>
  <c r="V15" i="2" s="1"/>
  <c r="U9" i="2"/>
  <c r="J13" i="2"/>
  <c r="H13" i="2"/>
  <c r="I13" i="2"/>
  <c r="K13" i="2"/>
  <c r="G13" i="2"/>
  <c r="H10" i="2"/>
  <c r="I10" i="2"/>
  <c r="J10" i="2"/>
  <c r="K10" i="2"/>
  <c r="G10" i="2"/>
  <c r="X8" i="2"/>
  <c r="W8" i="2"/>
  <c r="U8" i="2"/>
  <c r="T8" i="2"/>
  <c r="Y4" i="2"/>
  <c r="X4" i="2"/>
  <c r="V4" i="2"/>
  <c r="U4" i="2"/>
  <c r="R4" i="2"/>
  <c r="Q4" i="2"/>
  <c r="C25" i="3"/>
  <c r="C24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L4" i="2"/>
  <c r="K4" i="2"/>
  <c r="I4" i="2"/>
  <c r="H4" i="2"/>
  <c r="E4" i="2"/>
  <c r="D4" i="2"/>
  <c r="G5" i="1"/>
  <c r="G6" i="1"/>
  <c r="G7" i="1" s="1"/>
  <c r="K31" i="1"/>
  <c r="K4" i="1"/>
  <c r="S8" i="1"/>
  <c r="S5" i="1"/>
  <c r="B24" i="3" a="1"/>
  <c r="B24" i="3" s="1"/>
  <c r="O13" i="1"/>
  <c r="K13" i="1"/>
  <c r="O22" i="1"/>
  <c r="K22" i="1"/>
  <c r="O4" i="1"/>
  <c r="S65" i="1"/>
  <c r="S62" i="1"/>
  <c r="W46" i="1"/>
  <c r="W43" i="1"/>
  <c r="S46" i="1"/>
  <c r="S43" i="1"/>
  <c r="W27" i="1"/>
  <c r="S27" i="1"/>
  <c r="W24" i="1"/>
  <c r="W8" i="1"/>
  <c r="S24" i="1"/>
  <c r="W5" i="1"/>
  <c r="AH136" i="1"/>
  <c r="AG136" i="1"/>
  <c r="AH135" i="1"/>
  <c r="AG135" i="1"/>
  <c r="AH134" i="1"/>
  <c r="AG134" i="1"/>
  <c r="AH133" i="1"/>
  <c r="AG133" i="1"/>
  <c r="AH132" i="1"/>
  <c r="AG132" i="1"/>
  <c r="AH131" i="1"/>
  <c r="AG131" i="1"/>
  <c r="AH130" i="1"/>
  <c r="AG130" i="1"/>
  <c r="AH129" i="1"/>
  <c r="AG129" i="1"/>
  <c r="AH128" i="1"/>
  <c r="AG128" i="1"/>
  <c r="AH127" i="1"/>
  <c r="AG127" i="1"/>
  <c r="AH126" i="1"/>
  <c r="AG126" i="1"/>
  <c r="AH125" i="1"/>
  <c r="AG125" i="1"/>
  <c r="AH124" i="1"/>
  <c r="AG124" i="1"/>
  <c r="AH123" i="1"/>
  <c r="AG123" i="1"/>
  <c r="AH122" i="1"/>
  <c r="AG122" i="1"/>
  <c r="AH121" i="1"/>
  <c r="AG121" i="1"/>
  <c r="AH120" i="1"/>
  <c r="AG120" i="1"/>
  <c r="AH119" i="1"/>
  <c r="AG119" i="1"/>
  <c r="AH118" i="1"/>
  <c r="AG118" i="1"/>
  <c r="AH117" i="1"/>
  <c r="AG117" i="1"/>
  <c r="AH116" i="1"/>
  <c r="AG116" i="1"/>
  <c r="AH115" i="1"/>
  <c r="AG115" i="1"/>
  <c r="AH114" i="1"/>
  <c r="AG114" i="1"/>
  <c r="AH113" i="1"/>
  <c r="AG113" i="1"/>
  <c r="AH112" i="1"/>
  <c r="AG112" i="1"/>
  <c r="AH111" i="1"/>
  <c r="AG111" i="1"/>
  <c r="AH110" i="1"/>
  <c r="AG110" i="1"/>
  <c r="AH109" i="1"/>
  <c r="AG109" i="1"/>
  <c r="AH108" i="1"/>
  <c r="AG108" i="1"/>
  <c r="AH107" i="1"/>
  <c r="AG107" i="1"/>
  <c r="AC107" i="1"/>
  <c r="AA107" i="1"/>
  <c r="AS102" i="1"/>
  <c r="AR102" i="1"/>
  <c r="AS101" i="1"/>
  <c r="AR101" i="1"/>
  <c r="AS100" i="1"/>
  <c r="AR100" i="1"/>
  <c r="AS99" i="1"/>
  <c r="AR99" i="1"/>
  <c r="AS98" i="1"/>
  <c r="AR98" i="1"/>
  <c r="AS97" i="1"/>
  <c r="AR97" i="1"/>
  <c r="AS96" i="1"/>
  <c r="AR96" i="1"/>
  <c r="AS95" i="1"/>
  <c r="AR95" i="1"/>
  <c r="AS94" i="1"/>
  <c r="AR94" i="1"/>
  <c r="AS93" i="1"/>
  <c r="AR93" i="1"/>
  <c r="AS92" i="1"/>
  <c r="AR92" i="1"/>
  <c r="AS91" i="1"/>
  <c r="AR91" i="1"/>
  <c r="AS90" i="1"/>
  <c r="AR90" i="1"/>
  <c r="AS89" i="1"/>
  <c r="AR89" i="1"/>
  <c r="AS88" i="1"/>
  <c r="AR88" i="1"/>
  <c r="AS87" i="1"/>
  <c r="AR87" i="1"/>
  <c r="AS86" i="1"/>
  <c r="AR86" i="1"/>
  <c r="AS85" i="1"/>
  <c r="AR85" i="1"/>
  <c r="AS84" i="1"/>
  <c r="AR84" i="1"/>
  <c r="AS83" i="1"/>
  <c r="AR83" i="1"/>
  <c r="AS82" i="1"/>
  <c r="AR82" i="1"/>
  <c r="AS81" i="1"/>
  <c r="AR81" i="1"/>
  <c r="AS80" i="1"/>
  <c r="AR80" i="1"/>
  <c r="AS79" i="1"/>
  <c r="AR79" i="1"/>
  <c r="AS78" i="1"/>
  <c r="AR78" i="1"/>
  <c r="AS77" i="1"/>
  <c r="AR77" i="1"/>
  <c r="AS76" i="1"/>
  <c r="AR76" i="1"/>
  <c r="AS75" i="1"/>
  <c r="AR75" i="1"/>
  <c r="AS74" i="1"/>
  <c r="AR74" i="1"/>
  <c r="AS73" i="1"/>
  <c r="AR73" i="1"/>
  <c r="AN73" i="1"/>
  <c r="AL73" i="1"/>
  <c r="AH102" i="1"/>
  <c r="AG102" i="1"/>
  <c r="AH101" i="1"/>
  <c r="AG101" i="1"/>
  <c r="AH100" i="1"/>
  <c r="AG100" i="1"/>
  <c r="AH99" i="1"/>
  <c r="AG99" i="1"/>
  <c r="AH98" i="1"/>
  <c r="AG98" i="1"/>
  <c r="AH97" i="1"/>
  <c r="AG97" i="1"/>
  <c r="AH96" i="1"/>
  <c r="AG96" i="1"/>
  <c r="AH95" i="1"/>
  <c r="AG95" i="1"/>
  <c r="AH94" i="1"/>
  <c r="AG94" i="1"/>
  <c r="AH93" i="1"/>
  <c r="AG93" i="1"/>
  <c r="AH92" i="1"/>
  <c r="AG92" i="1"/>
  <c r="AH91" i="1"/>
  <c r="AG91" i="1"/>
  <c r="AH90" i="1"/>
  <c r="AG90" i="1"/>
  <c r="AH89" i="1"/>
  <c r="AG89" i="1"/>
  <c r="AH88" i="1"/>
  <c r="AG88" i="1"/>
  <c r="AH87" i="1"/>
  <c r="AG87" i="1"/>
  <c r="AH86" i="1"/>
  <c r="AG86" i="1"/>
  <c r="AH85" i="1"/>
  <c r="AG85" i="1"/>
  <c r="AH84" i="1"/>
  <c r="AG84" i="1"/>
  <c r="AH83" i="1"/>
  <c r="AG83" i="1"/>
  <c r="AH82" i="1"/>
  <c r="AG82" i="1"/>
  <c r="AH81" i="1"/>
  <c r="AG81" i="1"/>
  <c r="AH80" i="1"/>
  <c r="AG80" i="1"/>
  <c r="AH79" i="1"/>
  <c r="AG79" i="1"/>
  <c r="AH78" i="1"/>
  <c r="AG78" i="1"/>
  <c r="AH77" i="1"/>
  <c r="AG77" i="1"/>
  <c r="AH76" i="1"/>
  <c r="AG76" i="1"/>
  <c r="AH75" i="1"/>
  <c r="AG75" i="1"/>
  <c r="AH74" i="1"/>
  <c r="AG74" i="1"/>
  <c r="AH73" i="1"/>
  <c r="AG73" i="1"/>
  <c r="AC73" i="1"/>
  <c r="AA73" i="1"/>
  <c r="AE73" i="1" s="1"/>
  <c r="AS68" i="1"/>
  <c r="AR68" i="1"/>
  <c r="AS67" i="1"/>
  <c r="AR67" i="1"/>
  <c r="AS66" i="1"/>
  <c r="AR66" i="1"/>
  <c r="AS65" i="1"/>
  <c r="AR65" i="1"/>
  <c r="AS64" i="1"/>
  <c r="AR64" i="1"/>
  <c r="AS63" i="1"/>
  <c r="AR63" i="1"/>
  <c r="AS62" i="1"/>
  <c r="AR62" i="1"/>
  <c r="AS61" i="1"/>
  <c r="AR61" i="1"/>
  <c r="AS60" i="1"/>
  <c r="AR60" i="1"/>
  <c r="AS59" i="1"/>
  <c r="AR59" i="1"/>
  <c r="AS58" i="1"/>
  <c r="AR58" i="1"/>
  <c r="AS57" i="1"/>
  <c r="AR57" i="1"/>
  <c r="AS56" i="1"/>
  <c r="AR56" i="1"/>
  <c r="AS55" i="1"/>
  <c r="AR55" i="1"/>
  <c r="AS54" i="1"/>
  <c r="AR54" i="1"/>
  <c r="AS53" i="1"/>
  <c r="AR53" i="1"/>
  <c r="AS52" i="1"/>
  <c r="AR52" i="1"/>
  <c r="AS51" i="1"/>
  <c r="AR51" i="1"/>
  <c r="AS50" i="1"/>
  <c r="AR50" i="1"/>
  <c r="AS49" i="1"/>
  <c r="AR49" i="1"/>
  <c r="AS48" i="1"/>
  <c r="AR48" i="1"/>
  <c r="AS47" i="1"/>
  <c r="AR47" i="1"/>
  <c r="AS46" i="1"/>
  <c r="AR46" i="1"/>
  <c r="AS45" i="1"/>
  <c r="AR45" i="1"/>
  <c r="AS44" i="1"/>
  <c r="AR44" i="1"/>
  <c r="AS43" i="1"/>
  <c r="AR43" i="1"/>
  <c r="AS42" i="1"/>
  <c r="AR42" i="1"/>
  <c r="AS41" i="1"/>
  <c r="AR41" i="1"/>
  <c r="AS40" i="1"/>
  <c r="AR40" i="1"/>
  <c r="AS39" i="1"/>
  <c r="AR39" i="1"/>
  <c r="AN39" i="1"/>
  <c r="AL39" i="1"/>
  <c r="AH68" i="1"/>
  <c r="AG68" i="1"/>
  <c r="AH67" i="1"/>
  <c r="AG67" i="1"/>
  <c r="AH66" i="1"/>
  <c r="AG66" i="1"/>
  <c r="AH65" i="1"/>
  <c r="AG65" i="1"/>
  <c r="AH64" i="1"/>
  <c r="AG64" i="1"/>
  <c r="AH63" i="1"/>
  <c r="AG63" i="1"/>
  <c r="AH62" i="1"/>
  <c r="AG62" i="1"/>
  <c r="AH61" i="1"/>
  <c r="AG61" i="1"/>
  <c r="AH60" i="1"/>
  <c r="AG60" i="1"/>
  <c r="AH59" i="1"/>
  <c r="AG59" i="1"/>
  <c r="AH58" i="1"/>
  <c r="AG58" i="1"/>
  <c r="AH57" i="1"/>
  <c r="AG57" i="1"/>
  <c r="AH56" i="1"/>
  <c r="AG56" i="1"/>
  <c r="AH55" i="1"/>
  <c r="AG55" i="1"/>
  <c r="AH54" i="1"/>
  <c r="AG54" i="1"/>
  <c r="AH53" i="1"/>
  <c r="AG53" i="1"/>
  <c r="AH52" i="1"/>
  <c r="AG52" i="1"/>
  <c r="AH51" i="1"/>
  <c r="AG51" i="1"/>
  <c r="AH50" i="1"/>
  <c r="AG50" i="1"/>
  <c r="AH49" i="1"/>
  <c r="AG49" i="1"/>
  <c r="AH48" i="1"/>
  <c r="AG48" i="1"/>
  <c r="AH47" i="1"/>
  <c r="AG47" i="1"/>
  <c r="AH46" i="1"/>
  <c r="AG46" i="1"/>
  <c r="AH45" i="1"/>
  <c r="AG45" i="1"/>
  <c r="AH44" i="1"/>
  <c r="AG44" i="1"/>
  <c r="AH43" i="1"/>
  <c r="AG43" i="1"/>
  <c r="AH42" i="1"/>
  <c r="AG42" i="1"/>
  <c r="AH41" i="1"/>
  <c r="AG41" i="1"/>
  <c r="AH40" i="1"/>
  <c r="AG40" i="1"/>
  <c r="AH39" i="1"/>
  <c r="AG39" i="1"/>
  <c r="AC39" i="1"/>
  <c r="AA39" i="1"/>
  <c r="AS34" i="1"/>
  <c r="AR34" i="1"/>
  <c r="AS33" i="1"/>
  <c r="AR33" i="1"/>
  <c r="AS32" i="1"/>
  <c r="AR32" i="1"/>
  <c r="AS31" i="1"/>
  <c r="AR31" i="1"/>
  <c r="AS30" i="1"/>
  <c r="AR30" i="1"/>
  <c r="AS29" i="1"/>
  <c r="AR29" i="1"/>
  <c r="AS28" i="1"/>
  <c r="AR28" i="1"/>
  <c r="AS27" i="1"/>
  <c r="AR27" i="1"/>
  <c r="AS26" i="1"/>
  <c r="AR26" i="1"/>
  <c r="AS25" i="1"/>
  <c r="AR25" i="1"/>
  <c r="AS24" i="1"/>
  <c r="AR24" i="1"/>
  <c r="AS23" i="1"/>
  <c r="AR23" i="1"/>
  <c r="AS22" i="1"/>
  <c r="AR22" i="1"/>
  <c r="AS21" i="1"/>
  <c r="AR21" i="1"/>
  <c r="AS20" i="1"/>
  <c r="AR20" i="1"/>
  <c r="AS19" i="1"/>
  <c r="AR19" i="1"/>
  <c r="AS18" i="1"/>
  <c r="AR18" i="1"/>
  <c r="AS17" i="1"/>
  <c r="AR17" i="1"/>
  <c r="AS16" i="1"/>
  <c r="AR16" i="1"/>
  <c r="AS15" i="1"/>
  <c r="AR15" i="1"/>
  <c r="AS14" i="1"/>
  <c r="AR14" i="1"/>
  <c r="AS13" i="1"/>
  <c r="AR13" i="1"/>
  <c r="AS12" i="1"/>
  <c r="AR12" i="1"/>
  <c r="AS11" i="1"/>
  <c r="AR11" i="1"/>
  <c r="AS10" i="1"/>
  <c r="AR10" i="1"/>
  <c r="AS9" i="1"/>
  <c r="AR9" i="1"/>
  <c r="AS8" i="1"/>
  <c r="AR8" i="1"/>
  <c r="AS7" i="1"/>
  <c r="AR7" i="1"/>
  <c r="AS6" i="1"/>
  <c r="AR6" i="1"/>
  <c r="AS5" i="1"/>
  <c r="AR5" i="1"/>
  <c r="AN5" i="1"/>
  <c r="AL5" i="1"/>
  <c r="AC5" i="1"/>
  <c r="G8" i="2"/>
  <c r="G9" i="2" s="1"/>
  <c r="K8" i="2"/>
  <c r="K9" i="2" s="1"/>
  <c r="J8" i="2"/>
  <c r="J9" i="2" s="1"/>
  <c r="H8" i="2"/>
  <c r="H9" i="2" s="1"/>
  <c r="I9" i="2"/>
  <c r="W15" i="2" l="1"/>
  <c r="V12" i="2"/>
  <c r="X15" i="2"/>
  <c r="G15" i="2"/>
  <c r="I12" i="2"/>
  <c r="H12" i="2"/>
  <c r="J15" i="2"/>
  <c r="K15" i="2"/>
  <c r="K12" i="2"/>
  <c r="H15" i="2"/>
  <c r="I15" i="2"/>
  <c r="J12" i="2"/>
  <c r="AA108" i="1"/>
  <c r="AE107" i="1"/>
  <c r="AC108" i="1" s="1"/>
  <c r="AI107" i="1"/>
  <c r="AE39" i="1"/>
  <c r="AC40" i="1" s="1"/>
  <c r="AA74" i="1"/>
  <c r="AP73" i="1"/>
  <c r="AN74" i="1" s="1"/>
  <c r="AC74" i="1"/>
  <c r="AT39" i="1"/>
  <c r="AP5" i="1"/>
  <c r="AN6" i="1" s="1"/>
  <c r="AI73" i="1"/>
  <c r="AT73" i="1"/>
  <c r="AP39" i="1"/>
  <c r="AN40" i="1" s="1"/>
  <c r="AL74" i="1"/>
  <c r="AA40" i="1"/>
  <c r="AA41" i="1" s="1"/>
  <c r="AL40" i="1"/>
  <c r="AT5" i="1"/>
  <c r="AI39" i="1"/>
  <c r="AL6" i="1"/>
  <c r="G12" i="2"/>
  <c r="AA5" i="1"/>
  <c r="AE5" i="1" s="1"/>
  <c r="AI74" i="1" l="1"/>
  <c r="AE74" i="1"/>
  <c r="AC75" i="1" s="1"/>
  <c r="AI108" i="1"/>
  <c r="AE108" i="1"/>
  <c r="AC109" i="1" s="1"/>
  <c r="AT6" i="1"/>
  <c r="AP74" i="1"/>
  <c r="AN75" i="1" s="1"/>
  <c r="AT74" i="1"/>
  <c r="AT40" i="1"/>
  <c r="AI40" i="1"/>
  <c r="AP40" i="1"/>
  <c r="AN41" i="1" s="1"/>
  <c r="AL7" i="1"/>
  <c r="AP6" i="1"/>
  <c r="AN7" i="1" s="1"/>
  <c r="AI5" i="1"/>
  <c r="AE40" i="1"/>
  <c r="AC41" i="1" s="1"/>
  <c r="AE41" i="1" s="1"/>
  <c r="AC42" i="1" s="1"/>
  <c r="AA42" i="1" l="1"/>
  <c r="AE42" i="1" s="1"/>
  <c r="AC43" i="1" s="1"/>
  <c r="AL41" i="1"/>
  <c r="AT41" i="1" s="1"/>
  <c r="AA75" i="1"/>
  <c r="AI75" i="1" s="1"/>
  <c r="AL75" i="1"/>
  <c r="AP75" i="1" s="1"/>
  <c r="AA109" i="1"/>
  <c r="AI109" i="1" s="1"/>
  <c r="AT7" i="1"/>
  <c r="AP7" i="1"/>
  <c r="AN8" i="1" s="1"/>
  <c r="AI41" i="1"/>
  <c r="AI42" i="1" l="1"/>
  <c r="AL8" i="1"/>
  <c r="AP8" i="1" s="1"/>
  <c r="AP41" i="1"/>
  <c r="AN42" i="1" s="1"/>
  <c r="AE75" i="1"/>
  <c r="AC76" i="1" s="1"/>
  <c r="AT75" i="1"/>
  <c r="AE109" i="1"/>
  <c r="AC110" i="1" s="1"/>
  <c r="AL42" i="1"/>
  <c r="AA76" i="1"/>
  <c r="AN76" i="1"/>
  <c r="AL76" i="1"/>
  <c r="AA110" i="1"/>
  <c r="AA43" i="1"/>
  <c r="AI43" i="1" s="1"/>
  <c r="AL9" i="1" l="1"/>
  <c r="AN9" i="1"/>
  <c r="AT8" i="1"/>
  <c r="AT42" i="1"/>
  <c r="AE76" i="1"/>
  <c r="AC77" i="1" s="1"/>
  <c r="AI110" i="1"/>
  <c r="AP76" i="1"/>
  <c r="AL77" i="1" s="1"/>
  <c r="AE43" i="1"/>
  <c r="AA44" i="1" s="1"/>
  <c r="AP42" i="1"/>
  <c r="AI76" i="1"/>
  <c r="AT76" i="1"/>
  <c r="AE110" i="1"/>
  <c r="AN77" i="1" l="1"/>
  <c r="AP77" i="1" s="1"/>
  <c r="AL78" i="1" s="1"/>
  <c r="AT9" i="1"/>
  <c r="AP9" i="1"/>
  <c r="AL10" i="1" s="1"/>
  <c r="AA77" i="1"/>
  <c r="AE77" i="1" s="1"/>
  <c r="AC44" i="1"/>
  <c r="AE44" i="1" s="1"/>
  <c r="AA45" i="1" s="1"/>
  <c r="AN43" i="1"/>
  <c r="AL43" i="1"/>
  <c r="AC111" i="1"/>
  <c r="AA111" i="1"/>
  <c r="AT77" i="1" l="1"/>
  <c r="AN10" i="1"/>
  <c r="AT10" i="1" s="1"/>
  <c r="AN78" i="1"/>
  <c r="AT78" i="1" s="1"/>
  <c r="AI77" i="1"/>
  <c r="AA78" i="1"/>
  <c r="AC78" i="1"/>
  <c r="AE111" i="1"/>
  <c r="AA112" i="1" s="1"/>
  <c r="AI44" i="1"/>
  <c r="AC45" i="1"/>
  <c r="AE45" i="1" s="1"/>
  <c r="AA46" i="1" s="1"/>
  <c r="AT43" i="1"/>
  <c r="AP43" i="1"/>
  <c r="AI111" i="1"/>
  <c r="AP10" i="1" l="1"/>
  <c r="AL11" i="1" s="1"/>
  <c r="AP78" i="1"/>
  <c r="AL79" i="1" s="1"/>
  <c r="AC112" i="1"/>
  <c r="AI112" i="1" s="1"/>
  <c r="AI78" i="1"/>
  <c r="AE78" i="1"/>
  <c r="AA79" i="1" s="1"/>
  <c r="AI45" i="1"/>
  <c r="AC46" i="1"/>
  <c r="AI46" i="1" s="1"/>
  <c r="AL44" i="1"/>
  <c r="AN44" i="1"/>
  <c r="AN11" i="1" l="1"/>
  <c r="AP11" i="1" s="1"/>
  <c r="AL12" i="1" s="1"/>
  <c r="AN79" i="1"/>
  <c r="AP79" i="1" s="1"/>
  <c r="AE112" i="1"/>
  <c r="AA113" i="1" s="1"/>
  <c r="AC79" i="1"/>
  <c r="AE79" i="1" s="1"/>
  <c r="AA80" i="1" s="1"/>
  <c r="AE46" i="1"/>
  <c r="AT44" i="1"/>
  <c r="AP44" i="1"/>
  <c r="AT11" i="1" l="1"/>
  <c r="AT79" i="1"/>
  <c r="AC113" i="1"/>
  <c r="AE113" i="1" s="1"/>
  <c r="AN12" i="1"/>
  <c r="AP12" i="1" s="1"/>
  <c r="AL13" i="1" s="1"/>
  <c r="AC80" i="1"/>
  <c r="AE80" i="1" s="1"/>
  <c r="AA81" i="1" s="1"/>
  <c r="AI79" i="1"/>
  <c r="AC47" i="1"/>
  <c r="AA47" i="1"/>
  <c r="AL45" i="1"/>
  <c r="AN45" i="1"/>
  <c r="AL80" i="1"/>
  <c r="AN80" i="1"/>
  <c r="AI113" i="1" l="1"/>
  <c r="AT12" i="1"/>
  <c r="AN13" i="1"/>
  <c r="AT13" i="1" s="1"/>
  <c r="AC81" i="1"/>
  <c r="AI81" i="1" s="1"/>
  <c r="AI80" i="1"/>
  <c r="AI47" i="1"/>
  <c r="AE47" i="1"/>
  <c r="AT80" i="1"/>
  <c r="AT45" i="1"/>
  <c r="AP45" i="1"/>
  <c r="AP80" i="1"/>
  <c r="AC114" i="1"/>
  <c r="AA114" i="1"/>
  <c r="AP13" i="1" l="1"/>
  <c r="AL14" i="1" s="1"/>
  <c r="AE81" i="1"/>
  <c r="AA82" i="1" s="1"/>
  <c r="AA48" i="1"/>
  <c r="AC48" i="1"/>
  <c r="AL46" i="1"/>
  <c r="AN46" i="1"/>
  <c r="AL81" i="1"/>
  <c r="AN81" i="1"/>
  <c r="AI114" i="1"/>
  <c r="AE114" i="1"/>
  <c r="AN14" i="1" l="1"/>
  <c r="AP14" i="1" s="1"/>
  <c r="AN15" i="1" s="1"/>
  <c r="AC82" i="1"/>
  <c r="AI82" i="1" s="1"/>
  <c r="AI48" i="1"/>
  <c r="AE48" i="1"/>
  <c r="AT46" i="1"/>
  <c r="AP46" i="1"/>
  <c r="AP81" i="1"/>
  <c r="AT81" i="1"/>
  <c r="AA115" i="1"/>
  <c r="AC115" i="1"/>
  <c r="AT14" i="1" l="1"/>
  <c r="AL15" i="1"/>
  <c r="AP15" i="1" s="1"/>
  <c r="AE82" i="1"/>
  <c r="AA83" i="1" s="1"/>
  <c r="AA49" i="1"/>
  <c r="AC49" i="1"/>
  <c r="AI115" i="1"/>
  <c r="AL47" i="1"/>
  <c r="AN47" i="1"/>
  <c r="AN82" i="1"/>
  <c r="AL82" i="1"/>
  <c r="AE115" i="1"/>
  <c r="AT15" i="1" l="1"/>
  <c r="AC83" i="1"/>
  <c r="AE83" i="1" s="1"/>
  <c r="AA84" i="1" s="1"/>
  <c r="AI49" i="1"/>
  <c r="AE49" i="1"/>
  <c r="AL16" i="1"/>
  <c r="AN16" i="1"/>
  <c r="AP82" i="1"/>
  <c r="AN83" i="1" s="1"/>
  <c r="AT47" i="1"/>
  <c r="AP47" i="1"/>
  <c r="AT82" i="1"/>
  <c r="AA116" i="1"/>
  <c r="AC116" i="1"/>
  <c r="AC84" i="1" l="1"/>
  <c r="AE84" i="1" s="1"/>
  <c r="AC85" i="1" s="1"/>
  <c r="AL83" i="1"/>
  <c r="AT83" i="1" s="1"/>
  <c r="AI83" i="1"/>
  <c r="AT16" i="1"/>
  <c r="AC50" i="1"/>
  <c r="AA50" i="1"/>
  <c r="AP16" i="1"/>
  <c r="AI116" i="1"/>
  <c r="AL48" i="1"/>
  <c r="AN48" i="1"/>
  <c r="AE116" i="1"/>
  <c r="AI84" i="1" l="1"/>
  <c r="AP83" i="1"/>
  <c r="AN84" i="1" s="1"/>
  <c r="AI50" i="1"/>
  <c r="AE50" i="1"/>
  <c r="AL17" i="1"/>
  <c r="AN17" i="1"/>
  <c r="AA85" i="1"/>
  <c r="AE85" i="1" s="1"/>
  <c r="AA86" i="1" s="1"/>
  <c r="AT48" i="1"/>
  <c r="AP48" i="1"/>
  <c r="AC117" i="1"/>
  <c r="AA117" i="1"/>
  <c r="AL84" i="1" l="1"/>
  <c r="AP84" i="1" s="1"/>
  <c r="AL85" i="1" s="1"/>
  <c r="AT17" i="1"/>
  <c r="AC51" i="1"/>
  <c r="AA51" i="1"/>
  <c r="AP17" i="1"/>
  <c r="AI85" i="1"/>
  <c r="AC86" i="1"/>
  <c r="AE86" i="1" s="1"/>
  <c r="AC87" i="1" s="1"/>
  <c r="AL49" i="1"/>
  <c r="AN49" i="1"/>
  <c r="AI117" i="1"/>
  <c r="AE117" i="1"/>
  <c r="AN85" i="1" l="1"/>
  <c r="AT85" i="1" s="1"/>
  <c r="AT84" i="1"/>
  <c r="AE51" i="1"/>
  <c r="AA52" i="1" s="1"/>
  <c r="AI51" i="1"/>
  <c r="AL18" i="1"/>
  <c r="AN18" i="1"/>
  <c r="AI86" i="1"/>
  <c r="AA87" i="1"/>
  <c r="AE87" i="1" s="1"/>
  <c r="AP49" i="1"/>
  <c r="AT49" i="1"/>
  <c r="AC118" i="1"/>
  <c r="AA118" i="1"/>
  <c r="AP85" i="1" l="1"/>
  <c r="AL86" i="1" s="1"/>
  <c r="AC52" i="1"/>
  <c r="AE52" i="1" s="1"/>
  <c r="AC53" i="1" s="1"/>
  <c r="AT18" i="1"/>
  <c r="AP18" i="1"/>
  <c r="AI87" i="1"/>
  <c r="AL50" i="1"/>
  <c r="AN50" i="1"/>
  <c r="AI118" i="1"/>
  <c r="AE118" i="1"/>
  <c r="AC88" i="1"/>
  <c r="AA88" i="1"/>
  <c r="AN86" i="1" l="1"/>
  <c r="AP86" i="1" s="1"/>
  <c r="AA53" i="1"/>
  <c r="AE53" i="1" s="1"/>
  <c r="AC54" i="1" s="1"/>
  <c r="AI52" i="1"/>
  <c r="AN19" i="1"/>
  <c r="AL19" i="1"/>
  <c r="AT50" i="1"/>
  <c r="AP50" i="1"/>
  <c r="AC119" i="1"/>
  <c r="AA119" i="1"/>
  <c r="AI88" i="1"/>
  <c r="AE88" i="1"/>
  <c r="AT86" i="1" l="1"/>
  <c r="AN87" i="1"/>
  <c r="AL87" i="1"/>
  <c r="AI53" i="1"/>
  <c r="AA54" i="1"/>
  <c r="AI54" i="1" s="1"/>
  <c r="AP19" i="1"/>
  <c r="AT19" i="1"/>
  <c r="AE119" i="1"/>
  <c r="AA120" i="1" s="1"/>
  <c r="AL51" i="1"/>
  <c r="AN51" i="1"/>
  <c r="AI119" i="1"/>
  <c r="AC89" i="1"/>
  <c r="AA89" i="1"/>
  <c r="AP87" i="1" l="1"/>
  <c r="AN88" i="1" s="1"/>
  <c r="AT87" i="1"/>
  <c r="AC120" i="1"/>
  <c r="AI120" i="1" s="1"/>
  <c r="AE54" i="1"/>
  <c r="AC55" i="1" s="1"/>
  <c r="AT51" i="1"/>
  <c r="AL20" i="1"/>
  <c r="AN20" i="1"/>
  <c r="AP51" i="1"/>
  <c r="AE89" i="1"/>
  <c r="AA90" i="1" s="1"/>
  <c r="AI89" i="1"/>
  <c r="AL88" i="1" l="1"/>
  <c r="AT88" i="1" s="1"/>
  <c r="AA55" i="1"/>
  <c r="AE55" i="1" s="1"/>
  <c r="AE120" i="1"/>
  <c r="AC121" i="1" s="1"/>
  <c r="AP20" i="1"/>
  <c r="AN21" i="1" s="1"/>
  <c r="AT20" i="1"/>
  <c r="AC90" i="1"/>
  <c r="AI90" i="1" s="1"/>
  <c r="AL52" i="1"/>
  <c r="AN52" i="1"/>
  <c r="AP88" i="1" l="1"/>
  <c r="AI55" i="1"/>
  <c r="AA121" i="1"/>
  <c r="AE121" i="1" s="1"/>
  <c r="AA56" i="1"/>
  <c r="AC56" i="1"/>
  <c r="AL21" i="1"/>
  <c r="AP21" i="1" s="1"/>
  <c r="AN22" i="1" s="1"/>
  <c r="AT52" i="1"/>
  <c r="AE90" i="1"/>
  <c r="AC91" i="1" s="1"/>
  <c r="AP52" i="1"/>
  <c r="AN89" i="1" l="1"/>
  <c r="AL89" i="1"/>
  <c r="AI121" i="1"/>
  <c r="AC122" i="1"/>
  <c r="AA122" i="1"/>
  <c r="AL22" i="1"/>
  <c r="AT22" i="1" s="1"/>
  <c r="AI56" i="1"/>
  <c r="AE56" i="1"/>
  <c r="AT21" i="1"/>
  <c r="AA91" i="1"/>
  <c r="AE91" i="1" s="1"/>
  <c r="AC92" i="1" s="1"/>
  <c r="AL53" i="1"/>
  <c r="AN53" i="1"/>
  <c r="AP89" i="1" l="1"/>
  <c r="AL90" i="1" s="1"/>
  <c r="AT89" i="1"/>
  <c r="AE122" i="1"/>
  <c r="AC123" i="1" s="1"/>
  <c r="AI122" i="1"/>
  <c r="AP22" i="1"/>
  <c r="AN23" i="1" s="1"/>
  <c r="AT53" i="1"/>
  <c r="AC57" i="1"/>
  <c r="AA57" i="1"/>
  <c r="AI91" i="1"/>
  <c r="AP53" i="1"/>
  <c r="AA92" i="1"/>
  <c r="AE92" i="1" s="1"/>
  <c r="AA93" i="1" s="1"/>
  <c r="AL23" i="1" l="1"/>
  <c r="AT23" i="1" s="1"/>
  <c r="AN90" i="1"/>
  <c r="AT90" i="1" s="1"/>
  <c r="AA123" i="1"/>
  <c r="AI123" i="1" s="1"/>
  <c r="AE57" i="1"/>
  <c r="AC58" i="1" s="1"/>
  <c r="AI57" i="1"/>
  <c r="AL54" i="1"/>
  <c r="AN54" i="1"/>
  <c r="AI92" i="1"/>
  <c r="AC93" i="1"/>
  <c r="AE93" i="1" s="1"/>
  <c r="AP23" i="1" l="1"/>
  <c r="AL24" i="1" s="1"/>
  <c r="AP90" i="1"/>
  <c r="AL91" i="1" s="1"/>
  <c r="AE123" i="1"/>
  <c r="AC124" i="1" s="1"/>
  <c r="AA58" i="1"/>
  <c r="AI58" i="1" s="1"/>
  <c r="AN24" i="1"/>
  <c r="AT54" i="1"/>
  <c r="AP54" i="1"/>
  <c r="AI93" i="1"/>
  <c r="AA94" i="1"/>
  <c r="AC94" i="1"/>
  <c r="AA124" i="1" l="1"/>
  <c r="AE124" i="1" s="1"/>
  <c r="AC125" i="1" s="1"/>
  <c r="AN91" i="1"/>
  <c r="AT91" i="1" s="1"/>
  <c r="AE58" i="1"/>
  <c r="AA59" i="1" s="1"/>
  <c r="AT24" i="1"/>
  <c r="AP24" i="1"/>
  <c r="AN55" i="1"/>
  <c r="AL55" i="1"/>
  <c r="AI94" i="1"/>
  <c r="AE94" i="1"/>
  <c r="AI124" i="1" l="1"/>
  <c r="AP91" i="1"/>
  <c r="AL92" i="1" s="1"/>
  <c r="AC59" i="1"/>
  <c r="AI59" i="1" s="1"/>
  <c r="AA125" i="1"/>
  <c r="AE125" i="1" s="1"/>
  <c r="AC126" i="1" s="1"/>
  <c r="AL25" i="1"/>
  <c r="AN25" i="1"/>
  <c r="AP55" i="1"/>
  <c r="AN56" i="1" s="1"/>
  <c r="AT55" i="1"/>
  <c r="AC95" i="1"/>
  <c r="AA95" i="1"/>
  <c r="AN92" i="1" l="1"/>
  <c r="AT92" i="1" s="1"/>
  <c r="AE59" i="1"/>
  <c r="AI125" i="1"/>
  <c r="AT25" i="1"/>
  <c r="AP25" i="1"/>
  <c r="AA126" i="1"/>
  <c r="AI126" i="1" s="1"/>
  <c r="AL56" i="1"/>
  <c r="AT56" i="1" s="1"/>
  <c r="AE95" i="1"/>
  <c r="AC96" i="1" s="1"/>
  <c r="AI95" i="1"/>
  <c r="AP92" i="1" l="1"/>
  <c r="AL93" i="1" s="1"/>
  <c r="AN93" i="1"/>
  <c r="AA60" i="1"/>
  <c r="AC60" i="1"/>
  <c r="AL26" i="1"/>
  <c r="AN26" i="1"/>
  <c r="AE126" i="1"/>
  <c r="AA127" i="1" s="1"/>
  <c r="AP56" i="1"/>
  <c r="AN57" i="1" s="1"/>
  <c r="AA96" i="1"/>
  <c r="AI96" i="1" s="1"/>
  <c r="AT93" i="1" l="1"/>
  <c r="AP93" i="1"/>
  <c r="AC127" i="1"/>
  <c r="AI127" i="1" s="1"/>
  <c r="AL57" i="1"/>
  <c r="AP57" i="1" s="1"/>
  <c r="AL58" i="1" s="1"/>
  <c r="AI60" i="1"/>
  <c r="AE60" i="1"/>
  <c r="AT26" i="1"/>
  <c r="AP26" i="1"/>
  <c r="AE96" i="1"/>
  <c r="AA97" i="1" s="1"/>
  <c r="AL94" i="1" l="1"/>
  <c r="AN94" i="1"/>
  <c r="AE127" i="1"/>
  <c r="AC128" i="1" s="1"/>
  <c r="AT57" i="1"/>
  <c r="AA61" i="1"/>
  <c r="AC61" i="1"/>
  <c r="AN58" i="1"/>
  <c r="AP58" i="1" s="1"/>
  <c r="AL59" i="1" s="1"/>
  <c r="AL27" i="1"/>
  <c r="AN27" i="1"/>
  <c r="AC97" i="1"/>
  <c r="AI97" i="1" s="1"/>
  <c r="AT94" i="1" l="1"/>
  <c r="AP94" i="1"/>
  <c r="AA128" i="1"/>
  <c r="AE128" i="1" s="1"/>
  <c r="AC129" i="1" s="1"/>
  <c r="AI61" i="1"/>
  <c r="AE61" i="1"/>
  <c r="AT58" i="1"/>
  <c r="AN59" i="1"/>
  <c r="AP59" i="1" s="1"/>
  <c r="AT27" i="1"/>
  <c r="AP27" i="1"/>
  <c r="AE97" i="1"/>
  <c r="AC98" i="1" s="1"/>
  <c r="G3" i="1"/>
  <c r="G4" i="1" s="1"/>
  <c r="AL95" i="1" l="1"/>
  <c r="AN95" i="1"/>
  <c r="AI128" i="1"/>
  <c r="AA62" i="1"/>
  <c r="AC62" i="1"/>
  <c r="AT59" i="1"/>
  <c r="AL60" i="1"/>
  <c r="AN60" i="1"/>
  <c r="AA129" i="1"/>
  <c r="AI129" i="1" s="1"/>
  <c r="AA98" i="1"/>
  <c r="AE98" i="1" s="1"/>
  <c r="AL28" i="1"/>
  <c r="AN28" i="1"/>
  <c r="AH5" i="1"/>
  <c r="AC6" i="1" s="1"/>
  <c r="AT95" i="1" l="1"/>
  <c r="AP95" i="1"/>
  <c r="AI62" i="1"/>
  <c r="AE62" i="1"/>
  <c r="AT60" i="1"/>
  <c r="AP60" i="1"/>
  <c r="AN61" i="1" s="1"/>
  <c r="AE129" i="1"/>
  <c r="AC130" i="1" s="1"/>
  <c r="AI98" i="1"/>
  <c r="AT28" i="1"/>
  <c r="AP28" i="1"/>
  <c r="AC99" i="1"/>
  <c r="AA99" i="1"/>
  <c r="AG5" i="1"/>
  <c r="AA6" i="1" s="1"/>
  <c r="AE6" i="1" s="1"/>
  <c r="AG6" i="1" s="1"/>
  <c r="AA7" i="1" s="1"/>
  <c r="AL61" i="1" l="1"/>
  <c r="AP61" i="1" s="1"/>
  <c r="AL62" i="1" s="1"/>
  <c r="AL96" i="1"/>
  <c r="AN96" i="1"/>
  <c r="AA63" i="1"/>
  <c r="AC63" i="1"/>
  <c r="AA130" i="1"/>
  <c r="AI130" i="1" s="1"/>
  <c r="AN29" i="1"/>
  <c r="AL29" i="1"/>
  <c r="AE99" i="1"/>
  <c r="AA100" i="1" s="1"/>
  <c r="AI99" i="1"/>
  <c r="AI6" i="1"/>
  <c r="AH6" i="1"/>
  <c r="AC7" i="1" s="1"/>
  <c r="AE7" i="1" s="1"/>
  <c r="AG7" i="1" s="1"/>
  <c r="AA8" i="1" s="1"/>
  <c r="AT61" i="1" l="1"/>
  <c r="AT96" i="1"/>
  <c r="AP96" i="1"/>
  <c r="AE130" i="1"/>
  <c r="AA131" i="1" s="1"/>
  <c r="AI63" i="1"/>
  <c r="AE63" i="1"/>
  <c r="AN62" i="1"/>
  <c r="AT62" i="1" s="1"/>
  <c r="AP29" i="1"/>
  <c r="AN30" i="1" s="1"/>
  <c r="AT29" i="1"/>
  <c r="AC100" i="1"/>
  <c r="AE100" i="1" s="1"/>
  <c r="AC101" i="1" s="1"/>
  <c r="AI7" i="1"/>
  <c r="AH7" i="1"/>
  <c r="AC8" i="1" s="1"/>
  <c r="AI8" i="1" s="1"/>
  <c r="AL97" i="1" l="1"/>
  <c r="AN97" i="1"/>
  <c r="AL30" i="1"/>
  <c r="AT30" i="1" s="1"/>
  <c r="AC131" i="1"/>
  <c r="AE131" i="1" s="1"/>
  <c r="AA132" i="1" s="1"/>
  <c r="AA64" i="1"/>
  <c r="AC64" i="1"/>
  <c r="AP62" i="1"/>
  <c r="AL63" i="1" s="1"/>
  <c r="AI100" i="1"/>
  <c r="AA101" i="1"/>
  <c r="AE101" i="1" s="1"/>
  <c r="AA102" i="1" s="1"/>
  <c r="AE8" i="1"/>
  <c r="AG8" i="1" s="1"/>
  <c r="AA9" i="1" s="1"/>
  <c r="AN63" i="1" l="1"/>
  <c r="AP63" i="1" s="1"/>
  <c r="AN64" i="1" s="1"/>
  <c r="AT97" i="1"/>
  <c r="AP97" i="1"/>
  <c r="AP30" i="1"/>
  <c r="AL31" i="1" s="1"/>
  <c r="AI131" i="1"/>
  <c r="AI64" i="1"/>
  <c r="AE64" i="1"/>
  <c r="AC132" i="1"/>
  <c r="AI132" i="1" s="1"/>
  <c r="AC102" i="1"/>
  <c r="AE102" i="1" s="1"/>
  <c r="S42" i="1" s="1"/>
  <c r="AI101" i="1"/>
  <c r="AH8" i="1"/>
  <c r="AC9" i="1" s="1"/>
  <c r="AI9" i="1" s="1"/>
  <c r="AT63" i="1" l="1"/>
  <c r="AN31" i="1"/>
  <c r="AT31" i="1" s="1"/>
  <c r="AL98" i="1"/>
  <c r="AN98" i="1"/>
  <c r="AC65" i="1"/>
  <c r="AA65" i="1"/>
  <c r="AL64" i="1"/>
  <c r="AP64" i="1" s="1"/>
  <c r="AL65" i="1" s="1"/>
  <c r="AE132" i="1"/>
  <c r="AA133" i="1" s="1"/>
  <c r="AI102" i="1"/>
  <c r="S48" i="1"/>
  <c r="S47" i="1"/>
  <c r="S44" i="1"/>
  <c r="S45" i="1" s="1"/>
  <c r="AE9" i="1"/>
  <c r="AH9" i="1" s="1"/>
  <c r="AC10" i="1" s="1"/>
  <c r="AP31" i="1" l="1"/>
  <c r="AL32" i="1" s="1"/>
  <c r="AT98" i="1"/>
  <c r="AP98" i="1"/>
  <c r="S51" i="1"/>
  <c r="S50" i="1"/>
  <c r="AE65" i="1"/>
  <c r="AA66" i="1" s="1"/>
  <c r="AT64" i="1"/>
  <c r="AN65" i="1"/>
  <c r="AT65" i="1" s="1"/>
  <c r="AI65" i="1"/>
  <c r="AC133" i="1"/>
  <c r="AI133" i="1" s="1"/>
  <c r="AN32" i="1"/>
  <c r="S49" i="1"/>
  <c r="AG9" i="1"/>
  <c r="AA10" i="1" s="1"/>
  <c r="AE10" i="1" s="1"/>
  <c r="AL99" i="1" l="1"/>
  <c r="AN99" i="1"/>
  <c r="AC66" i="1"/>
  <c r="AI66" i="1" s="1"/>
  <c r="AP65" i="1"/>
  <c r="AL66" i="1" s="1"/>
  <c r="AT32" i="1"/>
  <c r="AE133" i="1"/>
  <c r="AP32" i="1"/>
  <c r="S53" i="1"/>
  <c r="S55" i="1" s="1"/>
  <c r="S57" i="1" s="1"/>
  <c r="K24" i="1" s="1"/>
  <c r="S52" i="1"/>
  <c r="S54" i="1" s="1"/>
  <c r="S56" i="1" s="1"/>
  <c r="K23" i="1" s="1"/>
  <c r="AI10" i="1"/>
  <c r="AG10" i="1"/>
  <c r="AA11" i="1" s="1"/>
  <c r="AH10" i="1"/>
  <c r="AC11" i="1" s="1"/>
  <c r="AT99" i="1" l="1"/>
  <c r="AP99" i="1"/>
  <c r="AN66" i="1"/>
  <c r="AT66" i="1" s="1"/>
  <c r="AE66" i="1"/>
  <c r="AA67" i="1" s="1"/>
  <c r="AA134" i="1"/>
  <c r="AC134" i="1"/>
  <c r="AL33" i="1"/>
  <c r="AN33" i="1"/>
  <c r="K25" i="1"/>
  <c r="K26" i="1" s="1"/>
  <c r="S58" i="1"/>
  <c r="AE11" i="1"/>
  <c r="AI11" i="1"/>
  <c r="AH11" i="1"/>
  <c r="AG11" i="1"/>
  <c r="AN100" i="1" l="1"/>
  <c r="AL100" i="1"/>
  <c r="AP66" i="1"/>
  <c r="AL67" i="1" s="1"/>
  <c r="AC67" i="1"/>
  <c r="AI67" i="1" s="1"/>
  <c r="AI134" i="1"/>
  <c r="AE134" i="1"/>
  <c r="AT33" i="1"/>
  <c r="AP33" i="1"/>
  <c r="AA12" i="1"/>
  <c r="AF72" i="1"/>
  <c r="G27" i="1"/>
  <c r="K28" i="1"/>
  <c r="K27" i="1"/>
  <c r="AB72" i="1"/>
  <c r="AD72" i="1"/>
  <c r="AC12" i="1"/>
  <c r="AP100" i="1" l="1"/>
  <c r="AL101" i="1" s="1"/>
  <c r="AN67" i="1"/>
  <c r="AP67" i="1" s="1"/>
  <c r="AT100" i="1"/>
  <c r="AE67" i="1"/>
  <c r="AA68" i="1" s="1"/>
  <c r="AA135" i="1"/>
  <c r="AC135" i="1"/>
  <c r="AN34" i="1"/>
  <c r="AL34" i="1"/>
  <c r="AE12" i="1"/>
  <c r="AG12" i="1" s="1"/>
  <c r="AA13" i="1" s="1"/>
  <c r="AI12" i="1"/>
  <c r="AH12" i="1"/>
  <c r="AT67" i="1" l="1"/>
  <c r="AN101" i="1"/>
  <c r="AT101" i="1" s="1"/>
  <c r="AC68" i="1"/>
  <c r="AI68" i="1" s="1"/>
  <c r="AI135" i="1"/>
  <c r="AE135" i="1"/>
  <c r="AC13" i="1"/>
  <c r="AI13" i="1" s="1"/>
  <c r="AP34" i="1"/>
  <c r="W4" i="1" s="1"/>
  <c r="W6" i="1" s="1"/>
  <c r="W7" i="1" s="1"/>
  <c r="AT34" i="1"/>
  <c r="AL68" i="1"/>
  <c r="AN68" i="1"/>
  <c r="AP101" i="1" l="1"/>
  <c r="AN102" i="1" s="1"/>
  <c r="W13" i="1"/>
  <c r="W12" i="1"/>
  <c r="AE68" i="1"/>
  <c r="S23" i="1" s="1"/>
  <c r="S25" i="1" s="1"/>
  <c r="S26" i="1" s="1"/>
  <c r="W9" i="1"/>
  <c r="W10" i="1"/>
  <c r="AE13" i="1"/>
  <c r="AH13" i="1" s="1"/>
  <c r="AC14" i="1" s="1"/>
  <c r="AC136" i="1"/>
  <c r="AA136" i="1"/>
  <c r="AT68" i="1"/>
  <c r="AP68" i="1"/>
  <c r="W23" i="1" s="1"/>
  <c r="AG13" i="1"/>
  <c r="AL102" i="1" l="1"/>
  <c r="AP102" i="1" s="1"/>
  <c r="W42" i="1" s="1"/>
  <c r="W44" i="1" s="1"/>
  <c r="W45" i="1" s="1"/>
  <c r="S32" i="1"/>
  <c r="S31" i="1"/>
  <c r="S29" i="1"/>
  <c r="S28" i="1"/>
  <c r="W11" i="1"/>
  <c r="AA14" i="1"/>
  <c r="AE14" i="1" s="1"/>
  <c r="AH14" i="1" s="1"/>
  <c r="AC15" i="1" s="1"/>
  <c r="AE136" i="1"/>
  <c r="S61" i="1" s="1"/>
  <c r="S66" i="1" s="1"/>
  <c r="AI136" i="1"/>
  <c r="W14" i="1"/>
  <c r="W15" i="1"/>
  <c r="W29" i="1"/>
  <c r="W25" i="1"/>
  <c r="W26" i="1" s="1"/>
  <c r="W28" i="1"/>
  <c r="AG14" i="1"/>
  <c r="AT102" i="1" l="1"/>
  <c r="W48" i="1"/>
  <c r="W47" i="1"/>
  <c r="W51" i="1"/>
  <c r="W50" i="1"/>
  <c r="W31" i="1"/>
  <c r="W32" i="1"/>
  <c r="S30" i="1"/>
  <c r="S33" i="1"/>
  <c r="S34" i="1"/>
  <c r="W17" i="1"/>
  <c r="W16" i="1"/>
  <c r="W18" i="1" s="1"/>
  <c r="O5" i="1" s="1"/>
  <c r="AI14" i="1"/>
  <c r="AA15" i="1"/>
  <c r="AE15" i="1" s="1"/>
  <c r="AH15" i="1" s="1"/>
  <c r="AC16" i="1" s="1"/>
  <c r="S63" i="1"/>
  <c r="S64" i="1" s="1"/>
  <c r="S69" i="1" s="1"/>
  <c r="S67" i="1"/>
  <c r="S68" i="1" s="1"/>
  <c r="W30" i="1"/>
  <c r="AG15" i="1"/>
  <c r="W49" i="1" l="1"/>
  <c r="W52" i="1"/>
  <c r="W53" i="1"/>
  <c r="S70" i="1"/>
  <c r="S71" i="1" s="1"/>
  <c r="S73" i="1" s="1"/>
  <c r="S75" i="1" s="1"/>
  <c r="S36" i="1"/>
  <c r="S38" i="1" s="1"/>
  <c r="K15" i="1" s="1"/>
  <c r="S35" i="1"/>
  <c r="S37" i="1" s="1"/>
  <c r="K14" i="1" s="1"/>
  <c r="AA16" i="1"/>
  <c r="AE16" i="1" s="1"/>
  <c r="AH16" i="1" s="1"/>
  <c r="AC17" i="1" s="1"/>
  <c r="AI15" i="1"/>
  <c r="W33" i="1"/>
  <c r="W35" i="1" s="1"/>
  <c r="W34" i="1"/>
  <c r="W36" i="1" s="1"/>
  <c r="AG16" i="1"/>
  <c r="W55" i="1" l="1"/>
  <c r="W57" i="1" s="1"/>
  <c r="O24" i="1" s="1"/>
  <c r="W54" i="1"/>
  <c r="W56" i="1" s="1"/>
  <c r="O23" i="1" s="1"/>
  <c r="K16" i="1"/>
  <c r="K19" i="1" s="1"/>
  <c r="S39" i="1"/>
  <c r="AB38" i="1" s="1"/>
  <c r="AI16" i="1"/>
  <c r="AA17" i="1"/>
  <c r="AE17" i="1" s="1"/>
  <c r="AG17" i="1" s="1"/>
  <c r="AA18" i="1" s="1"/>
  <c r="S72" i="1"/>
  <c r="S74" i="1" s="1"/>
  <c r="S76" i="1" s="1"/>
  <c r="K33" i="1" s="1"/>
  <c r="K32" i="1"/>
  <c r="AH17" i="1"/>
  <c r="O25" i="1" l="1"/>
  <c r="O28" i="1" s="1"/>
  <c r="W58" i="1"/>
  <c r="AO72" i="1" s="1"/>
  <c r="K18" i="1"/>
  <c r="K17" i="1"/>
  <c r="AD38" i="1"/>
  <c r="AF38" i="1"/>
  <c r="G25" i="1"/>
  <c r="AC18" i="1"/>
  <c r="AI18" i="1" s="1"/>
  <c r="AI17" i="1"/>
  <c r="S77" i="1"/>
  <c r="AD106" i="1" s="1"/>
  <c r="K34" i="1"/>
  <c r="K37" i="1" s="1"/>
  <c r="AG18" i="1"/>
  <c r="AH18" i="1"/>
  <c r="O27" i="1" l="1"/>
  <c r="O26" i="1"/>
  <c r="AM72" i="1"/>
  <c r="AQ72" i="1"/>
  <c r="G28" i="1"/>
  <c r="AE18" i="1"/>
  <c r="AA19" i="1" s="1"/>
  <c r="AB106" i="1"/>
  <c r="AF106" i="1"/>
  <c r="K35" i="1"/>
  <c r="G29" i="1"/>
  <c r="K36" i="1"/>
  <c r="AC19" i="1" l="1"/>
  <c r="AE19" i="1" s="1"/>
  <c r="AH19" i="1"/>
  <c r="AG19" i="1"/>
  <c r="AI19" i="1" l="1"/>
  <c r="AC20" i="1"/>
  <c r="AA20" i="1"/>
  <c r="AH20" i="1"/>
  <c r="AG20" i="1"/>
  <c r="AE20" i="1" l="1"/>
  <c r="AC21" i="1" s="1"/>
  <c r="AI20" i="1"/>
  <c r="AG21" i="1"/>
  <c r="AH21" i="1"/>
  <c r="AA21" i="1" l="1"/>
  <c r="AI21" i="1" s="1"/>
  <c r="AE21" i="1" l="1"/>
  <c r="AC22" i="1" s="1"/>
  <c r="AH22" i="1"/>
  <c r="AG22" i="1"/>
  <c r="AA22" i="1" l="1"/>
  <c r="AE22" i="1" s="1"/>
  <c r="AC23" i="1" s="1"/>
  <c r="AG23" i="1"/>
  <c r="AI22" i="1" l="1"/>
  <c r="AA23" i="1"/>
  <c r="AE23" i="1" s="1"/>
  <c r="AH23" i="1" s="1"/>
  <c r="AC24" i="1" s="1"/>
  <c r="AG24" i="1"/>
  <c r="AH24" i="1"/>
  <c r="AI23" i="1" l="1"/>
  <c r="AA24" i="1"/>
  <c r="AE24" i="1" s="1"/>
  <c r="AA25" i="1" s="1"/>
  <c r="AC25" i="1" l="1"/>
  <c r="AI25" i="1" s="1"/>
  <c r="AI24" i="1"/>
  <c r="AH25" i="1"/>
  <c r="AG25" i="1"/>
  <c r="AE25" i="1" l="1"/>
  <c r="AA26" i="1" s="1"/>
  <c r="AC26" i="1" l="1"/>
  <c r="AE26" i="1" s="1"/>
  <c r="AG26" i="1" s="1"/>
  <c r="AA27" i="1" s="1"/>
  <c r="AH26" i="1"/>
  <c r="AI26" i="1" l="1"/>
  <c r="AC27" i="1"/>
  <c r="AI27" i="1" s="1"/>
  <c r="AE27" i="1" l="1"/>
  <c r="AG27" i="1" s="1"/>
  <c r="AA28" i="1" s="1"/>
  <c r="AH27" i="1"/>
  <c r="AC28" i="1" l="1"/>
  <c r="AI28" i="1" s="1"/>
  <c r="AH28" i="1"/>
  <c r="AG28" i="1"/>
  <c r="AE28" i="1" l="1"/>
  <c r="AA29" i="1" s="1"/>
  <c r="AG29" i="1"/>
  <c r="AH29" i="1"/>
  <c r="AC29" i="1" l="1"/>
  <c r="AE29" i="1" s="1"/>
  <c r="AC30" i="1" s="1"/>
  <c r="AI29" i="1" l="1"/>
  <c r="AA30" i="1"/>
  <c r="AI30" i="1" s="1"/>
  <c r="AG30" i="1"/>
  <c r="AH30" i="1"/>
  <c r="AE30" i="1" l="1"/>
  <c r="AC31" i="1" s="1"/>
  <c r="AA31" i="1" l="1"/>
  <c r="AI31" i="1" s="1"/>
  <c r="AG31" i="1"/>
  <c r="AH31" i="1"/>
  <c r="AE31" i="1" l="1"/>
  <c r="AA32" i="1" s="1"/>
  <c r="AC32" i="1" l="1"/>
  <c r="AE32" i="1" s="1"/>
  <c r="AG32" i="1"/>
  <c r="AH32" i="1"/>
  <c r="AA33" i="1" l="1"/>
  <c r="AC33" i="1"/>
  <c r="AI32" i="1"/>
  <c r="AE33" i="1" l="1"/>
  <c r="AI33" i="1"/>
  <c r="AG33" i="1"/>
  <c r="AH33" i="1"/>
  <c r="AC34" i="1" l="1"/>
  <c r="AA34" i="1"/>
  <c r="AE34" i="1" l="1"/>
  <c r="AI34" i="1"/>
  <c r="AG34" i="1"/>
  <c r="AH34" i="1"/>
  <c r="S4" i="1" l="1"/>
  <c r="S10" i="1" s="1"/>
  <c r="S9" i="1" l="1"/>
  <c r="S11" i="1" s="1"/>
  <c r="S6" i="1"/>
  <c r="S7" i="1" s="1"/>
  <c r="S13" i="1" s="1"/>
  <c r="S12" i="1" l="1"/>
  <c r="S15" i="1" s="1"/>
  <c r="S17" i="1" s="1"/>
  <c r="S19" i="1" l="1"/>
  <c r="K6" i="1" s="1"/>
  <c r="S14" i="1"/>
  <c r="W19" i="1"/>
  <c r="S16" i="1" l="1"/>
  <c r="S18" i="1" s="1"/>
  <c r="S20" i="1" s="1"/>
  <c r="O6" i="1"/>
  <c r="O7" i="1" s="1"/>
  <c r="O9" i="1" s="1"/>
  <c r="W20" i="1"/>
  <c r="K5" i="1" l="1"/>
  <c r="K7" i="1" s="1"/>
  <c r="K10" i="1" s="1"/>
  <c r="AQ4" i="1"/>
  <c r="G24" i="1"/>
  <c r="O8" i="1"/>
  <c r="O10" i="1"/>
  <c r="AO4" i="1"/>
  <c r="AM4" i="1"/>
  <c r="W38" i="1"/>
  <c r="O15" i="1" s="1"/>
  <c r="W37" i="1"/>
  <c r="O14" i="1" s="1"/>
  <c r="K8" i="1" l="1"/>
  <c r="K9" i="1"/>
  <c r="AF4" i="1"/>
  <c r="G23" i="1"/>
  <c r="AD4" i="1"/>
  <c r="AB4" i="1"/>
  <c r="O16" i="1"/>
  <c r="O19" i="1" s="1"/>
  <c r="G11" i="1" s="1"/>
  <c r="G18" i="1" s="1"/>
  <c r="G19" i="1" s="1"/>
  <c r="W39" i="1"/>
  <c r="G12" i="1" l="1"/>
  <c r="AQ38" i="1"/>
  <c r="G26" i="1"/>
  <c r="G30" i="1" s="1"/>
  <c r="O17" i="1"/>
  <c r="O18" i="1"/>
  <c r="AO38" i="1"/>
  <c r="AM38" i="1"/>
  <c r="G10" i="1" l="1"/>
  <c r="G15" i="1" s="1"/>
  <c r="G16" i="1" l="1"/>
  <c r="G17" i="1"/>
  <c r="G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<sst xmlns="http://schemas.openxmlformats.org/spreadsheetml/2006/main" count="555" uniqueCount="123">
  <si>
    <t>[case]</t>
  </si>
  <si>
    <t>v_inf</t>
  </si>
  <si>
    <t>m/s</t>
  </si>
  <si>
    <t>rpm</t>
  </si>
  <si>
    <t>RPM</t>
  </si>
  <si>
    <t>deg</t>
  </si>
  <si>
    <t>[rotor]</t>
  </si>
  <si>
    <t>nblades</t>
  </si>
  <si>
    <t>diameter</t>
  </si>
  <si>
    <t>radius_hub</t>
  </si>
  <si>
    <t>m</t>
  </si>
  <si>
    <t>[fluid]</t>
  </si>
  <si>
    <t>rho</t>
  </si>
  <si>
    <t>mu</t>
  </si>
  <si>
    <t>kg/m^3</t>
  </si>
  <si>
    <t>Pa s</t>
  </si>
  <si>
    <t>CLARKY</t>
  </si>
  <si>
    <t>sections</t>
  </si>
  <si>
    <t>chords</t>
  </si>
  <si>
    <t>radii</t>
  </si>
  <si>
    <t>alphas</t>
  </si>
  <si>
    <t>global_twist</t>
  </si>
  <si>
    <t>blade_radius</t>
  </si>
  <si>
    <t>area</t>
  </si>
  <si>
    <t>m^2</t>
  </si>
  <si>
    <t>Section 1</t>
  </si>
  <si>
    <t>Section 2</t>
  </si>
  <si>
    <t>rad</t>
  </si>
  <si>
    <t>Section 3</t>
  </si>
  <si>
    <t>Section 4</t>
  </si>
  <si>
    <t>pitch</t>
  </si>
  <si>
    <t>omega</t>
  </si>
  <si>
    <t>rad/s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</si>
  <si>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</si>
  <si>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</si>
  <si>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</si>
  <si>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</si>
  <si>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</si>
  <si>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</si>
  <si>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</si>
  <si>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</si>
  <si>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</si>
  <si>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</si>
  <si>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Section 5</t>
  </si>
  <si>
    <t>Section 6</t>
  </si>
  <si>
    <t>Section 7</t>
  </si>
  <si>
    <t>phi</t>
  </si>
  <si>
    <t>alpha</t>
  </si>
  <si>
    <t>Cl</t>
  </si>
  <si>
    <t>Cd</t>
  </si>
  <si>
    <t>Airfoil</t>
  </si>
  <si>
    <t>clarky-il</t>
  </si>
  <si>
    <t>Cl=f(alpha)</t>
  </si>
  <si>
    <t>Cd=f(alpha)</t>
  </si>
  <si>
    <t>naca-4412</t>
  </si>
  <si>
    <t>calc'd Cd</t>
  </si>
  <si>
    <t>calc'd Cl</t>
  </si>
  <si>
    <t>error</t>
  </si>
  <si>
    <t>author Cl</t>
  </si>
  <si>
    <t>author Cd</t>
  </si>
  <si>
    <t>Region 1</t>
  </si>
  <si>
    <t>Region 2</t>
  </si>
  <si>
    <t>Region 3</t>
  </si>
  <si>
    <t>Range</t>
  </si>
  <si>
    <t>alpha_deg</t>
  </si>
  <si>
    <t>alpha_rad</t>
  </si>
  <si>
    <t>CT</t>
  </si>
  <si>
    <t>CQ</t>
  </si>
  <si>
    <t>kappa</t>
  </si>
  <si>
    <t>kappap</t>
  </si>
  <si>
    <t>F</t>
  </si>
  <si>
    <t>Ftip</t>
  </si>
  <si>
    <t>Fhub</t>
  </si>
  <si>
    <t>sigma</t>
  </si>
  <si>
    <t>ap</t>
  </si>
  <si>
    <t>residual</t>
  </si>
  <si>
    <t>[Iterations to determine phi per airfoil section]</t>
  </si>
  <si>
    <t>[Bisection method for inflow angle at section 1]</t>
  </si>
  <si>
    <t>[Bisection method for inflow angle at section 2]</t>
  </si>
  <si>
    <t>[Bisection method for inflow angle at section 3]</t>
  </si>
  <si>
    <t>[Bisection method for inflow angle at section 4]</t>
  </si>
  <si>
    <t>[Bisection method for inflow angle at section 5]</t>
  </si>
  <si>
    <t>[Bisection method for inflow angle at section 6]</t>
  </si>
  <si>
    <t>[Bisection method for inflow angle at section 7]</t>
  </si>
  <si>
    <t>[Precalculated properties]</t>
  </si>
  <si>
    <t>[Sectional forces]</t>
  </si>
  <si>
    <t>v</t>
  </si>
  <si>
    <t>vp</t>
  </si>
  <si>
    <t>U</t>
  </si>
  <si>
    <t>Re</t>
  </si>
  <si>
    <t>dT</t>
  </si>
  <si>
    <t>width</t>
  </si>
  <si>
    <t>N</t>
  </si>
  <si>
    <t>Nm</t>
  </si>
  <si>
    <t>dQ</t>
  </si>
  <si>
    <t>[Performance summary]</t>
  </si>
  <si>
    <t>Thrust</t>
  </si>
  <si>
    <t>Torque</t>
  </si>
  <si>
    <t>Power</t>
  </si>
  <si>
    <t>kW</t>
  </si>
  <si>
    <t>Ideal Power</t>
  </si>
  <si>
    <t>Figure of Merit</t>
  </si>
  <si>
    <t>[Convergence]</t>
  </si>
  <si>
    <t>residuals</t>
  </si>
  <si>
    <t>is_converged</t>
  </si>
  <si>
    <t>J</t>
  </si>
  <si>
    <t>CP</t>
  </si>
  <si>
    <t>eta</t>
  </si>
  <si>
    <t>Report no. 594-National Advisory Committee for Aeronautics (1937).</t>
  </si>
  <si>
    <t>Data from experiment [1]</t>
  </si>
  <si>
    <t>[1] Theodorsen T., Stickle G.W. and Brevoort, M.J. “Characteristics of six propellers including the high-speed range.”</t>
  </si>
  <si>
    <t>References</t>
  </si>
  <si>
    <t>Data from BEMT</t>
  </si>
  <si>
    <t>[Main results]</t>
  </si>
  <si>
    <t>n</t>
  </si>
  <si>
    <t>rev/s</t>
  </si>
  <si>
    <t>[2] Morgado J., Silvestre M.A.R. and Páscoa J.C. “Validation of new formulations for propeller analysis.”</t>
  </si>
  <si>
    <t>Journal of Propulsion and Power 31.1 (2015): 467-477.</t>
  </si>
  <si>
    <t>naca-63815</t>
  </si>
  <si>
    <t>goe-408</t>
  </si>
  <si>
    <t>goe-450</t>
  </si>
  <si>
    <t>nrel-s814</t>
  </si>
  <si>
    <t>boeing_vertol-vr12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</si>
</sst>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FFFF00"/>
      <name val="Aptos Narrow"/>
      <family val="2"/>
      <scheme val="minor"/>
    </font>
    <font>
      <sz val="9"/>
      <color rgb="FF404040"/>
      <name val="Aptos Narrow"/>
      <scheme val="minor"/>
    </font>
    <font>
      <sz val="9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/>
    <xf numFmtId="11" fontId="1" fillId="0" borderId="0" xfId="0" applyNumberFormat="1" applyFont="1" applyAlignment="1">
      <alignment horizontal="center" vertical="center"/>
    </xf>
    <xf numFmtId="9" fontId="4" fillId="2" borderId="0" xfId="1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8" borderId="7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airfoil_tables!$AB$9:$AB$388</c:f>
              <c:numCache>
                <c:formatCode>0.00E+00</c:formatCode>
                <c:ptCount val="38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airfoil_tables!$AC$9:$AC$388</c:f>
              <c:numCache>
                <c:formatCode>0.00E+00</c:formatCode>
                <c:ptCount val="380"/>
                <c:pt idx="0">
                  <c:v>-9.2200000000000004E-2</c:v>
                </c:pt>
                <c:pt idx="1">
                  <c:v>0.246010212445647</c:v>
                </c:pt>
                <c:pt idx="2">
                  <c:v>0.31466803791035602</c:v>
                </c:pt>
                <c:pt idx="3">
                  <c:v>0.312417938960452</c:v>
                </c:pt>
                <c:pt idx="4">
                  <c:v>0.35617770038475999</c:v>
                </c:pt>
                <c:pt idx="5">
                  <c:v>0.41186234063927601</c:v>
                </c:pt>
                <c:pt idx="6">
                  <c:v>0.46335013698176197</c:v>
                </c:pt>
                <c:pt idx="7">
                  <c:v>0.50522072638981497</c:v>
                </c:pt>
                <c:pt idx="8">
                  <c:v>0.53519982854346204</c:v>
                </c:pt>
                <c:pt idx="9">
                  <c:v>0.553041060808799</c:v>
                </c:pt>
                <c:pt idx="10">
                  <c:v>0.55888437903029098</c:v>
                </c:pt>
                <c:pt idx="11">
                  <c:v>0.55359999999999998</c:v>
                </c:pt>
                <c:pt idx="12">
                  <c:v>0.53817633498226203</c:v>
                </c:pt>
                <c:pt idx="13">
                  <c:v>0.51378888357907104</c:v>
                </c:pt>
                <c:pt idx="14">
                  <c:v>0.48159515695705502</c:v>
                </c:pt>
                <c:pt idx="15">
                  <c:v>0.44298768248370601</c:v>
                </c:pt>
                <c:pt idx="16">
                  <c:v>0.39919970290508</c:v>
                </c:pt>
                <c:pt idx="17">
                  <c:v>0.35137698065797601</c:v>
                </c:pt>
                <c:pt idx="18">
                  <c:v>0.30062646690664202</c:v>
                </c:pt>
                <c:pt idx="19">
                  <c:v>0.24771488754439899</c:v>
                </c:pt>
                <c:pt idx="20">
                  <c:v>0.193070961135758</c:v>
                </c:pt>
                <c:pt idx="21">
                  <c:v>0.13844059476999901</c:v>
                </c:pt>
                <c:pt idx="22">
                  <c:v>8.3799999999999902E-2</c:v>
                </c:pt>
                <c:pt idx="23">
                  <c:v>2.9409948725441701E-2</c:v>
                </c:pt>
                <c:pt idx="24">
                  <c:v>-2.4287606995147499E-2</c:v>
                </c:pt>
                <c:pt idx="25">
                  <c:v>-7.6989343720670095E-2</c:v>
                </c:pt>
                <c:pt idx="26">
                  <c:v>-0.128648981883251</c:v>
                </c:pt>
                <c:pt idx="27">
                  <c:v>-0.178882197370937</c:v>
                </c:pt>
                <c:pt idx="28">
                  <c:v>-0.227418532848044</c:v>
                </c:pt>
                <c:pt idx="29">
                  <c:v>-0.274102140510329</c:v>
                </c:pt>
                <c:pt idx="30">
                  <c:v>-0.31847622143313098</c:v>
                </c:pt>
                <c:pt idx="31">
                  <c:v>-0.36019078927404702</c:v>
                </c:pt>
                <c:pt idx="32">
                  <c:v>-0.398665385655046</c:v>
                </c:pt>
                <c:pt idx="33">
                  <c:v>-0.43340000000000001</c:v>
                </c:pt>
                <c:pt idx="34">
                  <c:v>-0.46357817882839603</c:v>
                </c:pt>
                <c:pt idx="35">
                  <c:v>-0.48868322413038501</c:v>
                </c:pt>
                <c:pt idx="36">
                  <c:v>-0.50789459892267896</c:v>
                </c:pt>
                <c:pt idx="37">
                  <c:v>-0.52044159898025999</c:v>
                </c:pt>
                <c:pt idx="38">
                  <c:v>-0.52568315163387203</c:v>
                </c:pt>
                <c:pt idx="39">
                  <c:v>-0.522954880415614</c:v>
                </c:pt>
                <c:pt idx="40">
                  <c:v>-0.51182706832796498</c:v>
                </c:pt>
                <c:pt idx="41">
                  <c:v>-0.49210160651470197</c:v>
                </c:pt>
                <c:pt idx="42">
                  <c:v>-0.46392346182059202</c:v>
                </c:pt>
                <c:pt idx="43">
                  <c:v>-0.42852159724588201</c:v>
                </c:pt>
                <c:pt idx="44">
                  <c:v>-0.38900000000000001</c:v>
                </c:pt>
                <c:pt idx="45">
                  <c:v>-0.35423705037784597</c:v>
                </c:pt>
                <c:pt idx="46">
                  <c:v>-0.35091517937088201</c:v>
                </c:pt>
                <c:pt idx="47">
                  <c:v>-0.42542243363328602</c:v>
                </c:pt>
                <c:pt idx="48">
                  <c:v>-0.35332836662049799</c:v>
                </c:pt>
                <c:pt idx="49">
                  <c:v>0.16786635390872101</c:v>
                </c:pt>
                <c:pt idx="50">
                  <c:v>0.57627696786364102</c:v>
                </c:pt>
                <c:pt idx="51">
                  <c:v>0.92107115103644499</c:v>
                </c:pt>
                <c:pt idx="52">
                  <c:v>1.1598113881877601</c:v>
                </c:pt>
                <c:pt idx="53">
                  <c:v>1.2645271381440299</c:v>
                </c:pt>
                <c:pt idx="54">
                  <c:v>1.2368610716786901</c:v>
                </c:pt>
                <c:pt idx="55">
                  <c:v>1.1289</c:v>
                </c:pt>
                <c:pt idx="56">
                  <c:v>1.0715665741707201</c:v>
                </c:pt>
                <c:pt idx="57">
                  <c:v>1.0738256080608599</c:v>
                </c:pt>
                <c:pt idx="58">
                  <c:v>1.1041590390790299</c:v>
                </c:pt>
                <c:pt idx="59">
                  <c:v>1.14477998952906</c:v>
                </c:pt>
                <c:pt idx="60">
                  <c:v>1.1850944296311501</c:v>
                </c:pt>
                <c:pt idx="61">
                  <c:v>1.2186966089759701</c:v>
                </c:pt>
                <c:pt idx="62">
                  <c:v>1.2410748025418401</c:v>
                </c:pt>
                <c:pt idx="63">
                  <c:v>1.24962218804868</c:v>
                </c:pt>
                <c:pt idx="64">
                  <c:v>1.24222513351509</c:v>
                </c:pt>
                <c:pt idx="65">
                  <c:v>1.21752996768994</c:v>
                </c:pt>
                <c:pt idx="66">
                  <c:v>1.17509999999999</c:v>
                </c:pt>
                <c:pt idx="67">
                  <c:v>1.11453115152559</c:v>
                </c:pt>
                <c:pt idx="68">
                  <c:v>1.0362332509157099</c:v>
                </c:pt>
                <c:pt idx="69">
                  <c:v>0.94079602149271202</c:v>
                </c:pt>
                <c:pt idx="70">
                  <c:v>0.82945589728241997</c:v>
                </c:pt>
                <c:pt idx="71">
                  <c:v>0.70380030355692202</c:v>
                </c:pt>
                <c:pt idx="72">
                  <c:v>0.56560122698534698</c:v>
                </c:pt>
                <c:pt idx="73">
                  <c:v>0.41728435637545203</c:v>
                </c:pt>
                <c:pt idx="74">
                  <c:v>0.26122428174066498</c:v>
                </c:pt>
                <c:pt idx="75">
                  <c:v>0.100286328193069</c:v>
                </c:pt>
                <c:pt idx="76">
                  <c:v>-6.2672538854862403E-2</c:v>
                </c:pt>
                <c:pt idx="77">
                  <c:v>-0.22450000000000001</c:v>
                </c:pt>
                <c:pt idx="78">
                  <c:v>-0.38210757600219503</c:v>
                </c:pt>
                <c:pt idx="79">
                  <c:v>-0.53229944732753998</c:v>
                </c:pt>
                <c:pt idx="80">
                  <c:v>-0.67644694542813899</c:v>
                </c:pt>
                <c:pt idx="81">
                  <c:v>-0.80348557364530304</c:v>
                </c:pt>
                <c:pt idx="82">
                  <c:v>-0.91507669604301201</c:v>
                </c:pt>
                <c:pt idx="83">
                  <c:v>-1.00908834152834</c:v>
                </c:pt>
                <c:pt idx="84">
                  <c:v>-1.0836914094127501</c:v>
                </c:pt>
                <c:pt idx="85">
                  <c:v>-1.1376881280079001</c:v>
                </c:pt>
                <c:pt idx="86">
                  <c:v>-1.1700387327594599</c:v>
                </c:pt>
                <c:pt idx="87">
                  <c:v>-1.1806749351519601</c:v>
                </c:pt>
                <c:pt idx="88">
                  <c:v>-1.1697</c:v>
                </c:pt>
                <c:pt idx="89">
                  <c:v>-1.13797251360735</c:v>
                </c:pt>
                <c:pt idx="90">
                  <c:v>-1.08682525035255</c:v>
                </c:pt>
                <c:pt idx="91">
                  <c:v>-1.0183132421672301</c:v>
                </c:pt>
                <c:pt idx="92">
                  <c:v>-0.93514334572776803</c:v>
                </c:pt>
                <c:pt idx="93">
                  <c:v>-0.84146531637600896</c:v>
                </c:pt>
                <c:pt idx="94">
                  <c:v>-0.74442929725842499</c:v>
                </c:pt>
                <c:pt idx="95">
                  <c:v>-0.66002685102143999</c:v>
                </c:pt>
                <c:pt idx="96">
                  <c:v>-0.63253203037253203</c:v>
                </c:pt>
                <c:pt idx="97">
                  <c:v>-0.68467139901098995</c:v>
                </c:pt>
                <c:pt idx="98">
                  <c:v>-0.46080036726920198</c:v>
                </c:pt>
                <c:pt idx="99">
                  <c:v>-9.2200000000000004E-2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2-8448-9294-85883E949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746000"/>
        <c:axId val="223182368"/>
      </c:scatterChart>
      <c:valAx>
        <c:axId val="106374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82368"/>
        <c:crosses val="autoZero"/>
        <c:crossBetween val="midCat"/>
      </c:valAx>
      <c:valAx>
        <c:axId val="2231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4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airfoil_tables!$AB$9:$AB$388</c:f>
              <c:numCache>
                <c:formatCode>0.00E+00</c:formatCode>
                <c:ptCount val="38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airfoil_tables!$AC$9:$AC$388</c:f>
              <c:numCache>
                <c:formatCode>0.00E+00</c:formatCode>
                <c:ptCount val="380"/>
                <c:pt idx="0">
                  <c:v>-9.2200000000000004E-2</c:v>
                </c:pt>
                <c:pt idx="1">
                  <c:v>0.246010212445647</c:v>
                </c:pt>
                <c:pt idx="2">
                  <c:v>0.31466803791035602</c:v>
                </c:pt>
                <c:pt idx="3">
                  <c:v>0.312417938960452</c:v>
                </c:pt>
                <c:pt idx="4">
                  <c:v>0.35617770038475999</c:v>
                </c:pt>
                <c:pt idx="5">
                  <c:v>0.41186234063927601</c:v>
                </c:pt>
                <c:pt idx="6">
                  <c:v>0.46335013698176197</c:v>
                </c:pt>
                <c:pt idx="7">
                  <c:v>0.50522072638981497</c:v>
                </c:pt>
                <c:pt idx="8">
                  <c:v>0.53519982854346204</c:v>
                </c:pt>
                <c:pt idx="9">
                  <c:v>0.553041060808799</c:v>
                </c:pt>
                <c:pt idx="10">
                  <c:v>0.55888437903029098</c:v>
                </c:pt>
                <c:pt idx="11">
                  <c:v>0.55359999999999998</c:v>
                </c:pt>
                <c:pt idx="12">
                  <c:v>0.53817633498226203</c:v>
                </c:pt>
                <c:pt idx="13">
                  <c:v>0.51378888357907104</c:v>
                </c:pt>
                <c:pt idx="14">
                  <c:v>0.48159515695705502</c:v>
                </c:pt>
                <c:pt idx="15">
                  <c:v>0.44298768248370601</c:v>
                </c:pt>
                <c:pt idx="16">
                  <c:v>0.39919970290508</c:v>
                </c:pt>
                <c:pt idx="17">
                  <c:v>0.35137698065797601</c:v>
                </c:pt>
                <c:pt idx="18">
                  <c:v>0.30062646690664202</c:v>
                </c:pt>
                <c:pt idx="19">
                  <c:v>0.24771488754439899</c:v>
                </c:pt>
                <c:pt idx="20">
                  <c:v>0.193070961135758</c:v>
                </c:pt>
                <c:pt idx="21">
                  <c:v>0.13844059476999901</c:v>
                </c:pt>
                <c:pt idx="22">
                  <c:v>8.3799999999999902E-2</c:v>
                </c:pt>
                <c:pt idx="23">
                  <c:v>2.9409948725441701E-2</c:v>
                </c:pt>
                <c:pt idx="24">
                  <c:v>-2.4287606995147499E-2</c:v>
                </c:pt>
                <c:pt idx="25">
                  <c:v>-7.6989343720670095E-2</c:v>
                </c:pt>
                <c:pt idx="26">
                  <c:v>-0.128648981883251</c:v>
                </c:pt>
                <c:pt idx="27">
                  <c:v>-0.178882197370937</c:v>
                </c:pt>
                <c:pt idx="28">
                  <c:v>-0.227418532848044</c:v>
                </c:pt>
                <c:pt idx="29">
                  <c:v>-0.274102140510329</c:v>
                </c:pt>
                <c:pt idx="30">
                  <c:v>-0.31847622143313098</c:v>
                </c:pt>
                <c:pt idx="31">
                  <c:v>-0.36019078927404702</c:v>
                </c:pt>
                <c:pt idx="32">
                  <c:v>-0.398665385655046</c:v>
                </c:pt>
                <c:pt idx="33">
                  <c:v>-0.43340000000000001</c:v>
                </c:pt>
                <c:pt idx="34">
                  <c:v>-0.46357817882839603</c:v>
                </c:pt>
                <c:pt idx="35">
                  <c:v>-0.48868322413038501</c:v>
                </c:pt>
                <c:pt idx="36">
                  <c:v>-0.50789459892267896</c:v>
                </c:pt>
                <c:pt idx="37">
                  <c:v>-0.52044159898025999</c:v>
                </c:pt>
                <c:pt idx="38">
                  <c:v>-0.52568315163387203</c:v>
                </c:pt>
                <c:pt idx="39">
                  <c:v>-0.522954880415614</c:v>
                </c:pt>
                <c:pt idx="40">
                  <c:v>-0.51182706832796498</c:v>
                </c:pt>
                <c:pt idx="41">
                  <c:v>-0.49210160651470197</c:v>
                </c:pt>
                <c:pt idx="42">
                  <c:v>-0.46392346182059202</c:v>
                </c:pt>
                <c:pt idx="43">
                  <c:v>-0.42852159724588201</c:v>
                </c:pt>
                <c:pt idx="44">
                  <c:v>-0.38900000000000001</c:v>
                </c:pt>
                <c:pt idx="45">
                  <c:v>-0.35423705037784597</c:v>
                </c:pt>
                <c:pt idx="46">
                  <c:v>-0.35091517937088201</c:v>
                </c:pt>
                <c:pt idx="47">
                  <c:v>-0.42542243363328602</c:v>
                </c:pt>
                <c:pt idx="48">
                  <c:v>-0.35332836662049799</c:v>
                </c:pt>
                <c:pt idx="49">
                  <c:v>0.16786635390872101</c:v>
                </c:pt>
                <c:pt idx="50">
                  <c:v>0.57627696786364102</c:v>
                </c:pt>
                <c:pt idx="51">
                  <c:v>0.92107115103644499</c:v>
                </c:pt>
                <c:pt idx="52">
                  <c:v>1.1598113881877601</c:v>
                </c:pt>
                <c:pt idx="53">
                  <c:v>1.2645271381440299</c:v>
                </c:pt>
                <c:pt idx="54">
                  <c:v>1.2368610716786901</c:v>
                </c:pt>
                <c:pt idx="55">
                  <c:v>1.1289</c:v>
                </c:pt>
                <c:pt idx="56">
                  <c:v>1.0715665741707201</c:v>
                </c:pt>
                <c:pt idx="57">
                  <c:v>1.0738256080608599</c:v>
                </c:pt>
                <c:pt idx="58">
                  <c:v>1.1041590390790299</c:v>
                </c:pt>
                <c:pt idx="59">
                  <c:v>1.14477998952906</c:v>
                </c:pt>
                <c:pt idx="60">
                  <c:v>1.1850944296311501</c:v>
                </c:pt>
                <c:pt idx="61">
                  <c:v>1.2186966089759701</c:v>
                </c:pt>
                <c:pt idx="62">
                  <c:v>1.2410748025418401</c:v>
                </c:pt>
                <c:pt idx="63">
                  <c:v>1.24962218804868</c:v>
                </c:pt>
                <c:pt idx="64">
                  <c:v>1.24222513351509</c:v>
                </c:pt>
                <c:pt idx="65">
                  <c:v>1.21752996768994</c:v>
                </c:pt>
                <c:pt idx="66">
                  <c:v>1.17509999999999</c:v>
                </c:pt>
                <c:pt idx="67">
                  <c:v>1.11453115152559</c:v>
                </c:pt>
                <c:pt idx="68">
                  <c:v>1.0362332509157099</c:v>
                </c:pt>
                <c:pt idx="69">
                  <c:v>0.94079602149271202</c:v>
                </c:pt>
                <c:pt idx="70">
                  <c:v>0.82945589728241997</c:v>
                </c:pt>
                <c:pt idx="71">
                  <c:v>0.70380030355692202</c:v>
                </c:pt>
                <c:pt idx="72">
                  <c:v>0.56560122698534698</c:v>
                </c:pt>
                <c:pt idx="73">
                  <c:v>0.41728435637545203</c:v>
                </c:pt>
                <c:pt idx="74">
                  <c:v>0.26122428174066498</c:v>
                </c:pt>
                <c:pt idx="75">
                  <c:v>0.100286328193069</c:v>
                </c:pt>
                <c:pt idx="76">
                  <c:v>-6.2672538854862403E-2</c:v>
                </c:pt>
                <c:pt idx="77">
                  <c:v>-0.22450000000000001</c:v>
                </c:pt>
                <c:pt idx="78">
                  <c:v>-0.38210757600219503</c:v>
                </c:pt>
                <c:pt idx="79">
                  <c:v>-0.53229944732753998</c:v>
                </c:pt>
                <c:pt idx="80">
                  <c:v>-0.67644694542813899</c:v>
                </c:pt>
                <c:pt idx="81">
                  <c:v>-0.80348557364530304</c:v>
                </c:pt>
                <c:pt idx="82">
                  <c:v>-0.91507669604301201</c:v>
                </c:pt>
                <c:pt idx="83">
                  <c:v>-1.00908834152834</c:v>
                </c:pt>
                <c:pt idx="84">
                  <c:v>-1.0836914094127501</c:v>
                </c:pt>
                <c:pt idx="85">
                  <c:v>-1.1376881280079001</c:v>
                </c:pt>
                <c:pt idx="86">
                  <c:v>-1.1700387327594599</c:v>
                </c:pt>
                <c:pt idx="87">
                  <c:v>-1.1806749351519601</c:v>
                </c:pt>
                <c:pt idx="88">
                  <c:v>-1.1697</c:v>
                </c:pt>
                <c:pt idx="89">
                  <c:v>-1.13797251360735</c:v>
                </c:pt>
                <c:pt idx="90">
                  <c:v>-1.08682525035255</c:v>
                </c:pt>
                <c:pt idx="91">
                  <c:v>-1.0183132421672301</c:v>
                </c:pt>
                <c:pt idx="92">
                  <c:v>-0.93514334572776803</c:v>
                </c:pt>
                <c:pt idx="93">
                  <c:v>-0.84146531637600896</c:v>
                </c:pt>
                <c:pt idx="94">
                  <c:v>-0.74442929725842499</c:v>
                </c:pt>
                <c:pt idx="95">
                  <c:v>-0.66002685102143999</c:v>
                </c:pt>
                <c:pt idx="96">
                  <c:v>-0.63253203037253203</c:v>
                </c:pt>
                <c:pt idx="97">
                  <c:v>-0.68467139901098995</c:v>
                </c:pt>
                <c:pt idx="98">
                  <c:v>-0.46080036726920198</c:v>
                </c:pt>
                <c:pt idx="99">
                  <c:v>-9.2200000000000004E-2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2-8448-9294-85883E949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746000"/>
        <c:axId val="223182368"/>
      </c:scatterChart>
      <c:valAx>
        <c:axId val="106374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82368"/>
        <c:crosses val="autoZero"/>
        <c:crossBetween val="midCat"/>
      </c:valAx>
      <c:valAx>
        <c:axId val="2231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4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(CLARKY)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airfoil_tables!$B$9:$B$208</c:f>
              <c:numCache>
                <c:formatCode>General</c:formatCode>
                <c:ptCount val="200"/>
                <c:pt idx="0">
                  <c:v>-180</c:v>
                </c:pt>
                <c:pt idx="1">
                  <c:v>-176.51530612244801</c:v>
                </c:pt>
                <c:pt idx="2">
                  <c:v>-173.03061224489699</c:v>
                </c:pt>
                <c:pt idx="3">
                  <c:v>-169.54591836734599</c:v>
                </c:pt>
                <c:pt idx="4">
                  <c:v>-166.06122448979499</c:v>
                </c:pt>
                <c:pt idx="5">
                  <c:v>-162.576530612244</c:v>
                </c:pt>
                <c:pt idx="6">
                  <c:v>-159.091836734693</c:v>
                </c:pt>
                <c:pt idx="7">
                  <c:v>-155.60714285714201</c:v>
                </c:pt>
                <c:pt idx="8">
                  <c:v>-152.12244897959101</c:v>
                </c:pt>
                <c:pt idx="9">
                  <c:v>-148.63775510203999</c:v>
                </c:pt>
                <c:pt idx="10">
                  <c:v>-145.15306122448899</c:v>
                </c:pt>
                <c:pt idx="11">
                  <c:v>-141.668367346938</c:v>
                </c:pt>
                <c:pt idx="12">
                  <c:v>-138.183673469387</c:v>
                </c:pt>
                <c:pt idx="13">
                  <c:v>-134.69897959183601</c:v>
                </c:pt>
                <c:pt idx="14">
                  <c:v>-131.21428571428501</c:v>
                </c:pt>
                <c:pt idx="15">
                  <c:v>-127.729591836734</c:v>
                </c:pt>
                <c:pt idx="16">
                  <c:v>-124.24489795918301</c:v>
                </c:pt>
                <c:pt idx="17">
                  <c:v>-120.760204081632</c:v>
                </c:pt>
                <c:pt idx="18">
                  <c:v>-117.275510204081</c:v>
                </c:pt>
                <c:pt idx="19">
                  <c:v>-113.79081632653001</c:v>
                </c:pt>
                <c:pt idx="20">
                  <c:v>-110.306122448979</c:v>
                </c:pt>
                <c:pt idx="21">
                  <c:v>-106.821428571428</c:v>
                </c:pt>
                <c:pt idx="22">
                  <c:v>-103.33673469387701</c:v>
                </c:pt>
                <c:pt idx="23">
                  <c:v>-99.852040816326493</c:v>
                </c:pt>
                <c:pt idx="24">
                  <c:v>-96.367346938775498</c:v>
                </c:pt>
                <c:pt idx="25">
                  <c:v>-92.882653061224403</c:v>
                </c:pt>
                <c:pt idx="26">
                  <c:v>-89.397959183673393</c:v>
                </c:pt>
                <c:pt idx="27">
                  <c:v>-85.913265306122398</c:v>
                </c:pt>
                <c:pt idx="28">
                  <c:v>-82.428571428571402</c:v>
                </c:pt>
                <c:pt idx="29">
                  <c:v>-78.943877551020407</c:v>
                </c:pt>
                <c:pt idx="30">
                  <c:v>-75.459183673469298</c:v>
                </c:pt>
                <c:pt idx="31">
                  <c:v>-71.974489795918302</c:v>
                </c:pt>
                <c:pt idx="32">
                  <c:v>-68.489795918367307</c:v>
                </c:pt>
                <c:pt idx="33">
                  <c:v>-65.005102040816297</c:v>
                </c:pt>
                <c:pt idx="34">
                  <c:v>-61.520408163265301</c:v>
                </c:pt>
                <c:pt idx="35">
                  <c:v>-58.035714285714199</c:v>
                </c:pt>
                <c:pt idx="36">
                  <c:v>-54.551020408163197</c:v>
                </c:pt>
                <c:pt idx="37">
                  <c:v>-51.066326530612201</c:v>
                </c:pt>
                <c:pt idx="38">
                  <c:v>-47.581632653061199</c:v>
                </c:pt>
                <c:pt idx="39">
                  <c:v>-44.096938775510203</c:v>
                </c:pt>
                <c:pt idx="40">
                  <c:v>-40.612244897959101</c:v>
                </c:pt>
                <c:pt idx="41">
                  <c:v>-37.127551020408099</c:v>
                </c:pt>
                <c:pt idx="42">
                  <c:v>-33.642857142857103</c:v>
                </c:pt>
                <c:pt idx="43">
                  <c:v>-30.158163265306101</c:v>
                </c:pt>
                <c:pt idx="44">
                  <c:v>-26.673469387755102</c:v>
                </c:pt>
                <c:pt idx="45">
                  <c:v>-23.188775510204</c:v>
                </c:pt>
                <c:pt idx="46">
                  <c:v>-19.704081632653001</c:v>
                </c:pt>
                <c:pt idx="47">
                  <c:v>-16.219387755102002</c:v>
                </c:pt>
                <c:pt idx="48">
                  <c:v>-12.734693877551001</c:v>
                </c:pt>
                <c:pt idx="49">
                  <c:v>-9.25</c:v>
                </c:pt>
                <c:pt idx="50">
                  <c:v>-9.25</c:v>
                </c:pt>
                <c:pt idx="51">
                  <c:v>-8.9848484848484809</c:v>
                </c:pt>
                <c:pt idx="52">
                  <c:v>-8.71969696969696</c:v>
                </c:pt>
                <c:pt idx="53">
                  <c:v>-8.4545454545454497</c:v>
                </c:pt>
                <c:pt idx="54">
                  <c:v>-8.1893939393939306</c:v>
                </c:pt>
                <c:pt idx="55">
                  <c:v>-7.9242424242424203</c:v>
                </c:pt>
                <c:pt idx="56">
                  <c:v>-7.6590909090909003</c:v>
                </c:pt>
                <c:pt idx="57">
                  <c:v>-7.39393939393939</c:v>
                </c:pt>
                <c:pt idx="58">
                  <c:v>-7.12878787878787</c:v>
                </c:pt>
                <c:pt idx="59">
                  <c:v>-6.8636363636363598</c:v>
                </c:pt>
                <c:pt idx="60">
                  <c:v>-6.5984848484848397</c:v>
                </c:pt>
                <c:pt idx="61">
                  <c:v>-6.3333333333333304</c:v>
                </c:pt>
                <c:pt idx="62">
                  <c:v>-6.0681818181818103</c:v>
                </c:pt>
                <c:pt idx="63">
                  <c:v>-5.8030303030303001</c:v>
                </c:pt>
                <c:pt idx="64">
                  <c:v>-5.5378787878787801</c:v>
                </c:pt>
                <c:pt idx="65">
                  <c:v>-5.2727272727272698</c:v>
                </c:pt>
                <c:pt idx="66">
                  <c:v>-5.0075757575757498</c:v>
                </c:pt>
                <c:pt idx="67">
                  <c:v>-4.7424242424242404</c:v>
                </c:pt>
                <c:pt idx="68">
                  <c:v>-4.4772727272727204</c:v>
                </c:pt>
                <c:pt idx="69">
                  <c:v>-4.2121212121212102</c:v>
                </c:pt>
                <c:pt idx="70">
                  <c:v>-3.9469696969696901</c:v>
                </c:pt>
                <c:pt idx="71">
                  <c:v>-3.6818181818181799</c:v>
                </c:pt>
                <c:pt idx="72">
                  <c:v>-3.4166666666666599</c:v>
                </c:pt>
                <c:pt idx="73">
                  <c:v>-3.15151515151515</c:v>
                </c:pt>
                <c:pt idx="74">
                  <c:v>-2.88636363636363</c:v>
                </c:pt>
                <c:pt idx="75">
                  <c:v>-2.6212121212121202</c:v>
                </c:pt>
                <c:pt idx="76">
                  <c:v>-2.3560606060606002</c:v>
                </c:pt>
                <c:pt idx="77">
                  <c:v>-2.0909090909090899</c:v>
                </c:pt>
                <c:pt idx="78">
                  <c:v>-1.8257575757575699</c:v>
                </c:pt>
                <c:pt idx="79">
                  <c:v>-1.5606060606060601</c:v>
                </c:pt>
                <c:pt idx="80">
                  <c:v>-1.2954545454545401</c:v>
                </c:pt>
                <c:pt idx="81">
                  <c:v>-1.0303030303030301</c:v>
                </c:pt>
                <c:pt idx="82">
                  <c:v>-0.76515151515151503</c:v>
                </c:pt>
                <c:pt idx="83">
                  <c:v>-0.5</c:v>
                </c:pt>
                <c:pt idx="84">
                  <c:v>-0.234848484848484</c:v>
                </c:pt>
                <c:pt idx="85">
                  <c:v>3.0303030303029301E-2</c:v>
                </c:pt>
                <c:pt idx="86">
                  <c:v>0.29545454545454403</c:v>
                </c:pt>
                <c:pt idx="87">
                  <c:v>0.56060606060606</c:v>
                </c:pt>
                <c:pt idx="88">
                  <c:v>0.82575757575757402</c:v>
                </c:pt>
                <c:pt idx="89">
                  <c:v>1.0909090909090799</c:v>
                </c:pt>
                <c:pt idx="90">
                  <c:v>1.3560606060606</c:v>
                </c:pt>
                <c:pt idx="91">
                  <c:v>1.62121212121212</c:v>
                </c:pt>
                <c:pt idx="92">
                  <c:v>1.88636363636363</c:v>
                </c:pt>
                <c:pt idx="93">
                  <c:v>2.15151515151515</c:v>
                </c:pt>
                <c:pt idx="94">
                  <c:v>2.4166666666666599</c:v>
                </c:pt>
                <c:pt idx="95">
                  <c:v>2.6818181818181799</c:v>
                </c:pt>
                <c:pt idx="96">
                  <c:v>2.9469696969696901</c:v>
                </c:pt>
                <c:pt idx="97">
                  <c:v>3.2121212121212102</c:v>
                </c:pt>
                <c:pt idx="98">
                  <c:v>3.47727272727272</c:v>
                </c:pt>
                <c:pt idx="99">
                  <c:v>3.74242424242424</c:v>
                </c:pt>
                <c:pt idx="100">
                  <c:v>4.0075757575757498</c:v>
                </c:pt>
                <c:pt idx="101">
                  <c:v>4.2727272727272698</c:v>
                </c:pt>
                <c:pt idx="102">
                  <c:v>4.5378787878787801</c:v>
                </c:pt>
                <c:pt idx="103">
                  <c:v>4.8030303030303001</c:v>
                </c:pt>
                <c:pt idx="104">
                  <c:v>5.0681818181818103</c:v>
                </c:pt>
                <c:pt idx="105">
                  <c:v>5.3333333333333304</c:v>
                </c:pt>
                <c:pt idx="106">
                  <c:v>5.5984848484848397</c:v>
                </c:pt>
                <c:pt idx="107">
                  <c:v>5.8636363636363598</c:v>
                </c:pt>
                <c:pt idx="108">
                  <c:v>6.12878787878787</c:v>
                </c:pt>
                <c:pt idx="109">
                  <c:v>6.39393939393939</c:v>
                </c:pt>
                <c:pt idx="110">
                  <c:v>6.6590909090909003</c:v>
                </c:pt>
                <c:pt idx="111">
                  <c:v>6.9242424242424203</c:v>
                </c:pt>
                <c:pt idx="112">
                  <c:v>7.1893939393939297</c:v>
                </c:pt>
                <c:pt idx="113">
                  <c:v>7.4545454545454497</c:v>
                </c:pt>
                <c:pt idx="114">
                  <c:v>7.71969696969696</c:v>
                </c:pt>
                <c:pt idx="115">
                  <c:v>7.98484848484848</c:v>
                </c:pt>
                <c:pt idx="116">
                  <c:v>8.25</c:v>
                </c:pt>
                <c:pt idx="117">
                  <c:v>8.5151515151515103</c:v>
                </c:pt>
                <c:pt idx="118">
                  <c:v>8.7803030303030294</c:v>
                </c:pt>
                <c:pt idx="119">
                  <c:v>9.0454545454545396</c:v>
                </c:pt>
                <c:pt idx="120">
                  <c:v>9.3106060606060499</c:v>
                </c:pt>
                <c:pt idx="121">
                  <c:v>9.5757575757575708</c:v>
                </c:pt>
                <c:pt idx="122">
                  <c:v>9.8409090909090793</c:v>
                </c:pt>
                <c:pt idx="123">
                  <c:v>10.1060606060606</c:v>
                </c:pt>
                <c:pt idx="124">
                  <c:v>10.3712121212121</c:v>
                </c:pt>
                <c:pt idx="125">
                  <c:v>10.636363636363599</c:v>
                </c:pt>
                <c:pt idx="126">
                  <c:v>10.901515151515101</c:v>
                </c:pt>
                <c:pt idx="127">
                  <c:v>11.1666666666666</c:v>
                </c:pt>
                <c:pt idx="128">
                  <c:v>11.4318181818181</c:v>
                </c:pt>
                <c:pt idx="129">
                  <c:v>11.6969696969696</c:v>
                </c:pt>
                <c:pt idx="130">
                  <c:v>11.9621212121212</c:v>
                </c:pt>
                <c:pt idx="131">
                  <c:v>12.2272727272727</c:v>
                </c:pt>
                <c:pt idx="132">
                  <c:v>12.4924242424242</c:v>
                </c:pt>
                <c:pt idx="133">
                  <c:v>12.757575757575699</c:v>
                </c:pt>
                <c:pt idx="134">
                  <c:v>13.022727272727201</c:v>
                </c:pt>
                <c:pt idx="135">
                  <c:v>13.2878787878787</c:v>
                </c:pt>
                <c:pt idx="136">
                  <c:v>13.553030303030299</c:v>
                </c:pt>
                <c:pt idx="137">
                  <c:v>13.818181818181801</c:v>
                </c:pt>
                <c:pt idx="138">
                  <c:v>14.0833333333333</c:v>
                </c:pt>
                <c:pt idx="139">
                  <c:v>14.3484848484848</c:v>
                </c:pt>
                <c:pt idx="140">
                  <c:v>14.613636363636299</c:v>
                </c:pt>
                <c:pt idx="141">
                  <c:v>14.878787878787801</c:v>
                </c:pt>
                <c:pt idx="142">
                  <c:v>15.1439393939393</c:v>
                </c:pt>
                <c:pt idx="143">
                  <c:v>15.409090909090899</c:v>
                </c:pt>
                <c:pt idx="144">
                  <c:v>15.674242424242401</c:v>
                </c:pt>
                <c:pt idx="145">
                  <c:v>15.9393939393939</c:v>
                </c:pt>
                <c:pt idx="146">
                  <c:v>16.2045454545454</c:v>
                </c:pt>
                <c:pt idx="147">
                  <c:v>16.469696969696901</c:v>
                </c:pt>
                <c:pt idx="148">
                  <c:v>16.734848484848399</c:v>
                </c:pt>
                <c:pt idx="149">
                  <c:v>17</c:v>
                </c:pt>
                <c:pt idx="150">
                  <c:v>17</c:v>
                </c:pt>
                <c:pt idx="151">
                  <c:v>20.326530612244799</c:v>
                </c:pt>
                <c:pt idx="152">
                  <c:v>23.653061224489701</c:v>
                </c:pt>
                <c:pt idx="153">
                  <c:v>26.979591836734599</c:v>
                </c:pt>
                <c:pt idx="154">
                  <c:v>30.306122448979501</c:v>
                </c:pt>
                <c:pt idx="155">
                  <c:v>33.632653061224403</c:v>
                </c:pt>
                <c:pt idx="156">
                  <c:v>36.959183673469298</c:v>
                </c:pt>
                <c:pt idx="157">
                  <c:v>40.285714285714199</c:v>
                </c:pt>
                <c:pt idx="158">
                  <c:v>43.612244897959101</c:v>
                </c:pt>
                <c:pt idx="159">
                  <c:v>46.938775510204003</c:v>
                </c:pt>
                <c:pt idx="160">
                  <c:v>50.265306122448898</c:v>
                </c:pt>
                <c:pt idx="161">
                  <c:v>53.5918367346938</c:v>
                </c:pt>
                <c:pt idx="162">
                  <c:v>56.918367346938702</c:v>
                </c:pt>
                <c:pt idx="163">
                  <c:v>60.244897959183596</c:v>
                </c:pt>
                <c:pt idx="164">
                  <c:v>63.571428571428498</c:v>
                </c:pt>
                <c:pt idx="165">
                  <c:v>66.897959183673393</c:v>
                </c:pt>
                <c:pt idx="166">
                  <c:v>70.224489795918302</c:v>
                </c:pt>
                <c:pt idx="167">
                  <c:v>73.551020408163197</c:v>
                </c:pt>
                <c:pt idx="168">
                  <c:v>76.877551020408106</c:v>
                </c:pt>
                <c:pt idx="169">
                  <c:v>80.204081632653001</c:v>
                </c:pt>
                <c:pt idx="170">
                  <c:v>83.530612244897895</c:v>
                </c:pt>
                <c:pt idx="171">
                  <c:v>86.857142857142804</c:v>
                </c:pt>
                <c:pt idx="172">
                  <c:v>90.183673469387699</c:v>
                </c:pt>
                <c:pt idx="173">
                  <c:v>93.510204081632594</c:v>
                </c:pt>
                <c:pt idx="174">
                  <c:v>96.836734693877503</c:v>
                </c:pt>
                <c:pt idx="175">
                  <c:v>100.163265306122</c:v>
                </c:pt>
                <c:pt idx="176">
                  <c:v>103.48979591836699</c:v>
                </c:pt>
                <c:pt idx="177">
                  <c:v>106.816326530612</c:v>
                </c:pt>
                <c:pt idx="178">
                  <c:v>110.142857142857</c:v>
                </c:pt>
                <c:pt idx="179">
                  <c:v>113.46938775510201</c:v>
                </c:pt>
                <c:pt idx="180">
                  <c:v>116.795918367346</c:v>
                </c:pt>
                <c:pt idx="181">
                  <c:v>120.122448979591</c:v>
                </c:pt>
                <c:pt idx="182">
                  <c:v>123.44897959183599</c:v>
                </c:pt>
                <c:pt idx="183">
                  <c:v>126.775510204081</c:v>
                </c:pt>
                <c:pt idx="184">
                  <c:v>130.102040816326</c:v>
                </c:pt>
                <c:pt idx="185">
                  <c:v>133.42857142857099</c:v>
                </c:pt>
                <c:pt idx="186">
                  <c:v>136.75510204081601</c:v>
                </c:pt>
                <c:pt idx="187">
                  <c:v>140.08163265306101</c:v>
                </c:pt>
                <c:pt idx="188">
                  <c:v>143.408163265306</c:v>
                </c:pt>
                <c:pt idx="189">
                  <c:v>146.734693877551</c:v>
                </c:pt>
                <c:pt idx="190">
                  <c:v>150.06122448979499</c:v>
                </c:pt>
                <c:pt idx="191">
                  <c:v>153.38775510203999</c:v>
                </c:pt>
                <c:pt idx="192">
                  <c:v>156.71428571428501</c:v>
                </c:pt>
                <c:pt idx="193">
                  <c:v>160.04081632653001</c:v>
                </c:pt>
                <c:pt idx="194">
                  <c:v>163.367346938775</c:v>
                </c:pt>
                <c:pt idx="195">
                  <c:v>166.69387755101999</c:v>
                </c:pt>
                <c:pt idx="196">
                  <c:v>170.02040816326499</c:v>
                </c:pt>
                <c:pt idx="197">
                  <c:v>173.34693877551001</c:v>
                </c:pt>
                <c:pt idx="198">
                  <c:v>176.67346938775501</c:v>
                </c:pt>
                <c:pt idx="199">
                  <c:v>180</c:v>
                </c:pt>
              </c:numCache>
            </c:numRef>
          </c:xVal>
          <c:yVal>
            <c:numRef>
              <c:f>airfoil_tables!$C$9:$C$208</c:f>
              <c:numCache>
                <c:formatCode>General</c:formatCode>
                <c:ptCount val="200"/>
                <c:pt idx="0">
                  <c:v>-0.39400000000000002</c:v>
                </c:pt>
                <c:pt idx="1">
                  <c:v>-0.48757694050010397</c:v>
                </c:pt>
                <c:pt idx="2">
                  <c:v>-0.57725484181270303</c:v>
                </c:pt>
                <c:pt idx="3">
                  <c:v>-0.66303370393779903</c:v>
                </c:pt>
                <c:pt idx="4">
                  <c:v>-0.74491352687539003</c:v>
                </c:pt>
                <c:pt idx="5">
                  <c:v>-0.82289431062547602</c:v>
                </c:pt>
                <c:pt idx="6">
                  <c:v>-0.89697605518805901</c:v>
                </c:pt>
                <c:pt idx="7">
                  <c:v>-0.96715876056313699</c:v>
                </c:pt>
                <c:pt idx="8">
                  <c:v>-1.0334424267507101</c:v>
                </c:pt>
                <c:pt idx="9">
                  <c:v>-1.0958270537507799</c:v>
                </c:pt>
                <c:pt idx="10">
                  <c:v>-1.15431264156334</c:v>
                </c:pt>
                <c:pt idx="11">
                  <c:v>-1.2088991901884001</c:v>
                </c:pt>
                <c:pt idx="12">
                  <c:v>-1.2595866996259599</c:v>
                </c:pt>
                <c:pt idx="13">
                  <c:v>-1.30637516987601</c:v>
                </c:pt>
                <c:pt idx="14">
                  <c:v>-1.34926460093856</c:v>
                </c:pt>
                <c:pt idx="15">
                  <c:v>-1.3882549928136001</c:v>
                </c:pt>
                <c:pt idx="16">
                  <c:v>-1.4233463455011399</c:v>
                </c:pt>
                <c:pt idx="17">
                  <c:v>-1.45453865900117</c:v>
                </c:pt>
                <c:pt idx="18">
                  <c:v>-1.4818319333137</c:v>
                </c:pt>
                <c:pt idx="19">
                  <c:v>-1.50522616843873</c:v>
                </c:pt>
                <c:pt idx="20">
                  <c:v>-1.5247213643762501</c:v>
                </c:pt>
                <c:pt idx="21">
                  <c:v>-1.5403175211262701</c:v>
                </c:pt>
                <c:pt idx="22">
                  <c:v>-1.5520146386887801</c:v>
                </c:pt>
                <c:pt idx="23">
                  <c:v>-1.5598127170637901</c:v>
                </c:pt>
                <c:pt idx="24">
                  <c:v>-1.5637117562513001</c:v>
                </c:pt>
                <c:pt idx="25">
                  <c:v>-1.5637117562513001</c:v>
                </c:pt>
                <c:pt idx="26">
                  <c:v>-1.5598127170637901</c:v>
                </c:pt>
                <c:pt idx="27">
                  <c:v>-1.5520146386887801</c:v>
                </c:pt>
                <c:pt idx="28">
                  <c:v>-1.5403175211262701</c:v>
                </c:pt>
                <c:pt idx="29">
                  <c:v>-1.5247213643762501</c:v>
                </c:pt>
                <c:pt idx="30">
                  <c:v>-1.50522616843873</c:v>
                </c:pt>
                <c:pt idx="31">
                  <c:v>-1.4818319333137</c:v>
                </c:pt>
                <c:pt idx="32">
                  <c:v>-1.45453865900117</c:v>
                </c:pt>
                <c:pt idx="33">
                  <c:v>-1.4233463455011399</c:v>
                </c:pt>
                <c:pt idx="34">
                  <c:v>-1.3882549928136001</c:v>
                </c:pt>
                <c:pt idx="35">
                  <c:v>-1.34926460093856</c:v>
                </c:pt>
                <c:pt idx="36">
                  <c:v>-1.30637516987601</c:v>
                </c:pt>
                <c:pt idx="37">
                  <c:v>-1.2595866996259599</c:v>
                </c:pt>
                <c:pt idx="38">
                  <c:v>-1.2088991901884001</c:v>
                </c:pt>
                <c:pt idx="39">
                  <c:v>-1.15431264156334</c:v>
                </c:pt>
                <c:pt idx="40">
                  <c:v>-1.0958270537507799</c:v>
                </c:pt>
                <c:pt idx="41">
                  <c:v>-1.0334424267507101</c:v>
                </c:pt>
                <c:pt idx="42">
                  <c:v>-0.96715876056313699</c:v>
                </c:pt>
                <c:pt idx="43">
                  <c:v>-0.89697605518805801</c:v>
                </c:pt>
                <c:pt idx="44">
                  <c:v>-0.82289431062547702</c:v>
                </c:pt>
                <c:pt idx="45">
                  <c:v>-0.74491352687539003</c:v>
                </c:pt>
                <c:pt idx="46">
                  <c:v>-0.66303370393779903</c:v>
                </c:pt>
                <c:pt idx="47">
                  <c:v>-0.57725484181270303</c:v>
                </c:pt>
                <c:pt idx="48">
                  <c:v>-0.48757694050010397</c:v>
                </c:pt>
                <c:pt idx="49">
                  <c:v>-0.39400000000000002</c:v>
                </c:pt>
                <c:pt idx="50">
                  <c:v>-0.39400000000000002</c:v>
                </c:pt>
                <c:pt idx="51">
                  <c:v>-0.407039255101518</c:v>
                </c:pt>
                <c:pt idx="52">
                  <c:v>-0.49868120533967603</c:v>
                </c:pt>
                <c:pt idx="53">
                  <c:v>-0.494316792796275</c:v>
                </c:pt>
                <c:pt idx="54">
                  <c:v>-0.46881850254825802</c:v>
                </c:pt>
                <c:pt idx="55">
                  <c:v>-0.44053768525257297</c:v>
                </c:pt>
                <c:pt idx="56">
                  <c:v>-0.42143334425802698</c:v>
                </c:pt>
                <c:pt idx="57">
                  <c:v>-0.38922055151499202</c:v>
                </c:pt>
                <c:pt idx="58">
                  <c:v>-0.36019335684588899</c:v>
                </c:pt>
                <c:pt idx="59">
                  <c:v>-0.33315947004761198</c:v>
                </c:pt>
                <c:pt idx="60">
                  <c:v>-0.30427391709128998</c:v>
                </c:pt>
                <c:pt idx="61">
                  <c:v>-0.27799667941495398</c:v>
                </c:pt>
                <c:pt idx="62">
                  <c:v>-0.249806818885106</c:v>
                </c:pt>
                <c:pt idx="63">
                  <c:v>-0.22339725846856301</c:v>
                </c:pt>
                <c:pt idx="64">
                  <c:v>-0.19550497027615901</c:v>
                </c:pt>
                <c:pt idx="65">
                  <c:v>-0.168174542256876</c:v>
                </c:pt>
                <c:pt idx="66">
                  <c:v>-0.13989018185559399</c:v>
                </c:pt>
                <c:pt idx="67">
                  <c:v>-0.113137488302573</c:v>
                </c:pt>
                <c:pt idx="68">
                  <c:v>-8.6187044097236903E-2</c:v>
                </c:pt>
                <c:pt idx="69">
                  <c:v>-5.8918137298040303E-2</c:v>
                </c:pt>
                <c:pt idx="70">
                  <c:v>-3.07316316647499E-2</c:v>
                </c:pt>
                <c:pt idx="71">
                  <c:v>-2.95080841449928E-3</c:v>
                </c:pt>
                <c:pt idx="72">
                  <c:v>2.5760321532233999E-2</c:v>
                </c:pt>
                <c:pt idx="73">
                  <c:v>5.4252014472684899E-2</c:v>
                </c:pt>
                <c:pt idx="74">
                  <c:v>8.26233973618892E-2</c:v>
                </c:pt>
                <c:pt idx="75">
                  <c:v>0.111347801887415</c:v>
                </c:pt>
                <c:pt idx="76">
                  <c:v>0.139696529432175</c:v>
                </c:pt>
                <c:pt idx="77">
                  <c:v>0.16782686319413301</c:v>
                </c:pt>
                <c:pt idx="78">
                  <c:v>0.19570969907343999</c:v>
                </c:pt>
                <c:pt idx="79">
                  <c:v>0.223823811894971</c:v>
                </c:pt>
                <c:pt idx="80">
                  <c:v>0.25224000593644202</c:v>
                </c:pt>
                <c:pt idx="81">
                  <c:v>0.28041196145702102</c:v>
                </c:pt>
                <c:pt idx="82">
                  <c:v>0.30796556109592899</c:v>
                </c:pt>
                <c:pt idx="83">
                  <c:v>0.33379999999999899</c:v>
                </c:pt>
                <c:pt idx="84">
                  <c:v>0.35629245262646497</c:v>
                </c:pt>
                <c:pt idx="85">
                  <c:v>0.37944281606895203</c:v>
                </c:pt>
                <c:pt idx="86">
                  <c:v>0.41783364896381298</c:v>
                </c:pt>
                <c:pt idx="87">
                  <c:v>0.46589945400143801</c:v>
                </c:pt>
                <c:pt idx="88">
                  <c:v>0.51980022436043005</c:v>
                </c:pt>
                <c:pt idx="89">
                  <c:v>0.55377241875359096</c:v>
                </c:pt>
                <c:pt idx="90">
                  <c:v>0.579053213801768</c:v>
                </c:pt>
                <c:pt idx="91">
                  <c:v>0.605353087080304</c:v>
                </c:pt>
                <c:pt idx="92">
                  <c:v>0.63142830005693995</c:v>
                </c:pt>
                <c:pt idx="93">
                  <c:v>0.65741206883989001</c:v>
                </c:pt>
                <c:pt idx="94">
                  <c:v>0.68316582441709806</c:v>
                </c:pt>
                <c:pt idx="95">
                  <c:v>0.70859524463961798</c:v>
                </c:pt>
                <c:pt idx="96">
                  <c:v>0.73387222690723797</c:v>
                </c:pt>
                <c:pt idx="97">
                  <c:v>0.75885717845894896</c:v>
                </c:pt>
                <c:pt idx="98">
                  <c:v>0.78357813929332698</c:v>
                </c:pt>
                <c:pt idx="99">
                  <c:v>0.808304538980812</c:v>
                </c:pt>
                <c:pt idx="100">
                  <c:v>0.83217389585964396</c:v>
                </c:pt>
                <c:pt idx="101">
                  <c:v>0.85559974997309396</c:v>
                </c:pt>
                <c:pt idx="102">
                  <c:v>0.87912796427058404</c:v>
                </c:pt>
                <c:pt idx="103">
                  <c:v>0.90362309749189296</c:v>
                </c:pt>
                <c:pt idx="104">
                  <c:v>0.92842391172941596</c:v>
                </c:pt>
                <c:pt idx="105">
                  <c:v>0.95366866402283701</c:v>
                </c:pt>
                <c:pt idx="106">
                  <c:v>0.97923513200273504</c:v>
                </c:pt>
                <c:pt idx="107">
                  <c:v>1.0051551615335299</c:v>
                </c:pt>
                <c:pt idx="108">
                  <c:v>1.0309048974119399</c:v>
                </c:pt>
                <c:pt idx="109">
                  <c:v>1.0567413989996901</c:v>
                </c:pt>
                <c:pt idx="110">
                  <c:v>1.0822685955087199</c:v>
                </c:pt>
                <c:pt idx="111">
                  <c:v>1.1081616060635899</c:v>
                </c:pt>
                <c:pt idx="112">
                  <c:v>1.1331425060631299</c:v>
                </c:pt>
                <c:pt idx="113">
                  <c:v>1.15832924959941</c:v>
                </c:pt>
                <c:pt idx="114">
                  <c:v>1.1837441112509399</c:v>
                </c:pt>
                <c:pt idx="115">
                  <c:v>1.20822979155466</c:v>
                </c:pt>
                <c:pt idx="116">
                  <c:v>1.2317</c:v>
                </c:pt>
                <c:pt idx="117">
                  <c:v>1.25312516906148</c:v>
                </c:pt>
                <c:pt idx="118">
                  <c:v>1.27104585458171</c:v>
                </c:pt>
                <c:pt idx="119">
                  <c:v>1.2874804890864999</c:v>
                </c:pt>
                <c:pt idx="120">
                  <c:v>1.3035698719300901</c:v>
                </c:pt>
                <c:pt idx="121">
                  <c:v>1.3195405831047999</c:v>
                </c:pt>
                <c:pt idx="122">
                  <c:v>1.33524844993873</c:v>
                </c:pt>
                <c:pt idx="123">
                  <c:v>1.35126036201598</c:v>
                </c:pt>
                <c:pt idx="124">
                  <c:v>1.3674087525990499</c:v>
                </c:pt>
                <c:pt idx="125">
                  <c:v>1.3819497039615301</c:v>
                </c:pt>
                <c:pt idx="126">
                  <c:v>1.3906057734558499</c:v>
                </c:pt>
                <c:pt idx="127">
                  <c:v>1.3916311947334301</c:v>
                </c:pt>
                <c:pt idx="128">
                  <c:v>1.39747244115794</c:v>
                </c:pt>
                <c:pt idx="129">
                  <c:v>1.4061499520127101</c:v>
                </c:pt>
                <c:pt idx="130">
                  <c:v>1.4151402585570401</c:v>
                </c:pt>
                <c:pt idx="131">
                  <c:v>1.4218666971968099</c:v>
                </c:pt>
                <c:pt idx="132">
                  <c:v>1.4251002527956</c:v>
                </c:pt>
                <c:pt idx="133">
                  <c:v>1.42375414781001</c:v>
                </c:pt>
                <c:pt idx="134">
                  <c:v>1.4291132201366099</c:v>
                </c:pt>
                <c:pt idx="135">
                  <c:v>1.4319813729401001</c:v>
                </c:pt>
                <c:pt idx="136">
                  <c:v>1.4329187491523501</c:v>
                </c:pt>
                <c:pt idx="137">
                  <c:v>1.4318875134651401</c:v>
                </c:pt>
                <c:pt idx="138">
                  <c:v>1.4293252079893</c:v>
                </c:pt>
                <c:pt idx="139">
                  <c:v>1.4251616645988401</c:v>
                </c:pt>
                <c:pt idx="140">
                  <c:v>1.41919296684429</c:v>
                </c:pt>
                <c:pt idx="141">
                  <c:v>1.4110628808052901</c:v>
                </c:pt>
                <c:pt idx="142">
                  <c:v>1.40072641822239</c:v>
                </c:pt>
                <c:pt idx="143">
                  <c:v>1.3877888654013499</c:v>
                </c:pt>
                <c:pt idx="144">
                  <c:v>1.3753540432187299</c:v>
                </c:pt>
                <c:pt idx="145">
                  <c:v>1.37059182731989</c:v>
                </c:pt>
                <c:pt idx="146">
                  <c:v>1.36698593726855</c:v>
                </c:pt>
                <c:pt idx="147">
                  <c:v>1.3620941254239001</c:v>
                </c:pt>
                <c:pt idx="148">
                  <c:v>1.3567189672456601</c:v>
                </c:pt>
                <c:pt idx="149">
                  <c:v>1.35099999999999</c:v>
                </c:pt>
                <c:pt idx="150">
                  <c:v>1.35099999999999</c:v>
                </c:pt>
                <c:pt idx="151">
                  <c:v>1.28013555990303</c:v>
                </c:pt>
                <c:pt idx="152">
                  <c:v>1.2122238048100999</c:v>
                </c:pt>
                <c:pt idx="153">
                  <c:v>1.1472647347212199</c:v>
                </c:pt>
                <c:pt idx="154">
                  <c:v>1.0852583496363699</c:v>
                </c:pt>
                <c:pt idx="155">
                  <c:v>1.0262046495555699</c:v>
                </c:pt>
                <c:pt idx="156">
                  <c:v>0.97010363447880499</c:v>
                </c:pt>
                <c:pt idx="157">
                  <c:v>0.91695530440607997</c:v>
                </c:pt>
                <c:pt idx="158">
                  <c:v>0.86675965933739596</c:v>
                </c:pt>
                <c:pt idx="159">
                  <c:v>0.81951669927275095</c:v>
                </c:pt>
                <c:pt idx="160">
                  <c:v>0.77522642421214805</c:v>
                </c:pt>
                <c:pt idx="161">
                  <c:v>0.73388883415558404</c:v>
                </c:pt>
                <c:pt idx="162">
                  <c:v>0.69550392910306003</c:v>
                </c:pt>
                <c:pt idx="163">
                  <c:v>0.66007170905457702</c:v>
                </c:pt>
                <c:pt idx="164">
                  <c:v>0.62759217401013401</c:v>
                </c:pt>
                <c:pt idx="165">
                  <c:v>0.598065323969732</c:v>
                </c:pt>
                <c:pt idx="166">
                  <c:v>0.57149115893336899</c:v>
                </c:pt>
                <c:pt idx="167">
                  <c:v>0.54786967890104699</c:v>
                </c:pt>
                <c:pt idx="168">
                  <c:v>0.52720088387276498</c:v>
                </c:pt>
                <c:pt idx="169">
                  <c:v>0.50948477384852398</c:v>
                </c:pt>
                <c:pt idx="170">
                  <c:v>0.49472134882832203</c:v>
                </c:pt>
                <c:pt idx="171">
                  <c:v>0.48291060881216102</c:v>
                </c:pt>
                <c:pt idx="172">
                  <c:v>0.47405255380004002</c:v>
                </c:pt>
                <c:pt idx="173">
                  <c:v>0.46814718379196002</c:v>
                </c:pt>
                <c:pt idx="174">
                  <c:v>0.46519449878791902</c:v>
                </c:pt>
                <c:pt idx="175">
                  <c:v>0.46519449878792002</c:v>
                </c:pt>
                <c:pt idx="176">
                  <c:v>0.46814718379196002</c:v>
                </c:pt>
                <c:pt idx="177">
                  <c:v>0.47405255380004002</c:v>
                </c:pt>
                <c:pt idx="178">
                  <c:v>0.48291060881216102</c:v>
                </c:pt>
                <c:pt idx="179">
                  <c:v>0.49472134882832203</c:v>
                </c:pt>
                <c:pt idx="180">
                  <c:v>0.50948477384852298</c:v>
                </c:pt>
                <c:pt idx="181">
                  <c:v>0.52720088387276498</c:v>
                </c:pt>
                <c:pt idx="182">
                  <c:v>0.54786967890104699</c:v>
                </c:pt>
                <c:pt idx="183">
                  <c:v>0.57149115893336899</c:v>
                </c:pt>
                <c:pt idx="184">
                  <c:v>0.598065323969731</c:v>
                </c:pt>
                <c:pt idx="185">
                  <c:v>0.62759217401013401</c:v>
                </c:pt>
                <c:pt idx="186">
                  <c:v>0.66007170905457702</c:v>
                </c:pt>
                <c:pt idx="187">
                  <c:v>0.69550392910306003</c:v>
                </c:pt>
                <c:pt idx="188">
                  <c:v>0.73388883415558404</c:v>
                </c:pt>
                <c:pt idx="189">
                  <c:v>0.77522642421214805</c:v>
                </c:pt>
                <c:pt idx="190">
                  <c:v>0.81951669927275095</c:v>
                </c:pt>
                <c:pt idx="191">
                  <c:v>0.86675965933739596</c:v>
                </c:pt>
                <c:pt idx="192">
                  <c:v>0.91695530440607997</c:v>
                </c:pt>
                <c:pt idx="193">
                  <c:v>0.97010363447880499</c:v>
                </c:pt>
                <c:pt idx="194">
                  <c:v>1.0262046495555699</c:v>
                </c:pt>
                <c:pt idx="195">
                  <c:v>1.0852583496363699</c:v>
                </c:pt>
                <c:pt idx="196">
                  <c:v>1.1472647347212199</c:v>
                </c:pt>
                <c:pt idx="197">
                  <c:v>1.2122238048100999</c:v>
                </c:pt>
                <c:pt idx="198">
                  <c:v>1.28013555990303</c:v>
                </c:pt>
                <c:pt idx="199">
                  <c:v>1.35099999999999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B4-F643-94D8-9B656E87A9B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39092503778697235"/>
                  <c:y val="0.240341328064010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0.00016055x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+ 0.03038325x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- 0.12669162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airfoil_tables!$B$9:$B$58</c:f>
              <c:numCache>
                <c:formatCode>General</c:formatCode>
                <c:ptCount val="50"/>
                <c:pt idx="0">
                  <c:v>-180</c:v>
                </c:pt>
                <c:pt idx="1">
                  <c:v>-176.51530612244801</c:v>
                </c:pt>
                <c:pt idx="2">
                  <c:v>-173.03061224489699</c:v>
                </c:pt>
                <c:pt idx="3">
                  <c:v>-169.54591836734599</c:v>
                </c:pt>
                <c:pt idx="4">
                  <c:v>-166.06122448979499</c:v>
                </c:pt>
                <c:pt idx="5">
                  <c:v>-162.576530612244</c:v>
                </c:pt>
                <c:pt idx="6">
                  <c:v>-159.091836734693</c:v>
                </c:pt>
                <c:pt idx="7">
                  <c:v>-155.60714285714201</c:v>
                </c:pt>
                <c:pt idx="8">
                  <c:v>-152.12244897959101</c:v>
                </c:pt>
                <c:pt idx="9">
                  <c:v>-148.63775510203999</c:v>
                </c:pt>
                <c:pt idx="10">
                  <c:v>-145.15306122448899</c:v>
                </c:pt>
                <c:pt idx="11">
                  <c:v>-141.668367346938</c:v>
                </c:pt>
                <c:pt idx="12">
                  <c:v>-138.183673469387</c:v>
                </c:pt>
                <c:pt idx="13">
                  <c:v>-134.69897959183601</c:v>
                </c:pt>
                <c:pt idx="14">
                  <c:v>-131.21428571428501</c:v>
                </c:pt>
                <c:pt idx="15">
                  <c:v>-127.729591836734</c:v>
                </c:pt>
                <c:pt idx="16">
                  <c:v>-124.24489795918301</c:v>
                </c:pt>
                <c:pt idx="17">
                  <c:v>-120.760204081632</c:v>
                </c:pt>
                <c:pt idx="18">
                  <c:v>-117.275510204081</c:v>
                </c:pt>
                <c:pt idx="19">
                  <c:v>-113.79081632653001</c:v>
                </c:pt>
                <c:pt idx="20">
                  <c:v>-110.306122448979</c:v>
                </c:pt>
                <c:pt idx="21">
                  <c:v>-106.821428571428</c:v>
                </c:pt>
                <c:pt idx="22">
                  <c:v>-103.33673469387701</c:v>
                </c:pt>
                <c:pt idx="23">
                  <c:v>-99.852040816326493</c:v>
                </c:pt>
                <c:pt idx="24">
                  <c:v>-96.367346938775498</c:v>
                </c:pt>
                <c:pt idx="25">
                  <c:v>-92.882653061224403</c:v>
                </c:pt>
                <c:pt idx="26">
                  <c:v>-89.397959183673393</c:v>
                </c:pt>
                <c:pt idx="27">
                  <c:v>-85.913265306122398</c:v>
                </c:pt>
                <c:pt idx="28">
                  <c:v>-82.428571428571402</c:v>
                </c:pt>
                <c:pt idx="29">
                  <c:v>-78.943877551020407</c:v>
                </c:pt>
                <c:pt idx="30">
                  <c:v>-75.459183673469298</c:v>
                </c:pt>
                <c:pt idx="31">
                  <c:v>-71.974489795918302</c:v>
                </c:pt>
                <c:pt idx="32">
                  <c:v>-68.489795918367307</c:v>
                </c:pt>
                <c:pt idx="33">
                  <c:v>-65.005102040816297</c:v>
                </c:pt>
                <c:pt idx="34">
                  <c:v>-61.520408163265301</c:v>
                </c:pt>
                <c:pt idx="35">
                  <c:v>-58.035714285714199</c:v>
                </c:pt>
                <c:pt idx="36">
                  <c:v>-54.551020408163197</c:v>
                </c:pt>
                <c:pt idx="37">
                  <c:v>-51.066326530612201</c:v>
                </c:pt>
                <c:pt idx="38">
                  <c:v>-47.581632653061199</c:v>
                </c:pt>
                <c:pt idx="39">
                  <c:v>-44.096938775510203</c:v>
                </c:pt>
                <c:pt idx="40">
                  <c:v>-40.612244897959101</c:v>
                </c:pt>
                <c:pt idx="41">
                  <c:v>-37.127551020408099</c:v>
                </c:pt>
                <c:pt idx="42">
                  <c:v>-33.642857142857103</c:v>
                </c:pt>
                <c:pt idx="43">
                  <c:v>-30.158163265306101</c:v>
                </c:pt>
                <c:pt idx="44">
                  <c:v>-26.673469387755102</c:v>
                </c:pt>
                <c:pt idx="45">
                  <c:v>-23.188775510204</c:v>
                </c:pt>
                <c:pt idx="46">
                  <c:v>-19.704081632653001</c:v>
                </c:pt>
                <c:pt idx="47">
                  <c:v>-16.219387755102002</c:v>
                </c:pt>
                <c:pt idx="48">
                  <c:v>-12.734693877551001</c:v>
                </c:pt>
                <c:pt idx="49">
                  <c:v>-9.25</c:v>
                </c:pt>
              </c:numCache>
            </c:numRef>
          </c:xVal>
          <c:yVal>
            <c:numRef>
              <c:f>airfoil_tables!$C$9:$C$58</c:f>
              <c:numCache>
                <c:formatCode>General</c:formatCode>
                <c:ptCount val="50"/>
                <c:pt idx="0">
                  <c:v>-0.39400000000000002</c:v>
                </c:pt>
                <c:pt idx="1">
                  <c:v>-0.48757694050010397</c:v>
                </c:pt>
                <c:pt idx="2">
                  <c:v>-0.57725484181270303</c:v>
                </c:pt>
                <c:pt idx="3">
                  <c:v>-0.66303370393779903</c:v>
                </c:pt>
                <c:pt idx="4">
                  <c:v>-0.74491352687539003</c:v>
                </c:pt>
                <c:pt idx="5">
                  <c:v>-0.82289431062547602</c:v>
                </c:pt>
                <c:pt idx="6">
                  <c:v>-0.89697605518805901</c:v>
                </c:pt>
                <c:pt idx="7">
                  <c:v>-0.96715876056313699</c:v>
                </c:pt>
                <c:pt idx="8">
                  <c:v>-1.0334424267507101</c:v>
                </c:pt>
                <c:pt idx="9">
                  <c:v>-1.0958270537507799</c:v>
                </c:pt>
                <c:pt idx="10">
                  <c:v>-1.15431264156334</c:v>
                </c:pt>
                <c:pt idx="11">
                  <c:v>-1.2088991901884001</c:v>
                </c:pt>
                <c:pt idx="12">
                  <c:v>-1.2595866996259599</c:v>
                </c:pt>
                <c:pt idx="13">
                  <c:v>-1.30637516987601</c:v>
                </c:pt>
                <c:pt idx="14">
                  <c:v>-1.34926460093856</c:v>
                </c:pt>
                <c:pt idx="15">
                  <c:v>-1.3882549928136001</c:v>
                </c:pt>
                <c:pt idx="16">
                  <c:v>-1.4233463455011399</c:v>
                </c:pt>
                <c:pt idx="17">
                  <c:v>-1.45453865900117</c:v>
                </c:pt>
                <c:pt idx="18">
                  <c:v>-1.4818319333137</c:v>
                </c:pt>
                <c:pt idx="19">
                  <c:v>-1.50522616843873</c:v>
                </c:pt>
                <c:pt idx="20">
                  <c:v>-1.5247213643762501</c:v>
                </c:pt>
                <c:pt idx="21">
                  <c:v>-1.5403175211262701</c:v>
                </c:pt>
                <c:pt idx="22">
                  <c:v>-1.5520146386887801</c:v>
                </c:pt>
                <c:pt idx="23">
                  <c:v>-1.5598127170637901</c:v>
                </c:pt>
                <c:pt idx="24">
                  <c:v>-1.5637117562513001</c:v>
                </c:pt>
                <c:pt idx="25">
                  <c:v>-1.5637117562513001</c:v>
                </c:pt>
                <c:pt idx="26">
                  <c:v>-1.5598127170637901</c:v>
                </c:pt>
                <c:pt idx="27">
                  <c:v>-1.5520146386887801</c:v>
                </c:pt>
                <c:pt idx="28">
                  <c:v>-1.5403175211262701</c:v>
                </c:pt>
                <c:pt idx="29">
                  <c:v>-1.5247213643762501</c:v>
                </c:pt>
                <c:pt idx="30">
                  <c:v>-1.50522616843873</c:v>
                </c:pt>
                <c:pt idx="31">
                  <c:v>-1.4818319333137</c:v>
                </c:pt>
                <c:pt idx="32">
                  <c:v>-1.45453865900117</c:v>
                </c:pt>
                <c:pt idx="33">
                  <c:v>-1.4233463455011399</c:v>
                </c:pt>
                <c:pt idx="34">
                  <c:v>-1.3882549928136001</c:v>
                </c:pt>
                <c:pt idx="35">
                  <c:v>-1.34926460093856</c:v>
                </c:pt>
                <c:pt idx="36">
                  <c:v>-1.30637516987601</c:v>
                </c:pt>
                <c:pt idx="37">
                  <c:v>-1.2595866996259599</c:v>
                </c:pt>
                <c:pt idx="38">
                  <c:v>-1.2088991901884001</c:v>
                </c:pt>
                <c:pt idx="39">
                  <c:v>-1.15431264156334</c:v>
                </c:pt>
                <c:pt idx="40">
                  <c:v>-1.0958270537507799</c:v>
                </c:pt>
                <c:pt idx="41">
                  <c:v>-1.0334424267507101</c:v>
                </c:pt>
                <c:pt idx="42">
                  <c:v>-0.96715876056313699</c:v>
                </c:pt>
                <c:pt idx="43">
                  <c:v>-0.89697605518805801</c:v>
                </c:pt>
                <c:pt idx="44">
                  <c:v>-0.82289431062547702</c:v>
                </c:pt>
                <c:pt idx="45">
                  <c:v>-0.74491352687539003</c:v>
                </c:pt>
                <c:pt idx="46">
                  <c:v>-0.66303370393779903</c:v>
                </c:pt>
                <c:pt idx="47">
                  <c:v>-0.57725484181270303</c:v>
                </c:pt>
                <c:pt idx="48">
                  <c:v>-0.48757694050010397</c:v>
                </c:pt>
                <c:pt idx="49">
                  <c:v>-0.39400000000000002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0B4-F643-94D8-9B656E87A9B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3"/>
            <c:intercept val="0.376"/>
            <c:dispRSqr val="0"/>
            <c:dispEq val="1"/>
            <c:trendlineLbl>
              <c:layout>
                <c:manualLayout>
                  <c:x val="-9.363065290587895E-2"/>
                  <c:y val="0.1443317221273688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-0.00022620x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+ 0.00035166x</a:t>
                    </a:r>
                    <a:r>
                      <a:rPr lang="en-US" baseline="30000"/>
                      <a:t>2</a:t>
                    </a:r>
                    <a:endParaRPr lang="en-US" baseline="0"/>
                  </a:p>
                  <a:p>
                    <a:pPr>
                      <a:defRPr/>
                    </a:pPr>
                    <a:r>
                      <a:rPr lang="en-US" baseline="0"/>
                      <a:t>+ 0.11501989x + 0.37600000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airfoil_tables!$B$59:$B$158</c:f>
              <c:numCache>
                <c:formatCode>General</c:formatCode>
                <c:ptCount val="100"/>
                <c:pt idx="0">
                  <c:v>-9.25</c:v>
                </c:pt>
                <c:pt idx="1">
                  <c:v>-8.9848484848484809</c:v>
                </c:pt>
                <c:pt idx="2">
                  <c:v>-8.71969696969696</c:v>
                </c:pt>
                <c:pt idx="3">
                  <c:v>-8.4545454545454497</c:v>
                </c:pt>
                <c:pt idx="4">
                  <c:v>-8.1893939393939306</c:v>
                </c:pt>
                <c:pt idx="5">
                  <c:v>-7.9242424242424203</c:v>
                </c:pt>
                <c:pt idx="6">
                  <c:v>-7.6590909090909003</c:v>
                </c:pt>
                <c:pt idx="7">
                  <c:v>-7.39393939393939</c:v>
                </c:pt>
                <c:pt idx="8">
                  <c:v>-7.12878787878787</c:v>
                </c:pt>
                <c:pt idx="9">
                  <c:v>-6.8636363636363598</c:v>
                </c:pt>
                <c:pt idx="10">
                  <c:v>-6.5984848484848397</c:v>
                </c:pt>
                <c:pt idx="11">
                  <c:v>-6.3333333333333304</c:v>
                </c:pt>
                <c:pt idx="12">
                  <c:v>-6.0681818181818103</c:v>
                </c:pt>
                <c:pt idx="13">
                  <c:v>-5.8030303030303001</c:v>
                </c:pt>
                <c:pt idx="14">
                  <c:v>-5.5378787878787801</c:v>
                </c:pt>
                <c:pt idx="15">
                  <c:v>-5.2727272727272698</c:v>
                </c:pt>
                <c:pt idx="16">
                  <c:v>-5.0075757575757498</c:v>
                </c:pt>
                <c:pt idx="17">
                  <c:v>-4.7424242424242404</c:v>
                </c:pt>
                <c:pt idx="18">
                  <c:v>-4.4772727272727204</c:v>
                </c:pt>
                <c:pt idx="19">
                  <c:v>-4.2121212121212102</c:v>
                </c:pt>
                <c:pt idx="20">
                  <c:v>-3.9469696969696901</c:v>
                </c:pt>
                <c:pt idx="21">
                  <c:v>-3.6818181818181799</c:v>
                </c:pt>
                <c:pt idx="22">
                  <c:v>-3.4166666666666599</c:v>
                </c:pt>
                <c:pt idx="23">
                  <c:v>-3.15151515151515</c:v>
                </c:pt>
                <c:pt idx="24">
                  <c:v>-2.88636363636363</c:v>
                </c:pt>
                <c:pt idx="25">
                  <c:v>-2.6212121212121202</c:v>
                </c:pt>
                <c:pt idx="26">
                  <c:v>-2.3560606060606002</c:v>
                </c:pt>
                <c:pt idx="27">
                  <c:v>-2.0909090909090899</c:v>
                </c:pt>
                <c:pt idx="28">
                  <c:v>-1.8257575757575699</c:v>
                </c:pt>
                <c:pt idx="29">
                  <c:v>-1.5606060606060601</c:v>
                </c:pt>
                <c:pt idx="30">
                  <c:v>-1.2954545454545401</c:v>
                </c:pt>
                <c:pt idx="31">
                  <c:v>-1.0303030303030301</c:v>
                </c:pt>
                <c:pt idx="32">
                  <c:v>-0.76515151515151503</c:v>
                </c:pt>
                <c:pt idx="33">
                  <c:v>-0.5</c:v>
                </c:pt>
                <c:pt idx="34">
                  <c:v>-0.234848484848484</c:v>
                </c:pt>
                <c:pt idx="35">
                  <c:v>3.0303030303029301E-2</c:v>
                </c:pt>
                <c:pt idx="36">
                  <c:v>0.29545454545454403</c:v>
                </c:pt>
                <c:pt idx="37">
                  <c:v>0.56060606060606</c:v>
                </c:pt>
                <c:pt idx="38">
                  <c:v>0.82575757575757402</c:v>
                </c:pt>
                <c:pt idx="39">
                  <c:v>1.0909090909090799</c:v>
                </c:pt>
                <c:pt idx="40">
                  <c:v>1.3560606060606</c:v>
                </c:pt>
                <c:pt idx="41">
                  <c:v>1.62121212121212</c:v>
                </c:pt>
                <c:pt idx="42">
                  <c:v>1.88636363636363</c:v>
                </c:pt>
                <c:pt idx="43">
                  <c:v>2.15151515151515</c:v>
                </c:pt>
                <c:pt idx="44">
                  <c:v>2.4166666666666599</c:v>
                </c:pt>
                <c:pt idx="45">
                  <c:v>2.6818181818181799</c:v>
                </c:pt>
                <c:pt idx="46">
                  <c:v>2.9469696969696901</c:v>
                </c:pt>
                <c:pt idx="47">
                  <c:v>3.2121212121212102</c:v>
                </c:pt>
                <c:pt idx="48">
                  <c:v>3.47727272727272</c:v>
                </c:pt>
                <c:pt idx="49">
                  <c:v>3.74242424242424</c:v>
                </c:pt>
                <c:pt idx="50">
                  <c:v>4.0075757575757498</c:v>
                </c:pt>
                <c:pt idx="51">
                  <c:v>4.2727272727272698</c:v>
                </c:pt>
                <c:pt idx="52">
                  <c:v>4.5378787878787801</c:v>
                </c:pt>
                <c:pt idx="53">
                  <c:v>4.8030303030303001</c:v>
                </c:pt>
                <c:pt idx="54">
                  <c:v>5.0681818181818103</c:v>
                </c:pt>
                <c:pt idx="55">
                  <c:v>5.3333333333333304</c:v>
                </c:pt>
                <c:pt idx="56">
                  <c:v>5.5984848484848397</c:v>
                </c:pt>
                <c:pt idx="57">
                  <c:v>5.8636363636363598</c:v>
                </c:pt>
                <c:pt idx="58">
                  <c:v>6.12878787878787</c:v>
                </c:pt>
                <c:pt idx="59">
                  <c:v>6.39393939393939</c:v>
                </c:pt>
                <c:pt idx="60">
                  <c:v>6.6590909090909003</c:v>
                </c:pt>
                <c:pt idx="61">
                  <c:v>6.9242424242424203</c:v>
                </c:pt>
                <c:pt idx="62">
                  <c:v>7.1893939393939297</c:v>
                </c:pt>
                <c:pt idx="63">
                  <c:v>7.4545454545454497</c:v>
                </c:pt>
                <c:pt idx="64">
                  <c:v>7.71969696969696</c:v>
                </c:pt>
                <c:pt idx="65">
                  <c:v>7.98484848484848</c:v>
                </c:pt>
                <c:pt idx="66">
                  <c:v>8.25</c:v>
                </c:pt>
                <c:pt idx="67">
                  <c:v>8.5151515151515103</c:v>
                </c:pt>
                <c:pt idx="68">
                  <c:v>8.7803030303030294</c:v>
                </c:pt>
                <c:pt idx="69">
                  <c:v>9.0454545454545396</c:v>
                </c:pt>
                <c:pt idx="70">
                  <c:v>9.3106060606060499</c:v>
                </c:pt>
                <c:pt idx="71">
                  <c:v>9.5757575757575708</c:v>
                </c:pt>
                <c:pt idx="72">
                  <c:v>9.8409090909090793</c:v>
                </c:pt>
                <c:pt idx="73">
                  <c:v>10.1060606060606</c:v>
                </c:pt>
                <c:pt idx="74">
                  <c:v>10.3712121212121</c:v>
                </c:pt>
                <c:pt idx="75">
                  <c:v>10.636363636363599</c:v>
                </c:pt>
                <c:pt idx="76">
                  <c:v>10.901515151515101</c:v>
                </c:pt>
                <c:pt idx="77">
                  <c:v>11.1666666666666</c:v>
                </c:pt>
                <c:pt idx="78">
                  <c:v>11.4318181818181</c:v>
                </c:pt>
                <c:pt idx="79">
                  <c:v>11.6969696969696</c:v>
                </c:pt>
                <c:pt idx="80">
                  <c:v>11.9621212121212</c:v>
                </c:pt>
                <c:pt idx="81">
                  <c:v>12.2272727272727</c:v>
                </c:pt>
                <c:pt idx="82">
                  <c:v>12.4924242424242</c:v>
                </c:pt>
                <c:pt idx="83">
                  <c:v>12.757575757575699</c:v>
                </c:pt>
                <c:pt idx="84">
                  <c:v>13.022727272727201</c:v>
                </c:pt>
                <c:pt idx="85">
                  <c:v>13.2878787878787</c:v>
                </c:pt>
                <c:pt idx="86">
                  <c:v>13.553030303030299</c:v>
                </c:pt>
                <c:pt idx="87">
                  <c:v>13.818181818181801</c:v>
                </c:pt>
                <c:pt idx="88">
                  <c:v>14.0833333333333</c:v>
                </c:pt>
                <c:pt idx="89">
                  <c:v>14.3484848484848</c:v>
                </c:pt>
                <c:pt idx="90">
                  <c:v>14.613636363636299</c:v>
                </c:pt>
                <c:pt idx="91">
                  <c:v>14.878787878787801</c:v>
                </c:pt>
                <c:pt idx="92">
                  <c:v>15.1439393939393</c:v>
                </c:pt>
                <c:pt idx="93">
                  <c:v>15.409090909090899</c:v>
                </c:pt>
                <c:pt idx="94">
                  <c:v>15.674242424242401</c:v>
                </c:pt>
                <c:pt idx="95">
                  <c:v>15.9393939393939</c:v>
                </c:pt>
                <c:pt idx="96">
                  <c:v>16.2045454545454</c:v>
                </c:pt>
                <c:pt idx="97">
                  <c:v>16.469696969696901</c:v>
                </c:pt>
                <c:pt idx="98">
                  <c:v>16.734848484848399</c:v>
                </c:pt>
                <c:pt idx="99">
                  <c:v>17</c:v>
                </c:pt>
              </c:numCache>
            </c:numRef>
          </c:xVal>
          <c:yVal>
            <c:numRef>
              <c:f>airfoil_tables!$C$59:$C$158</c:f>
              <c:numCache>
                <c:formatCode>General</c:formatCode>
                <c:ptCount val="100"/>
                <c:pt idx="0">
                  <c:v>-0.39400000000000002</c:v>
                </c:pt>
                <c:pt idx="1">
                  <c:v>-0.407039255101518</c:v>
                </c:pt>
                <c:pt idx="2">
                  <c:v>-0.49868120533967603</c:v>
                </c:pt>
                <c:pt idx="3">
                  <c:v>-0.494316792796275</c:v>
                </c:pt>
                <c:pt idx="4">
                  <c:v>-0.46881850254825802</c:v>
                </c:pt>
                <c:pt idx="5">
                  <c:v>-0.44053768525257297</c:v>
                </c:pt>
                <c:pt idx="6">
                  <c:v>-0.42143334425802698</c:v>
                </c:pt>
                <c:pt idx="7">
                  <c:v>-0.38922055151499202</c:v>
                </c:pt>
                <c:pt idx="8">
                  <c:v>-0.36019335684588899</c:v>
                </c:pt>
                <c:pt idx="9">
                  <c:v>-0.33315947004761198</c:v>
                </c:pt>
                <c:pt idx="10">
                  <c:v>-0.30427391709128998</c:v>
                </c:pt>
                <c:pt idx="11">
                  <c:v>-0.27799667941495398</c:v>
                </c:pt>
                <c:pt idx="12">
                  <c:v>-0.249806818885106</c:v>
                </c:pt>
                <c:pt idx="13">
                  <c:v>-0.22339725846856301</c:v>
                </c:pt>
                <c:pt idx="14">
                  <c:v>-0.19550497027615901</c:v>
                </c:pt>
                <c:pt idx="15">
                  <c:v>-0.168174542256876</c:v>
                </c:pt>
                <c:pt idx="16">
                  <c:v>-0.13989018185559399</c:v>
                </c:pt>
                <c:pt idx="17">
                  <c:v>-0.113137488302573</c:v>
                </c:pt>
                <c:pt idx="18">
                  <c:v>-8.6187044097236903E-2</c:v>
                </c:pt>
                <c:pt idx="19">
                  <c:v>-5.8918137298040303E-2</c:v>
                </c:pt>
                <c:pt idx="20">
                  <c:v>-3.07316316647499E-2</c:v>
                </c:pt>
                <c:pt idx="21">
                  <c:v>-2.95080841449928E-3</c:v>
                </c:pt>
                <c:pt idx="22">
                  <c:v>2.5760321532233999E-2</c:v>
                </c:pt>
                <c:pt idx="23">
                  <c:v>5.4252014472684899E-2</c:v>
                </c:pt>
                <c:pt idx="24">
                  <c:v>8.26233973618892E-2</c:v>
                </c:pt>
                <c:pt idx="25">
                  <c:v>0.111347801887415</c:v>
                </c:pt>
                <c:pt idx="26">
                  <c:v>0.139696529432175</c:v>
                </c:pt>
                <c:pt idx="27">
                  <c:v>0.16782686319413301</c:v>
                </c:pt>
                <c:pt idx="28">
                  <c:v>0.19570969907343999</c:v>
                </c:pt>
                <c:pt idx="29">
                  <c:v>0.223823811894971</c:v>
                </c:pt>
                <c:pt idx="30">
                  <c:v>0.25224000593644202</c:v>
                </c:pt>
                <c:pt idx="31">
                  <c:v>0.28041196145702102</c:v>
                </c:pt>
                <c:pt idx="32">
                  <c:v>0.30796556109592899</c:v>
                </c:pt>
                <c:pt idx="33">
                  <c:v>0.33379999999999899</c:v>
                </c:pt>
                <c:pt idx="34">
                  <c:v>0.35629245262646497</c:v>
                </c:pt>
                <c:pt idx="35">
                  <c:v>0.37944281606895203</c:v>
                </c:pt>
                <c:pt idx="36">
                  <c:v>0.41783364896381298</c:v>
                </c:pt>
                <c:pt idx="37">
                  <c:v>0.46589945400143801</c:v>
                </c:pt>
                <c:pt idx="38">
                  <c:v>0.51980022436043005</c:v>
                </c:pt>
                <c:pt idx="39">
                  <c:v>0.55377241875359096</c:v>
                </c:pt>
                <c:pt idx="40">
                  <c:v>0.579053213801768</c:v>
                </c:pt>
                <c:pt idx="41">
                  <c:v>0.605353087080304</c:v>
                </c:pt>
                <c:pt idx="42">
                  <c:v>0.63142830005693995</c:v>
                </c:pt>
                <c:pt idx="43">
                  <c:v>0.65741206883989001</c:v>
                </c:pt>
                <c:pt idx="44">
                  <c:v>0.68316582441709806</c:v>
                </c:pt>
                <c:pt idx="45">
                  <c:v>0.70859524463961798</c:v>
                </c:pt>
                <c:pt idx="46">
                  <c:v>0.73387222690723797</c:v>
                </c:pt>
                <c:pt idx="47">
                  <c:v>0.75885717845894896</c:v>
                </c:pt>
                <c:pt idx="48">
                  <c:v>0.78357813929332698</c:v>
                </c:pt>
                <c:pt idx="49">
                  <c:v>0.808304538980812</c:v>
                </c:pt>
                <c:pt idx="50">
                  <c:v>0.83217389585964396</c:v>
                </c:pt>
                <c:pt idx="51">
                  <c:v>0.85559974997309396</c:v>
                </c:pt>
                <c:pt idx="52">
                  <c:v>0.87912796427058404</c:v>
                </c:pt>
                <c:pt idx="53">
                  <c:v>0.90362309749189296</c:v>
                </c:pt>
                <c:pt idx="54">
                  <c:v>0.92842391172941596</c:v>
                </c:pt>
                <c:pt idx="55">
                  <c:v>0.95366866402283701</c:v>
                </c:pt>
                <c:pt idx="56">
                  <c:v>0.97923513200273504</c:v>
                </c:pt>
                <c:pt idx="57">
                  <c:v>1.0051551615335299</c:v>
                </c:pt>
                <c:pt idx="58">
                  <c:v>1.0309048974119399</c:v>
                </c:pt>
                <c:pt idx="59">
                  <c:v>1.0567413989996901</c:v>
                </c:pt>
                <c:pt idx="60">
                  <c:v>1.0822685955087199</c:v>
                </c:pt>
                <c:pt idx="61">
                  <c:v>1.1081616060635899</c:v>
                </c:pt>
                <c:pt idx="62">
                  <c:v>1.1331425060631299</c:v>
                </c:pt>
                <c:pt idx="63">
                  <c:v>1.15832924959941</c:v>
                </c:pt>
                <c:pt idx="64">
                  <c:v>1.1837441112509399</c:v>
                </c:pt>
                <c:pt idx="65">
                  <c:v>1.20822979155466</c:v>
                </c:pt>
                <c:pt idx="66">
                  <c:v>1.2317</c:v>
                </c:pt>
                <c:pt idx="67">
                  <c:v>1.25312516906148</c:v>
                </c:pt>
                <c:pt idx="68">
                  <c:v>1.27104585458171</c:v>
                </c:pt>
                <c:pt idx="69">
                  <c:v>1.2874804890864999</c:v>
                </c:pt>
                <c:pt idx="70">
                  <c:v>1.3035698719300901</c:v>
                </c:pt>
                <c:pt idx="71">
                  <c:v>1.3195405831047999</c:v>
                </c:pt>
                <c:pt idx="72">
                  <c:v>1.33524844993873</c:v>
                </c:pt>
                <c:pt idx="73">
                  <c:v>1.35126036201598</c:v>
                </c:pt>
                <c:pt idx="74">
                  <c:v>1.3674087525990499</c:v>
                </c:pt>
                <c:pt idx="75">
                  <c:v>1.3819497039615301</c:v>
                </c:pt>
                <c:pt idx="76">
                  <c:v>1.3906057734558499</c:v>
                </c:pt>
                <c:pt idx="77">
                  <c:v>1.3916311947334301</c:v>
                </c:pt>
                <c:pt idx="78">
                  <c:v>1.39747244115794</c:v>
                </c:pt>
                <c:pt idx="79">
                  <c:v>1.4061499520127101</c:v>
                </c:pt>
                <c:pt idx="80">
                  <c:v>1.4151402585570401</c:v>
                </c:pt>
                <c:pt idx="81">
                  <c:v>1.4218666971968099</c:v>
                </c:pt>
                <c:pt idx="82">
                  <c:v>1.4251002527956</c:v>
                </c:pt>
                <c:pt idx="83">
                  <c:v>1.42375414781001</c:v>
                </c:pt>
                <c:pt idx="84">
                  <c:v>1.4291132201366099</c:v>
                </c:pt>
                <c:pt idx="85">
                  <c:v>1.4319813729401001</c:v>
                </c:pt>
                <c:pt idx="86">
                  <c:v>1.4329187491523501</c:v>
                </c:pt>
                <c:pt idx="87">
                  <c:v>1.4318875134651401</c:v>
                </c:pt>
                <c:pt idx="88">
                  <c:v>1.4293252079893</c:v>
                </c:pt>
                <c:pt idx="89">
                  <c:v>1.4251616645988401</c:v>
                </c:pt>
                <c:pt idx="90">
                  <c:v>1.41919296684429</c:v>
                </c:pt>
                <c:pt idx="91">
                  <c:v>1.4110628808052901</c:v>
                </c:pt>
                <c:pt idx="92">
                  <c:v>1.40072641822239</c:v>
                </c:pt>
                <c:pt idx="93">
                  <c:v>1.3877888654013499</c:v>
                </c:pt>
                <c:pt idx="94">
                  <c:v>1.3753540432187299</c:v>
                </c:pt>
                <c:pt idx="95">
                  <c:v>1.37059182731989</c:v>
                </c:pt>
                <c:pt idx="96">
                  <c:v>1.36698593726855</c:v>
                </c:pt>
                <c:pt idx="97">
                  <c:v>1.3620941254239001</c:v>
                </c:pt>
                <c:pt idx="98">
                  <c:v>1.3567189672456601</c:v>
                </c:pt>
                <c:pt idx="99">
                  <c:v>1.35099999999999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0B4-F643-94D8-9B656E87A9B3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2.296589349297494E-2"/>
                  <c:y val="-6.517757821500494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0.00013341x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- 0.02628272x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+ 1.75924935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airfoil_tables!$B$159:$B$208</c:f>
              <c:numCache>
                <c:formatCode>General</c:formatCode>
                <c:ptCount val="50"/>
                <c:pt idx="0">
                  <c:v>17</c:v>
                </c:pt>
                <c:pt idx="1">
                  <c:v>20.326530612244799</c:v>
                </c:pt>
                <c:pt idx="2">
                  <c:v>23.653061224489701</c:v>
                </c:pt>
                <c:pt idx="3">
                  <c:v>26.979591836734599</c:v>
                </c:pt>
                <c:pt idx="4">
                  <c:v>30.306122448979501</c:v>
                </c:pt>
                <c:pt idx="5">
                  <c:v>33.632653061224403</c:v>
                </c:pt>
                <c:pt idx="6">
                  <c:v>36.959183673469298</c:v>
                </c:pt>
                <c:pt idx="7">
                  <c:v>40.285714285714199</c:v>
                </c:pt>
                <c:pt idx="8">
                  <c:v>43.612244897959101</c:v>
                </c:pt>
                <c:pt idx="9">
                  <c:v>46.938775510204003</c:v>
                </c:pt>
                <c:pt idx="10">
                  <c:v>50.265306122448898</c:v>
                </c:pt>
                <c:pt idx="11">
                  <c:v>53.5918367346938</c:v>
                </c:pt>
                <c:pt idx="12">
                  <c:v>56.918367346938702</c:v>
                </c:pt>
                <c:pt idx="13">
                  <c:v>60.244897959183596</c:v>
                </c:pt>
                <c:pt idx="14">
                  <c:v>63.571428571428498</c:v>
                </c:pt>
                <c:pt idx="15">
                  <c:v>66.897959183673393</c:v>
                </c:pt>
                <c:pt idx="16">
                  <c:v>70.224489795918302</c:v>
                </c:pt>
                <c:pt idx="17">
                  <c:v>73.551020408163197</c:v>
                </c:pt>
                <c:pt idx="18">
                  <c:v>76.877551020408106</c:v>
                </c:pt>
                <c:pt idx="19">
                  <c:v>80.204081632653001</c:v>
                </c:pt>
                <c:pt idx="20">
                  <c:v>83.530612244897895</c:v>
                </c:pt>
                <c:pt idx="21">
                  <c:v>86.857142857142804</c:v>
                </c:pt>
                <c:pt idx="22">
                  <c:v>90.183673469387699</c:v>
                </c:pt>
                <c:pt idx="23">
                  <c:v>93.510204081632594</c:v>
                </c:pt>
                <c:pt idx="24">
                  <c:v>96.836734693877503</c:v>
                </c:pt>
                <c:pt idx="25">
                  <c:v>100.163265306122</c:v>
                </c:pt>
                <c:pt idx="26">
                  <c:v>103.48979591836699</c:v>
                </c:pt>
                <c:pt idx="27">
                  <c:v>106.816326530612</c:v>
                </c:pt>
                <c:pt idx="28">
                  <c:v>110.142857142857</c:v>
                </c:pt>
                <c:pt idx="29">
                  <c:v>113.46938775510201</c:v>
                </c:pt>
                <c:pt idx="30">
                  <c:v>116.795918367346</c:v>
                </c:pt>
                <c:pt idx="31">
                  <c:v>120.122448979591</c:v>
                </c:pt>
                <c:pt idx="32">
                  <c:v>123.44897959183599</c:v>
                </c:pt>
                <c:pt idx="33">
                  <c:v>126.775510204081</c:v>
                </c:pt>
                <c:pt idx="34">
                  <c:v>130.102040816326</c:v>
                </c:pt>
                <c:pt idx="35">
                  <c:v>133.42857142857099</c:v>
                </c:pt>
                <c:pt idx="36">
                  <c:v>136.75510204081601</c:v>
                </c:pt>
                <c:pt idx="37">
                  <c:v>140.08163265306101</c:v>
                </c:pt>
                <c:pt idx="38">
                  <c:v>143.408163265306</c:v>
                </c:pt>
                <c:pt idx="39">
                  <c:v>146.734693877551</c:v>
                </c:pt>
                <c:pt idx="40">
                  <c:v>150.06122448979499</c:v>
                </c:pt>
                <c:pt idx="41">
                  <c:v>153.38775510203999</c:v>
                </c:pt>
                <c:pt idx="42">
                  <c:v>156.71428571428501</c:v>
                </c:pt>
                <c:pt idx="43">
                  <c:v>160.04081632653001</c:v>
                </c:pt>
                <c:pt idx="44">
                  <c:v>163.367346938775</c:v>
                </c:pt>
                <c:pt idx="45">
                  <c:v>166.69387755101999</c:v>
                </c:pt>
                <c:pt idx="46">
                  <c:v>170.02040816326499</c:v>
                </c:pt>
                <c:pt idx="47">
                  <c:v>173.34693877551001</c:v>
                </c:pt>
                <c:pt idx="48">
                  <c:v>176.67346938775501</c:v>
                </c:pt>
                <c:pt idx="49">
                  <c:v>180</c:v>
                </c:pt>
              </c:numCache>
            </c:numRef>
          </c:xVal>
          <c:yVal>
            <c:numRef>
              <c:f>airfoil_tables!$C$159:$C$208</c:f>
              <c:numCache>
                <c:formatCode>General</c:formatCode>
                <c:ptCount val="50"/>
                <c:pt idx="0">
                  <c:v>1.35099999999999</c:v>
                </c:pt>
                <c:pt idx="1">
                  <c:v>1.28013555990303</c:v>
                </c:pt>
                <c:pt idx="2">
                  <c:v>1.2122238048100999</c:v>
                </c:pt>
                <c:pt idx="3">
                  <c:v>1.1472647347212199</c:v>
                </c:pt>
                <c:pt idx="4">
                  <c:v>1.0852583496363699</c:v>
                </c:pt>
                <c:pt idx="5">
                  <c:v>1.0262046495555699</c:v>
                </c:pt>
                <c:pt idx="6">
                  <c:v>0.97010363447880499</c:v>
                </c:pt>
                <c:pt idx="7">
                  <c:v>0.91695530440607997</c:v>
                </c:pt>
                <c:pt idx="8">
                  <c:v>0.86675965933739596</c:v>
                </c:pt>
                <c:pt idx="9">
                  <c:v>0.81951669927275095</c:v>
                </c:pt>
                <c:pt idx="10">
                  <c:v>0.77522642421214805</c:v>
                </c:pt>
                <c:pt idx="11">
                  <c:v>0.73388883415558404</c:v>
                </c:pt>
                <c:pt idx="12">
                  <c:v>0.69550392910306003</c:v>
                </c:pt>
                <c:pt idx="13">
                  <c:v>0.66007170905457702</c:v>
                </c:pt>
                <c:pt idx="14">
                  <c:v>0.62759217401013401</c:v>
                </c:pt>
                <c:pt idx="15">
                  <c:v>0.598065323969732</c:v>
                </c:pt>
                <c:pt idx="16">
                  <c:v>0.57149115893336899</c:v>
                </c:pt>
                <c:pt idx="17">
                  <c:v>0.54786967890104699</c:v>
                </c:pt>
                <c:pt idx="18">
                  <c:v>0.52720088387276498</c:v>
                </c:pt>
                <c:pt idx="19">
                  <c:v>0.50948477384852398</c:v>
                </c:pt>
                <c:pt idx="20">
                  <c:v>0.49472134882832203</c:v>
                </c:pt>
                <c:pt idx="21">
                  <c:v>0.48291060881216102</c:v>
                </c:pt>
                <c:pt idx="22">
                  <c:v>0.47405255380004002</c:v>
                </c:pt>
                <c:pt idx="23">
                  <c:v>0.46814718379196002</c:v>
                </c:pt>
                <c:pt idx="24">
                  <c:v>0.46519449878791902</c:v>
                </c:pt>
                <c:pt idx="25">
                  <c:v>0.46519449878792002</c:v>
                </c:pt>
                <c:pt idx="26">
                  <c:v>0.46814718379196002</c:v>
                </c:pt>
                <c:pt idx="27">
                  <c:v>0.47405255380004002</c:v>
                </c:pt>
                <c:pt idx="28">
                  <c:v>0.48291060881216102</c:v>
                </c:pt>
                <c:pt idx="29">
                  <c:v>0.49472134882832203</c:v>
                </c:pt>
                <c:pt idx="30">
                  <c:v>0.50948477384852298</c:v>
                </c:pt>
                <c:pt idx="31">
                  <c:v>0.52720088387276498</c:v>
                </c:pt>
                <c:pt idx="32">
                  <c:v>0.54786967890104699</c:v>
                </c:pt>
                <c:pt idx="33">
                  <c:v>0.57149115893336899</c:v>
                </c:pt>
                <c:pt idx="34">
                  <c:v>0.598065323969731</c:v>
                </c:pt>
                <c:pt idx="35">
                  <c:v>0.62759217401013401</c:v>
                </c:pt>
                <c:pt idx="36">
                  <c:v>0.66007170905457702</c:v>
                </c:pt>
                <c:pt idx="37">
                  <c:v>0.69550392910306003</c:v>
                </c:pt>
                <c:pt idx="38">
                  <c:v>0.73388883415558404</c:v>
                </c:pt>
                <c:pt idx="39">
                  <c:v>0.77522642421214805</c:v>
                </c:pt>
                <c:pt idx="40">
                  <c:v>0.81951669927275095</c:v>
                </c:pt>
                <c:pt idx="41">
                  <c:v>0.86675965933739596</c:v>
                </c:pt>
                <c:pt idx="42">
                  <c:v>0.91695530440607997</c:v>
                </c:pt>
                <c:pt idx="43">
                  <c:v>0.97010363447880499</c:v>
                </c:pt>
                <c:pt idx="44">
                  <c:v>1.0262046495555699</c:v>
                </c:pt>
                <c:pt idx="45">
                  <c:v>1.0852583496363699</c:v>
                </c:pt>
                <c:pt idx="46">
                  <c:v>1.1472647347212199</c:v>
                </c:pt>
                <c:pt idx="47">
                  <c:v>1.2122238048100999</c:v>
                </c:pt>
                <c:pt idx="48">
                  <c:v>1.28013555990303</c:v>
                </c:pt>
                <c:pt idx="49">
                  <c:v>1.35099999999999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0B4-F643-94D8-9B656E87A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(CLARKY)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airfoil_tables!$B$9:$B$208</c:f>
              <c:numCache>
                <c:formatCode>General</c:formatCode>
                <c:ptCount val="200"/>
                <c:pt idx="0">
                  <c:v>-180</c:v>
                </c:pt>
                <c:pt idx="1">
                  <c:v>-176.51530612244801</c:v>
                </c:pt>
                <c:pt idx="2">
                  <c:v>-173.03061224489699</c:v>
                </c:pt>
                <c:pt idx="3">
                  <c:v>-169.54591836734599</c:v>
                </c:pt>
                <c:pt idx="4">
                  <c:v>-166.06122448979499</c:v>
                </c:pt>
                <c:pt idx="5">
                  <c:v>-162.576530612244</c:v>
                </c:pt>
                <c:pt idx="6">
                  <c:v>-159.091836734693</c:v>
                </c:pt>
                <c:pt idx="7">
                  <c:v>-155.60714285714201</c:v>
                </c:pt>
                <c:pt idx="8">
                  <c:v>-152.12244897959101</c:v>
                </c:pt>
                <c:pt idx="9">
                  <c:v>-148.63775510203999</c:v>
                </c:pt>
                <c:pt idx="10">
                  <c:v>-145.15306122448899</c:v>
                </c:pt>
                <c:pt idx="11">
                  <c:v>-141.668367346938</c:v>
                </c:pt>
                <c:pt idx="12">
                  <c:v>-138.183673469387</c:v>
                </c:pt>
                <c:pt idx="13">
                  <c:v>-134.69897959183601</c:v>
                </c:pt>
                <c:pt idx="14">
                  <c:v>-131.21428571428501</c:v>
                </c:pt>
                <c:pt idx="15">
                  <c:v>-127.729591836734</c:v>
                </c:pt>
                <c:pt idx="16">
                  <c:v>-124.24489795918301</c:v>
                </c:pt>
                <c:pt idx="17">
                  <c:v>-120.760204081632</c:v>
                </c:pt>
                <c:pt idx="18">
                  <c:v>-117.275510204081</c:v>
                </c:pt>
                <c:pt idx="19">
                  <c:v>-113.79081632653001</c:v>
                </c:pt>
                <c:pt idx="20">
                  <c:v>-110.306122448979</c:v>
                </c:pt>
                <c:pt idx="21">
                  <c:v>-106.821428571428</c:v>
                </c:pt>
                <c:pt idx="22">
                  <c:v>-103.33673469387701</c:v>
                </c:pt>
                <c:pt idx="23">
                  <c:v>-99.852040816326493</c:v>
                </c:pt>
                <c:pt idx="24">
                  <c:v>-96.367346938775498</c:v>
                </c:pt>
                <c:pt idx="25">
                  <c:v>-92.882653061224403</c:v>
                </c:pt>
                <c:pt idx="26">
                  <c:v>-89.397959183673393</c:v>
                </c:pt>
                <c:pt idx="27">
                  <c:v>-85.913265306122398</c:v>
                </c:pt>
                <c:pt idx="28">
                  <c:v>-82.428571428571402</c:v>
                </c:pt>
                <c:pt idx="29">
                  <c:v>-78.943877551020407</c:v>
                </c:pt>
                <c:pt idx="30">
                  <c:v>-75.459183673469298</c:v>
                </c:pt>
                <c:pt idx="31">
                  <c:v>-71.974489795918302</c:v>
                </c:pt>
                <c:pt idx="32">
                  <c:v>-68.489795918367307</c:v>
                </c:pt>
                <c:pt idx="33">
                  <c:v>-65.005102040816297</c:v>
                </c:pt>
                <c:pt idx="34">
                  <c:v>-61.520408163265301</c:v>
                </c:pt>
                <c:pt idx="35">
                  <c:v>-58.035714285714199</c:v>
                </c:pt>
                <c:pt idx="36">
                  <c:v>-54.551020408163197</c:v>
                </c:pt>
                <c:pt idx="37">
                  <c:v>-51.066326530612201</c:v>
                </c:pt>
                <c:pt idx="38">
                  <c:v>-47.581632653061199</c:v>
                </c:pt>
                <c:pt idx="39">
                  <c:v>-44.096938775510203</c:v>
                </c:pt>
                <c:pt idx="40">
                  <c:v>-40.612244897959101</c:v>
                </c:pt>
                <c:pt idx="41">
                  <c:v>-37.127551020408099</c:v>
                </c:pt>
                <c:pt idx="42">
                  <c:v>-33.642857142857103</c:v>
                </c:pt>
                <c:pt idx="43">
                  <c:v>-30.158163265306101</c:v>
                </c:pt>
                <c:pt idx="44">
                  <c:v>-26.673469387755102</c:v>
                </c:pt>
                <c:pt idx="45">
                  <c:v>-23.188775510204</c:v>
                </c:pt>
                <c:pt idx="46">
                  <c:v>-19.704081632653001</c:v>
                </c:pt>
                <c:pt idx="47">
                  <c:v>-16.219387755102002</c:v>
                </c:pt>
                <c:pt idx="48">
                  <c:v>-12.734693877551001</c:v>
                </c:pt>
                <c:pt idx="49">
                  <c:v>-9.25</c:v>
                </c:pt>
                <c:pt idx="50">
                  <c:v>-9.25</c:v>
                </c:pt>
                <c:pt idx="51">
                  <c:v>-8.9848484848484809</c:v>
                </c:pt>
                <c:pt idx="52">
                  <c:v>-8.71969696969696</c:v>
                </c:pt>
                <c:pt idx="53">
                  <c:v>-8.4545454545454497</c:v>
                </c:pt>
                <c:pt idx="54">
                  <c:v>-8.1893939393939306</c:v>
                </c:pt>
                <c:pt idx="55">
                  <c:v>-7.9242424242424203</c:v>
                </c:pt>
                <c:pt idx="56">
                  <c:v>-7.6590909090909003</c:v>
                </c:pt>
                <c:pt idx="57">
                  <c:v>-7.39393939393939</c:v>
                </c:pt>
                <c:pt idx="58">
                  <c:v>-7.12878787878787</c:v>
                </c:pt>
                <c:pt idx="59">
                  <c:v>-6.8636363636363598</c:v>
                </c:pt>
                <c:pt idx="60">
                  <c:v>-6.5984848484848397</c:v>
                </c:pt>
                <c:pt idx="61">
                  <c:v>-6.3333333333333304</c:v>
                </c:pt>
                <c:pt idx="62">
                  <c:v>-6.0681818181818103</c:v>
                </c:pt>
                <c:pt idx="63">
                  <c:v>-5.8030303030303001</c:v>
                </c:pt>
                <c:pt idx="64">
                  <c:v>-5.5378787878787801</c:v>
                </c:pt>
                <c:pt idx="65">
                  <c:v>-5.2727272727272698</c:v>
                </c:pt>
                <c:pt idx="66">
                  <c:v>-5.0075757575757498</c:v>
                </c:pt>
                <c:pt idx="67">
                  <c:v>-4.7424242424242404</c:v>
                </c:pt>
                <c:pt idx="68">
                  <c:v>-4.4772727272727204</c:v>
                </c:pt>
                <c:pt idx="69">
                  <c:v>-4.2121212121212102</c:v>
                </c:pt>
                <c:pt idx="70">
                  <c:v>-3.9469696969696901</c:v>
                </c:pt>
                <c:pt idx="71">
                  <c:v>-3.6818181818181799</c:v>
                </c:pt>
                <c:pt idx="72">
                  <c:v>-3.4166666666666599</c:v>
                </c:pt>
                <c:pt idx="73">
                  <c:v>-3.15151515151515</c:v>
                </c:pt>
                <c:pt idx="74">
                  <c:v>-2.88636363636363</c:v>
                </c:pt>
                <c:pt idx="75">
                  <c:v>-2.6212121212121202</c:v>
                </c:pt>
                <c:pt idx="76">
                  <c:v>-2.3560606060606002</c:v>
                </c:pt>
                <c:pt idx="77">
                  <c:v>-2.0909090909090899</c:v>
                </c:pt>
                <c:pt idx="78">
                  <c:v>-1.8257575757575699</c:v>
                </c:pt>
                <c:pt idx="79">
                  <c:v>-1.5606060606060601</c:v>
                </c:pt>
                <c:pt idx="80">
                  <c:v>-1.2954545454545401</c:v>
                </c:pt>
                <c:pt idx="81">
                  <c:v>-1.0303030303030301</c:v>
                </c:pt>
                <c:pt idx="82">
                  <c:v>-0.76515151515151503</c:v>
                </c:pt>
                <c:pt idx="83">
                  <c:v>-0.5</c:v>
                </c:pt>
                <c:pt idx="84">
                  <c:v>-0.234848484848484</c:v>
                </c:pt>
                <c:pt idx="85">
                  <c:v>3.0303030303029301E-2</c:v>
                </c:pt>
                <c:pt idx="86">
                  <c:v>0.29545454545454403</c:v>
                </c:pt>
                <c:pt idx="87">
                  <c:v>0.56060606060606</c:v>
                </c:pt>
                <c:pt idx="88">
                  <c:v>0.82575757575757402</c:v>
                </c:pt>
                <c:pt idx="89">
                  <c:v>1.0909090909090799</c:v>
                </c:pt>
                <c:pt idx="90">
                  <c:v>1.3560606060606</c:v>
                </c:pt>
                <c:pt idx="91">
                  <c:v>1.62121212121212</c:v>
                </c:pt>
                <c:pt idx="92">
                  <c:v>1.88636363636363</c:v>
                </c:pt>
                <c:pt idx="93">
                  <c:v>2.15151515151515</c:v>
                </c:pt>
                <c:pt idx="94">
                  <c:v>2.4166666666666599</c:v>
                </c:pt>
                <c:pt idx="95">
                  <c:v>2.6818181818181799</c:v>
                </c:pt>
                <c:pt idx="96">
                  <c:v>2.9469696969696901</c:v>
                </c:pt>
                <c:pt idx="97">
                  <c:v>3.2121212121212102</c:v>
                </c:pt>
                <c:pt idx="98">
                  <c:v>3.47727272727272</c:v>
                </c:pt>
                <c:pt idx="99">
                  <c:v>3.74242424242424</c:v>
                </c:pt>
                <c:pt idx="100">
                  <c:v>4.0075757575757498</c:v>
                </c:pt>
                <c:pt idx="101">
                  <c:v>4.2727272727272698</c:v>
                </c:pt>
                <c:pt idx="102">
                  <c:v>4.5378787878787801</c:v>
                </c:pt>
                <c:pt idx="103">
                  <c:v>4.8030303030303001</c:v>
                </c:pt>
                <c:pt idx="104">
                  <c:v>5.0681818181818103</c:v>
                </c:pt>
                <c:pt idx="105">
                  <c:v>5.3333333333333304</c:v>
                </c:pt>
                <c:pt idx="106">
                  <c:v>5.5984848484848397</c:v>
                </c:pt>
                <c:pt idx="107">
                  <c:v>5.8636363636363598</c:v>
                </c:pt>
                <c:pt idx="108">
                  <c:v>6.12878787878787</c:v>
                </c:pt>
                <c:pt idx="109">
                  <c:v>6.39393939393939</c:v>
                </c:pt>
                <c:pt idx="110">
                  <c:v>6.6590909090909003</c:v>
                </c:pt>
                <c:pt idx="111">
                  <c:v>6.9242424242424203</c:v>
                </c:pt>
                <c:pt idx="112">
                  <c:v>7.1893939393939297</c:v>
                </c:pt>
                <c:pt idx="113">
                  <c:v>7.4545454545454497</c:v>
                </c:pt>
                <c:pt idx="114">
                  <c:v>7.71969696969696</c:v>
                </c:pt>
                <c:pt idx="115">
                  <c:v>7.98484848484848</c:v>
                </c:pt>
                <c:pt idx="116">
                  <c:v>8.25</c:v>
                </c:pt>
                <c:pt idx="117">
                  <c:v>8.5151515151515103</c:v>
                </c:pt>
                <c:pt idx="118">
                  <c:v>8.7803030303030294</c:v>
                </c:pt>
                <c:pt idx="119">
                  <c:v>9.0454545454545396</c:v>
                </c:pt>
                <c:pt idx="120">
                  <c:v>9.3106060606060499</c:v>
                </c:pt>
                <c:pt idx="121">
                  <c:v>9.5757575757575708</c:v>
                </c:pt>
                <c:pt idx="122">
                  <c:v>9.8409090909090793</c:v>
                </c:pt>
                <c:pt idx="123">
                  <c:v>10.1060606060606</c:v>
                </c:pt>
                <c:pt idx="124">
                  <c:v>10.3712121212121</c:v>
                </c:pt>
                <c:pt idx="125">
                  <c:v>10.636363636363599</c:v>
                </c:pt>
                <c:pt idx="126">
                  <c:v>10.901515151515101</c:v>
                </c:pt>
                <c:pt idx="127">
                  <c:v>11.1666666666666</c:v>
                </c:pt>
                <c:pt idx="128">
                  <c:v>11.4318181818181</c:v>
                </c:pt>
                <c:pt idx="129">
                  <c:v>11.6969696969696</c:v>
                </c:pt>
                <c:pt idx="130">
                  <c:v>11.9621212121212</c:v>
                </c:pt>
                <c:pt idx="131">
                  <c:v>12.2272727272727</c:v>
                </c:pt>
                <c:pt idx="132">
                  <c:v>12.4924242424242</c:v>
                </c:pt>
                <c:pt idx="133">
                  <c:v>12.757575757575699</c:v>
                </c:pt>
                <c:pt idx="134">
                  <c:v>13.022727272727201</c:v>
                </c:pt>
                <c:pt idx="135">
                  <c:v>13.2878787878787</c:v>
                </c:pt>
                <c:pt idx="136">
                  <c:v>13.553030303030299</c:v>
                </c:pt>
                <c:pt idx="137">
                  <c:v>13.818181818181801</c:v>
                </c:pt>
                <c:pt idx="138">
                  <c:v>14.0833333333333</c:v>
                </c:pt>
                <c:pt idx="139">
                  <c:v>14.3484848484848</c:v>
                </c:pt>
                <c:pt idx="140">
                  <c:v>14.613636363636299</c:v>
                </c:pt>
                <c:pt idx="141">
                  <c:v>14.878787878787801</c:v>
                </c:pt>
                <c:pt idx="142">
                  <c:v>15.1439393939393</c:v>
                </c:pt>
                <c:pt idx="143">
                  <c:v>15.409090909090899</c:v>
                </c:pt>
                <c:pt idx="144">
                  <c:v>15.674242424242401</c:v>
                </c:pt>
                <c:pt idx="145">
                  <c:v>15.9393939393939</c:v>
                </c:pt>
                <c:pt idx="146">
                  <c:v>16.2045454545454</c:v>
                </c:pt>
                <c:pt idx="147">
                  <c:v>16.469696969696901</c:v>
                </c:pt>
                <c:pt idx="148">
                  <c:v>16.734848484848399</c:v>
                </c:pt>
                <c:pt idx="149">
                  <c:v>17</c:v>
                </c:pt>
                <c:pt idx="150">
                  <c:v>17</c:v>
                </c:pt>
                <c:pt idx="151">
                  <c:v>20.326530612244799</c:v>
                </c:pt>
                <c:pt idx="152">
                  <c:v>23.653061224489701</c:v>
                </c:pt>
                <c:pt idx="153">
                  <c:v>26.979591836734599</c:v>
                </c:pt>
                <c:pt idx="154">
                  <c:v>30.306122448979501</c:v>
                </c:pt>
                <c:pt idx="155">
                  <c:v>33.632653061224403</c:v>
                </c:pt>
                <c:pt idx="156">
                  <c:v>36.959183673469298</c:v>
                </c:pt>
                <c:pt idx="157">
                  <c:v>40.285714285714199</c:v>
                </c:pt>
                <c:pt idx="158">
                  <c:v>43.612244897959101</c:v>
                </c:pt>
                <c:pt idx="159">
                  <c:v>46.938775510204003</c:v>
                </c:pt>
                <c:pt idx="160">
                  <c:v>50.265306122448898</c:v>
                </c:pt>
                <c:pt idx="161">
                  <c:v>53.5918367346938</c:v>
                </c:pt>
                <c:pt idx="162">
                  <c:v>56.918367346938702</c:v>
                </c:pt>
                <c:pt idx="163">
                  <c:v>60.244897959183596</c:v>
                </c:pt>
                <c:pt idx="164">
                  <c:v>63.571428571428498</c:v>
                </c:pt>
                <c:pt idx="165">
                  <c:v>66.897959183673393</c:v>
                </c:pt>
                <c:pt idx="166">
                  <c:v>70.224489795918302</c:v>
                </c:pt>
                <c:pt idx="167">
                  <c:v>73.551020408163197</c:v>
                </c:pt>
                <c:pt idx="168">
                  <c:v>76.877551020408106</c:v>
                </c:pt>
                <c:pt idx="169">
                  <c:v>80.204081632653001</c:v>
                </c:pt>
                <c:pt idx="170">
                  <c:v>83.530612244897895</c:v>
                </c:pt>
                <c:pt idx="171">
                  <c:v>86.857142857142804</c:v>
                </c:pt>
                <c:pt idx="172">
                  <c:v>90.183673469387699</c:v>
                </c:pt>
                <c:pt idx="173">
                  <c:v>93.510204081632594</c:v>
                </c:pt>
                <c:pt idx="174">
                  <c:v>96.836734693877503</c:v>
                </c:pt>
                <c:pt idx="175">
                  <c:v>100.163265306122</c:v>
                </c:pt>
                <c:pt idx="176">
                  <c:v>103.48979591836699</c:v>
                </c:pt>
                <c:pt idx="177">
                  <c:v>106.816326530612</c:v>
                </c:pt>
                <c:pt idx="178">
                  <c:v>110.142857142857</c:v>
                </c:pt>
                <c:pt idx="179">
                  <c:v>113.46938775510201</c:v>
                </c:pt>
                <c:pt idx="180">
                  <c:v>116.795918367346</c:v>
                </c:pt>
                <c:pt idx="181">
                  <c:v>120.122448979591</c:v>
                </c:pt>
                <c:pt idx="182">
                  <c:v>123.44897959183599</c:v>
                </c:pt>
                <c:pt idx="183">
                  <c:v>126.775510204081</c:v>
                </c:pt>
                <c:pt idx="184">
                  <c:v>130.102040816326</c:v>
                </c:pt>
                <c:pt idx="185">
                  <c:v>133.42857142857099</c:v>
                </c:pt>
                <c:pt idx="186">
                  <c:v>136.75510204081601</c:v>
                </c:pt>
                <c:pt idx="187">
                  <c:v>140.08163265306101</c:v>
                </c:pt>
                <c:pt idx="188">
                  <c:v>143.408163265306</c:v>
                </c:pt>
                <c:pt idx="189">
                  <c:v>146.734693877551</c:v>
                </c:pt>
                <c:pt idx="190">
                  <c:v>150.06122448979499</c:v>
                </c:pt>
                <c:pt idx="191">
                  <c:v>153.38775510203999</c:v>
                </c:pt>
                <c:pt idx="192">
                  <c:v>156.71428571428501</c:v>
                </c:pt>
                <c:pt idx="193">
                  <c:v>160.04081632653001</c:v>
                </c:pt>
                <c:pt idx="194">
                  <c:v>163.367346938775</c:v>
                </c:pt>
                <c:pt idx="195">
                  <c:v>166.69387755101999</c:v>
                </c:pt>
                <c:pt idx="196">
                  <c:v>170.02040816326499</c:v>
                </c:pt>
                <c:pt idx="197">
                  <c:v>173.34693877551001</c:v>
                </c:pt>
                <c:pt idx="198">
                  <c:v>176.67346938775501</c:v>
                </c:pt>
                <c:pt idx="199">
                  <c:v>180</c:v>
                </c:pt>
              </c:numCache>
            </c:numRef>
          </c:xVal>
          <c:yVal>
            <c:numRef>
              <c:f>airfoil_tables!$D$9:$D$208</c:f>
              <c:numCache>
                <c:formatCode>General</c:formatCode>
                <c:ptCount val="200"/>
                <c:pt idx="0">
                  <c:v>8.5040000000000004E-2</c:v>
                </c:pt>
                <c:pt idx="1">
                  <c:v>2.5711089349865299E-2</c:v>
                </c:pt>
                <c:pt idx="2">
                  <c:v>-3.1145783356513499E-2</c:v>
                </c:pt>
                <c:pt idx="3">
                  <c:v>-8.5530618119136897E-2</c:v>
                </c:pt>
                <c:pt idx="4">
                  <c:v>-0.13744341493800399</c:v>
                </c:pt>
                <c:pt idx="5">
                  <c:v>-0.18688417381311601</c:v>
                </c:pt>
                <c:pt idx="6">
                  <c:v>-0.23385289474447299</c:v>
                </c:pt>
                <c:pt idx="7">
                  <c:v>-0.27834957773207403</c:v>
                </c:pt>
                <c:pt idx="8">
                  <c:v>-0.32037422277591898</c:v>
                </c:pt>
                <c:pt idx="9">
                  <c:v>-0.35992682987600899</c:v>
                </c:pt>
                <c:pt idx="10">
                  <c:v>-0.397007399032343</c:v>
                </c:pt>
                <c:pt idx="11">
                  <c:v>-0.43161593024492101</c:v>
                </c:pt>
                <c:pt idx="12">
                  <c:v>-0.46375242351374402</c:v>
                </c:pt>
                <c:pt idx="13">
                  <c:v>-0.49341687883881102</c:v>
                </c:pt>
                <c:pt idx="14">
                  <c:v>-0.52060929622012297</c:v>
                </c:pt>
                <c:pt idx="15">
                  <c:v>-0.54532967565767898</c:v>
                </c:pt>
                <c:pt idx="16">
                  <c:v>-0.56757801715147904</c:v>
                </c:pt>
                <c:pt idx="17">
                  <c:v>-0.58735432070152405</c:v>
                </c:pt>
                <c:pt idx="18">
                  <c:v>-0.60465858630781399</c:v>
                </c:pt>
                <c:pt idx="19">
                  <c:v>-0.619490813970347</c:v>
                </c:pt>
                <c:pt idx="20">
                  <c:v>-0.63185100368912495</c:v>
                </c:pt>
                <c:pt idx="21">
                  <c:v>-0.64173915546414795</c:v>
                </c:pt>
                <c:pt idx="22">
                  <c:v>-0.64915526929541501</c:v>
                </c:pt>
                <c:pt idx="23">
                  <c:v>-0.65409934518292601</c:v>
                </c:pt>
                <c:pt idx="24">
                  <c:v>-0.65657138312668095</c:v>
                </c:pt>
                <c:pt idx="25">
                  <c:v>-0.65657138312668095</c:v>
                </c:pt>
                <c:pt idx="26">
                  <c:v>-0.65409934518292601</c:v>
                </c:pt>
                <c:pt idx="27">
                  <c:v>-0.64915526929541501</c:v>
                </c:pt>
                <c:pt idx="28">
                  <c:v>-0.64173915546414795</c:v>
                </c:pt>
                <c:pt idx="29">
                  <c:v>-0.63185100368912495</c:v>
                </c:pt>
                <c:pt idx="30">
                  <c:v>-0.619490813970347</c:v>
                </c:pt>
                <c:pt idx="31">
                  <c:v>-0.60465858630781399</c:v>
                </c:pt>
                <c:pt idx="32">
                  <c:v>-0.58735432070152405</c:v>
                </c:pt>
                <c:pt idx="33">
                  <c:v>-0.56757801715148004</c:v>
                </c:pt>
                <c:pt idx="34">
                  <c:v>-0.54532967565767898</c:v>
                </c:pt>
                <c:pt idx="35">
                  <c:v>-0.52060929622012297</c:v>
                </c:pt>
                <c:pt idx="36">
                  <c:v>-0.49341687883881102</c:v>
                </c:pt>
                <c:pt idx="37">
                  <c:v>-0.46375242351374402</c:v>
                </c:pt>
                <c:pt idx="38">
                  <c:v>-0.43161593024492101</c:v>
                </c:pt>
                <c:pt idx="39">
                  <c:v>-0.397007399032343</c:v>
                </c:pt>
                <c:pt idx="40">
                  <c:v>-0.35992682987600899</c:v>
                </c:pt>
                <c:pt idx="41">
                  <c:v>-0.32037422277591898</c:v>
                </c:pt>
                <c:pt idx="42">
                  <c:v>-0.27834957773207403</c:v>
                </c:pt>
                <c:pt idx="43">
                  <c:v>-0.23385289474447299</c:v>
                </c:pt>
                <c:pt idx="44">
                  <c:v>-0.18688417381311601</c:v>
                </c:pt>
                <c:pt idx="45">
                  <c:v>-0.13744341493800399</c:v>
                </c:pt>
                <c:pt idx="46">
                  <c:v>-8.5530618119136897E-2</c:v>
                </c:pt>
                <c:pt idx="47">
                  <c:v>-3.1145783356513499E-2</c:v>
                </c:pt>
                <c:pt idx="48">
                  <c:v>2.57110893498654E-2</c:v>
                </c:pt>
                <c:pt idx="49">
                  <c:v>8.5040000000000004E-2</c:v>
                </c:pt>
                <c:pt idx="50">
                  <c:v>8.5040000000000004E-2</c:v>
                </c:pt>
                <c:pt idx="51">
                  <c:v>8.1306509939228402E-2</c:v>
                </c:pt>
                <c:pt idx="52">
                  <c:v>4.29194733758263E-2</c:v>
                </c:pt>
                <c:pt idx="53">
                  <c:v>3.3569645101205602E-2</c:v>
                </c:pt>
                <c:pt idx="54">
                  <c:v>2.9294622353350199E-2</c:v>
                </c:pt>
                <c:pt idx="55">
                  <c:v>2.64750683384005E-2</c:v>
                </c:pt>
                <c:pt idx="56">
                  <c:v>2.2386509753066899E-2</c:v>
                </c:pt>
                <c:pt idx="57">
                  <c:v>2.0958925924925601E-2</c:v>
                </c:pt>
                <c:pt idx="58">
                  <c:v>1.9661039832246301E-2</c:v>
                </c:pt>
                <c:pt idx="59">
                  <c:v>1.8711155495617301E-2</c:v>
                </c:pt>
                <c:pt idx="60">
                  <c:v>1.7654010614223E-2</c:v>
                </c:pt>
                <c:pt idx="61">
                  <c:v>1.65953745684588E-2</c:v>
                </c:pt>
                <c:pt idx="62">
                  <c:v>1.5651505968596598E-2</c:v>
                </c:pt>
                <c:pt idx="63">
                  <c:v>1.4855027336159799E-2</c:v>
                </c:pt>
                <c:pt idx="64">
                  <c:v>1.41649582183647E-2</c:v>
                </c:pt>
                <c:pt idx="65">
                  <c:v>1.3651031065583101E-2</c:v>
                </c:pt>
                <c:pt idx="66">
                  <c:v>1.3137495811961599E-2</c:v>
                </c:pt>
                <c:pt idx="67">
                  <c:v>1.2417471716028E-2</c:v>
                </c:pt>
                <c:pt idx="68">
                  <c:v>1.16563540693695E-2</c:v>
                </c:pt>
                <c:pt idx="69">
                  <c:v>1.1193602702825701E-2</c:v>
                </c:pt>
                <c:pt idx="70">
                  <c:v>1.08434357027402E-2</c:v>
                </c:pt>
                <c:pt idx="71">
                  <c:v>1.0535682638043199E-2</c:v>
                </c:pt>
                <c:pt idx="72">
                  <c:v>1.02950642959938E-2</c:v>
                </c:pt>
                <c:pt idx="73">
                  <c:v>1.00421072110862E-2</c:v>
                </c:pt>
                <c:pt idx="74">
                  <c:v>9.7500260294116608E-3</c:v>
                </c:pt>
                <c:pt idx="75">
                  <c:v>9.5381256472629895E-3</c:v>
                </c:pt>
                <c:pt idx="76">
                  <c:v>9.2670404823174193E-3</c:v>
                </c:pt>
                <c:pt idx="77">
                  <c:v>8.9730094473427103E-3</c:v>
                </c:pt>
                <c:pt idx="78">
                  <c:v>8.6692742298324996E-3</c:v>
                </c:pt>
                <c:pt idx="79">
                  <c:v>8.4261891659711593E-3</c:v>
                </c:pt>
                <c:pt idx="80">
                  <c:v>8.2342480100254106E-3</c:v>
                </c:pt>
                <c:pt idx="81">
                  <c:v>8.0165166391031901E-3</c:v>
                </c:pt>
                <c:pt idx="82">
                  <c:v>7.7596853051642703E-3</c:v>
                </c:pt>
                <c:pt idx="83">
                  <c:v>7.3200000000000001E-3</c:v>
                </c:pt>
                <c:pt idx="84">
                  <c:v>6.8141752889981904E-3</c:v>
                </c:pt>
                <c:pt idx="85">
                  <c:v>6.5058611083734898E-3</c:v>
                </c:pt>
                <c:pt idx="86">
                  <c:v>6.5558315420366801E-3</c:v>
                </c:pt>
                <c:pt idx="87">
                  <c:v>6.6471910127688704E-3</c:v>
                </c:pt>
                <c:pt idx="88">
                  <c:v>6.7074623443459797E-3</c:v>
                </c:pt>
                <c:pt idx="89">
                  <c:v>6.7736210666432496E-3</c:v>
                </c:pt>
                <c:pt idx="90">
                  <c:v>6.8572695788928304E-3</c:v>
                </c:pt>
                <c:pt idx="91">
                  <c:v>6.9492924693119601E-3</c:v>
                </c:pt>
                <c:pt idx="92">
                  <c:v>7.0369389711084501E-3</c:v>
                </c:pt>
                <c:pt idx="93">
                  <c:v>7.1441158879103402E-3</c:v>
                </c:pt>
                <c:pt idx="94">
                  <c:v>7.2751556854254301E-3</c:v>
                </c:pt>
                <c:pt idx="95">
                  <c:v>7.4211319091077397E-3</c:v>
                </c:pt>
                <c:pt idx="96">
                  <c:v>7.5760035994102502E-3</c:v>
                </c:pt>
                <c:pt idx="97">
                  <c:v>7.76107726209298E-3</c:v>
                </c:pt>
                <c:pt idx="98">
                  <c:v>7.9717232229792202E-3</c:v>
                </c:pt>
                <c:pt idx="99">
                  <c:v>8.1926898539820894E-3</c:v>
                </c:pt>
                <c:pt idx="100">
                  <c:v>8.4892192958802692E-3</c:v>
                </c:pt>
                <c:pt idx="101">
                  <c:v>8.8305806223276506E-3</c:v>
                </c:pt>
                <c:pt idx="102">
                  <c:v>9.1888266703518493E-3</c:v>
                </c:pt>
                <c:pt idx="103">
                  <c:v>9.5160725590692705E-3</c:v>
                </c:pt>
                <c:pt idx="104">
                  <c:v>9.8387926659643209E-3</c:v>
                </c:pt>
                <c:pt idx="105">
                  <c:v>1.01341091529262E-2</c:v>
                </c:pt>
                <c:pt idx="106">
                  <c:v>1.0421316085795201E-2</c:v>
                </c:pt>
                <c:pt idx="107">
                  <c:v>1.06822502265551E-2</c:v>
                </c:pt>
                <c:pt idx="108">
                  <c:v>1.0955486015089499E-2</c:v>
                </c:pt>
                <c:pt idx="109">
                  <c:v>1.12151536472627E-2</c:v>
                </c:pt>
                <c:pt idx="110">
                  <c:v>1.1501512736791401E-2</c:v>
                </c:pt>
                <c:pt idx="111">
                  <c:v>1.17568423616977E-2</c:v>
                </c:pt>
                <c:pt idx="112">
                  <c:v>1.20498956346083E-2</c:v>
                </c:pt>
                <c:pt idx="113">
                  <c:v>1.23347360758219E-2</c:v>
                </c:pt>
                <c:pt idx="114">
                  <c:v>1.25975199405287E-2</c:v>
                </c:pt>
                <c:pt idx="115">
                  <c:v>1.29105693058341E-2</c:v>
                </c:pt>
                <c:pt idx="116">
                  <c:v>1.328E-2</c:v>
                </c:pt>
                <c:pt idx="117">
                  <c:v>1.37850348667405E-2</c:v>
                </c:pt>
                <c:pt idx="118">
                  <c:v>1.45098964969449E-2</c:v>
                </c:pt>
                <c:pt idx="119">
                  <c:v>1.53305313401463E-2</c:v>
                </c:pt>
                <c:pt idx="120">
                  <c:v>1.6104636233412201E-2</c:v>
                </c:pt>
                <c:pt idx="121">
                  <c:v>1.6789207706818399E-2</c:v>
                </c:pt>
                <c:pt idx="122">
                  <c:v>1.7509275065724E-2</c:v>
                </c:pt>
                <c:pt idx="123">
                  <c:v>1.8211751641662999E-2</c:v>
                </c:pt>
                <c:pt idx="124">
                  <c:v>1.8912318834103398E-2</c:v>
                </c:pt>
                <c:pt idx="125">
                  <c:v>1.9720322513239099E-2</c:v>
                </c:pt>
                <c:pt idx="126">
                  <c:v>2.0929184843007501E-2</c:v>
                </c:pt>
                <c:pt idx="127">
                  <c:v>2.26972204063812E-2</c:v>
                </c:pt>
                <c:pt idx="128">
                  <c:v>2.4185092349521601E-2</c:v>
                </c:pt>
                <c:pt idx="129">
                  <c:v>2.5536050003297499E-2</c:v>
                </c:pt>
                <c:pt idx="130">
                  <c:v>2.6901014076141601E-2</c:v>
                </c:pt>
                <c:pt idx="131">
                  <c:v>2.8499423713322002E-2</c:v>
                </c:pt>
                <c:pt idx="132">
                  <c:v>3.0435051183496601E-2</c:v>
                </c:pt>
                <c:pt idx="133">
                  <c:v>3.2882823842569499E-2</c:v>
                </c:pt>
                <c:pt idx="134">
                  <c:v>3.48135500324388E-2</c:v>
                </c:pt>
                <c:pt idx="135">
                  <c:v>3.7069896599420997E-2</c:v>
                </c:pt>
                <c:pt idx="136">
                  <c:v>3.9599569376439402E-2</c:v>
                </c:pt>
                <c:pt idx="137">
                  <c:v>4.2422481864832301E-2</c:v>
                </c:pt>
                <c:pt idx="138">
                  <c:v>4.5527081517849302E-2</c:v>
                </c:pt>
                <c:pt idx="139">
                  <c:v>4.8930426050201398E-2</c:v>
                </c:pt>
                <c:pt idx="140">
                  <c:v>5.26997178914905E-2</c:v>
                </c:pt>
                <c:pt idx="141">
                  <c:v>5.6908103683535299E-2</c:v>
                </c:pt>
                <c:pt idx="142">
                  <c:v>6.15216044086443E-2</c:v>
                </c:pt>
                <c:pt idx="143">
                  <c:v>6.6597000408168697E-2</c:v>
                </c:pt>
                <c:pt idx="144">
                  <c:v>7.1693180403521295E-2</c:v>
                </c:pt>
                <c:pt idx="145">
                  <c:v>7.5967742471939298E-2</c:v>
                </c:pt>
                <c:pt idx="146">
                  <c:v>8.0197422252393097E-2</c:v>
                </c:pt>
                <c:pt idx="147">
                  <c:v>8.46527714387518E-2</c:v>
                </c:pt>
                <c:pt idx="148">
                  <c:v>8.9217534914574098E-2</c:v>
                </c:pt>
                <c:pt idx="149">
                  <c:v>9.3820000000000001E-2</c:v>
                </c:pt>
                <c:pt idx="150">
                  <c:v>9.3820000000000001E-2</c:v>
                </c:pt>
                <c:pt idx="151">
                  <c:v>0.15036915849500601</c:v>
                </c:pt>
                <c:pt idx="152">
                  <c:v>0.20456210205272099</c:v>
                </c:pt>
                <c:pt idx="153">
                  <c:v>0.25639883067314401</c:v>
                </c:pt>
                <c:pt idx="154">
                  <c:v>0.30587934435627501</c:v>
                </c:pt>
                <c:pt idx="155">
                  <c:v>0.35300364310211302</c:v>
                </c:pt>
                <c:pt idx="156">
                  <c:v>0.39777172691065998</c:v>
                </c:pt>
                <c:pt idx="157">
                  <c:v>0.44018359578191502</c:v>
                </c:pt>
                <c:pt idx="158">
                  <c:v>0.480239249715879</c:v>
                </c:pt>
                <c:pt idx="159">
                  <c:v>0.517938688712549</c:v>
                </c:pt>
                <c:pt idx="160">
                  <c:v>0.55328191277192895</c:v>
                </c:pt>
                <c:pt idx="161">
                  <c:v>0.58626892189401603</c:v>
                </c:pt>
                <c:pt idx="162">
                  <c:v>0.616899716078811</c:v>
                </c:pt>
                <c:pt idx="163">
                  <c:v>0.64517429532631498</c:v>
                </c:pt>
                <c:pt idx="164">
                  <c:v>0.67109265963652598</c:v>
                </c:pt>
                <c:pt idx="165">
                  <c:v>0.69465480900944498</c:v>
                </c:pt>
                <c:pt idx="166">
                  <c:v>0.715860743445073</c:v>
                </c:pt>
                <c:pt idx="167">
                  <c:v>0.73471046294340803</c:v>
                </c:pt>
                <c:pt idx="168">
                  <c:v>0.75120396750445195</c:v>
                </c:pt>
                <c:pt idx="169">
                  <c:v>0.765341257128204</c:v>
                </c:pt>
                <c:pt idx="170">
                  <c:v>0.77712233181466295</c:v>
                </c:pt>
                <c:pt idx="171">
                  <c:v>0.78654719156383102</c:v>
                </c:pt>
                <c:pt idx="172">
                  <c:v>0.79361583637570698</c:v>
                </c:pt>
                <c:pt idx="173">
                  <c:v>0.79832826625029096</c:v>
                </c:pt>
                <c:pt idx="174">
                  <c:v>0.80068448118758295</c:v>
                </c:pt>
                <c:pt idx="175">
                  <c:v>0.80068448118758295</c:v>
                </c:pt>
                <c:pt idx="176">
                  <c:v>0.79832826625029096</c:v>
                </c:pt>
                <c:pt idx="177">
                  <c:v>0.79361583637570698</c:v>
                </c:pt>
                <c:pt idx="178">
                  <c:v>0.78654719156383102</c:v>
                </c:pt>
                <c:pt idx="179">
                  <c:v>0.77712233181466295</c:v>
                </c:pt>
                <c:pt idx="180">
                  <c:v>0.765341257128204</c:v>
                </c:pt>
                <c:pt idx="181">
                  <c:v>0.75120396750445195</c:v>
                </c:pt>
                <c:pt idx="182">
                  <c:v>0.73471046294340803</c:v>
                </c:pt>
                <c:pt idx="183">
                  <c:v>0.715860743445073</c:v>
                </c:pt>
                <c:pt idx="184">
                  <c:v>0.69465480900944498</c:v>
                </c:pt>
                <c:pt idx="185">
                  <c:v>0.67109265963652598</c:v>
                </c:pt>
                <c:pt idx="186">
                  <c:v>0.64517429532631398</c:v>
                </c:pt>
                <c:pt idx="187">
                  <c:v>0.616899716078811</c:v>
                </c:pt>
                <c:pt idx="188">
                  <c:v>0.58626892189401603</c:v>
                </c:pt>
                <c:pt idx="189">
                  <c:v>0.55328191277192895</c:v>
                </c:pt>
                <c:pt idx="190">
                  <c:v>0.51793868871255</c:v>
                </c:pt>
                <c:pt idx="191">
                  <c:v>0.480239249715879</c:v>
                </c:pt>
                <c:pt idx="192">
                  <c:v>0.44018359578191502</c:v>
                </c:pt>
                <c:pt idx="193">
                  <c:v>0.39777172691065998</c:v>
                </c:pt>
                <c:pt idx="194">
                  <c:v>0.35300364310211302</c:v>
                </c:pt>
                <c:pt idx="195">
                  <c:v>0.30587934435627501</c:v>
                </c:pt>
                <c:pt idx="196">
                  <c:v>0.25639883067314401</c:v>
                </c:pt>
                <c:pt idx="197">
                  <c:v>0.20456210205272099</c:v>
                </c:pt>
                <c:pt idx="198">
                  <c:v>0.15036915849500601</c:v>
                </c:pt>
                <c:pt idx="199">
                  <c:v>9.3820000000000001E-2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E5-4A42-A309-FEA2AF84754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38949937193446149"/>
                  <c:y val="0.306751751088647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0.00010179x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+ 0.01926335x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+ 0.25451674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airfoil_tables!$B$9:$B$58</c:f>
              <c:numCache>
                <c:formatCode>General</c:formatCode>
                <c:ptCount val="50"/>
                <c:pt idx="0">
                  <c:v>-180</c:v>
                </c:pt>
                <c:pt idx="1">
                  <c:v>-176.51530612244801</c:v>
                </c:pt>
                <c:pt idx="2">
                  <c:v>-173.03061224489699</c:v>
                </c:pt>
                <c:pt idx="3">
                  <c:v>-169.54591836734599</c:v>
                </c:pt>
                <c:pt idx="4">
                  <c:v>-166.06122448979499</c:v>
                </c:pt>
                <c:pt idx="5">
                  <c:v>-162.576530612244</c:v>
                </c:pt>
                <c:pt idx="6">
                  <c:v>-159.091836734693</c:v>
                </c:pt>
                <c:pt idx="7">
                  <c:v>-155.60714285714201</c:v>
                </c:pt>
                <c:pt idx="8">
                  <c:v>-152.12244897959101</c:v>
                </c:pt>
                <c:pt idx="9">
                  <c:v>-148.63775510203999</c:v>
                </c:pt>
                <c:pt idx="10">
                  <c:v>-145.15306122448899</c:v>
                </c:pt>
                <c:pt idx="11">
                  <c:v>-141.668367346938</c:v>
                </c:pt>
                <c:pt idx="12">
                  <c:v>-138.183673469387</c:v>
                </c:pt>
                <c:pt idx="13">
                  <c:v>-134.69897959183601</c:v>
                </c:pt>
                <c:pt idx="14">
                  <c:v>-131.21428571428501</c:v>
                </c:pt>
                <c:pt idx="15">
                  <c:v>-127.729591836734</c:v>
                </c:pt>
                <c:pt idx="16">
                  <c:v>-124.24489795918301</c:v>
                </c:pt>
                <c:pt idx="17">
                  <c:v>-120.760204081632</c:v>
                </c:pt>
                <c:pt idx="18">
                  <c:v>-117.275510204081</c:v>
                </c:pt>
                <c:pt idx="19">
                  <c:v>-113.79081632653001</c:v>
                </c:pt>
                <c:pt idx="20">
                  <c:v>-110.306122448979</c:v>
                </c:pt>
                <c:pt idx="21">
                  <c:v>-106.821428571428</c:v>
                </c:pt>
                <c:pt idx="22">
                  <c:v>-103.33673469387701</c:v>
                </c:pt>
                <c:pt idx="23">
                  <c:v>-99.852040816326493</c:v>
                </c:pt>
                <c:pt idx="24">
                  <c:v>-96.367346938775498</c:v>
                </c:pt>
                <c:pt idx="25">
                  <c:v>-92.882653061224403</c:v>
                </c:pt>
                <c:pt idx="26">
                  <c:v>-89.397959183673393</c:v>
                </c:pt>
                <c:pt idx="27">
                  <c:v>-85.913265306122398</c:v>
                </c:pt>
                <c:pt idx="28">
                  <c:v>-82.428571428571402</c:v>
                </c:pt>
                <c:pt idx="29">
                  <c:v>-78.943877551020407</c:v>
                </c:pt>
                <c:pt idx="30">
                  <c:v>-75.459183673469298</c:v>
                </c:pt>
                <c:pt idx="31">
                  <c:v>-71.974489795918302</c:v>
                </c:pt>
                <c:pt idx="32">
                  <c:v>-68.489795918367307</c:v>
                </c:pt>
                <c:pt idx="33">
                  <c:v>-65.005102040816297</c:v>
                </c:pt>
                <c:pt idx="34">
                  <c:v>-61.520408163265301</c:v>
                </c:pt>
                <c:pt idx="35">
                  <c:v>-58.035714285714199</c:v>
                </c:pt>
                <c:pt idx="36">
                  <c:v>-54.551020408163197</c:v>
                </c:pt>
                <c:pt idx="37">
                  <c:v>-51.066326530612201</c:v>
                </c:pt>
                <c:pt idx="38">
                  <c:v>-47.581632653061199</c:v>
                </c:pt>
                <c:pt idx="39">
                  <c:v>-44.096938775510203</c:v>
                </c:pt>
                <c:pt idx="40">
                  <c:v>-40.612244897959101</c:v>
                </c:pt>
                <c:pt idx="41">
                  <c:v>-37.127551020408099</c:v>
                </c:pt>
                <c:pt idx="42">
                  <c:v>-33.642857142857103</c:v>
                </c:pt>
                <c:pt idx="43">
                  <c:v>-30.158163265306101</c:v>
                </c:pt>
                <c:pt idx="44">
                  <c:v>-26.673469387755102</c:v>
                </c:pt>
                <c:pt idx="45">
                  <c:v>-23.188775510204</c:v>
                </c:pt>
                <c:pt idx="46">
                  <c:v>-19.704081632653001</c:v>
                </c:pt>
                <c:pt idx="47">
                  <c:v>-16.219387755102002</c:v>
                </c:pt>
                <c:pt idx="48">
                  <c:v>-12.734693877551001</c:v>
                </c:pt>
                <c:pt idx="49">
                  <c:v>-9.25</c:v>
                </c:pt>
              </c:numCache>
            </c:numRef>
          </c:xVal>
          <c:yVal>
            <c:numRef>
              <c:f>airfoil_tables!$D$9:$D$58</c:f>
              <c:numCache>
                <c:formatCode>General</c:formatCode>
                <c:ptCount val="50"/>
                <c:pt idx="0">
                  <c:v>8.5040000000000004E-2</c:v>
                </c:pt>
                <c:pt idx="1">
                  <c:v>2.5711089349865299E-2</c:v>
                </c:pt>
                <c:pt idx="2">
                  <c:v>-3.1145783356513499E-2</c:v>
                </c:pt>
                <c:pt idx="3">
                  <c:v>-8.5530618119136897E-2</c:v>
                </c:pt>
                <c:pt idx="4">
                  <c:v>-0.13744341493800399</c:v>
                </c:pt>
                <c:pt idx="5">
                  <c:v>-0.18688417381311601</c:v>
                </c:pt>
                <c:pt idx="6">
                  <c:v>-0.23385289474447299</c:v>
                </c:pt>
                <c:pt idx="7">
                  <c:v>-0.27834957773207403</c:v>
                </c:pt>
                <c:pt idx="8">
                  <c:v>-0.32037422277591898</c:v>
                </c:pt>
                <c:pt idx="9">
                  <c:v>-0.35992682987600899</c:v>
                </c:pt>
                <c:pt idx="10">
                  <c:v>-0.397007399032343</c:v>
                </c:pt>
                <c:pt idx="11">
                  <c:v>-0.43161593024492101</c:v>
                </c:pt>
                <c:pt idx="12">
                  <c:v>-0.46375242351374402</c:v>
                </c:pt>
                <c:pt idx="13">
                  <c:v>-0.49341687883881102</c:v>
                </c:pt>
                <c:pt idx="14">
                  <c:v>-0.52060929622012297</c:v>
                </c:pt>
                <c:pt idx="15">
                  <c:v>-0.54532967565767898</c:v>
                </c:pt>
                <c:pt idx="16">
                  <c:v>-0.56757801715147904</c:v>
                </c:pt>
                <c:pt idx="17">
                  <c:v>-0.58735432070152405</c:v>
                </c:pt>
                <c:pt idx="18">
                  <c:v>-0.60465858630781399</c:v>
                </c:pt>
                <c:pt idx="19">
                  <c:v>-0.619490813970347</c:v>
                </c:pt>
                <c:pt idx="20">
                  <c:v>-0.63185100368912495</c:v>
                </c:pt>
                <c:pt idx="21">
                  <c:v>-0.64173915546414795</c:v>
                </c:pt>
                <c:pt idx="22">
                  <c:v>-0.64915526929541501</c:v>
                </c:pt>
                <c:pt idx="23">
                  <c:v>-0.65409934518292601</c:v>
                </c:pt>
                <c:pt idx="24">
                  <c:v>-0.65657138312668095</c:v>
                </c:pt>
                <c:pt idx="25">
                  <c:v>-0.65657138312668095</c:v>
                </c:pt>
                <c:pt idx="26">
                  <c:v>-0.65409934518292601</c:v>
                </c:pt>
                <c:pt idx="27">
                  <c:v>-0.64915526929541501</c:v>
                </c:pt>
                <c:pt idx="28">
                  <c:v>-0.64173915546414795</c:v>
                </c:pt>
                <c:pt idx="29">
                  <c:v>-0.63185100368912495</c:v>
                </c:pt>
                <c:pt idx="30">
                  <c:v>-0.619490813970347</c:v>
                </c:pt>
                <c:pt idx="31">
                  <c:v>-0.60465858630781399</c:v>
                </c:pt>
                <c:pt idx="32">
                  <c:v>-0.58735432070152405</c:v>
                </c:pt>
                <c:pt idx="33">
                  <c:v>-0.56757801715148004</c:v>
                </c:pt>
                <c:pt idx="34">
                  <c:v>-0.54532967565767898</c:v>
                </c:pt>
                <c:pt idx="35">
                  <c:v>-0.52060929622012297</c:v>
                </c:pt>
                <c:pt idx="36">
                  <c:v>-0.49341687883881102</c:v>
                </c:pt>
                <c:pt idx="37">
                  <c:v>-0.46375242351374402</c:v>
                </c:pt>
                <c:pt idx="38">
                  <c:v>-0.43161593024492101</c:v>
                </c:pt>
                <c:pt idx="39">
                  <c:v>-0.397007399032343</c:v>
                </c:pt>
                <c:pt idx="40">
                  <c:v>-0.35992682987600899</c:v>
                </c:pt>
                <c:pt idx="41">
                  <c:v>-0.32037422277591898</c:v>
                </c:pt>
                <c:pt idx="42">
                  <c:v>-0.27834957773207403</c:v>
                </c:pt>
                <c:pt idx="43">
                  <c:v>-0.23385289474447299</c:v>
                </c:pt>
                <c:pt idx="44">
                  <c:v>-0.18688417381311601</c:v>
                </c:pt>
                <c:pt idx="45">
                  <c:v>-0.13744341493800399</c:v>
                </c:pt>
                <c:pt idx="46">
                  <c:v>-8.5530618119136897E-2</c:v>
                </c:pt>
                <c:pt idx="47">
                  <c:v>-3.1145783356513499E-2</c:v>
                </c:pt>
                <c:pt idx="48">
                  <c:v>2.57110893498654E-2</c:v>
                </c:pt>
                <c:pt idx="49">
                  <c:v>8.5040000000000004E-2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E5-4A42-A309-FEA2AF84754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3"/>
            <c:intercept val="6.5199999999999998E-3"/>
            <c:dispRSqr val="0"/>
            <c:dispEq val="1"/>
            <c:trendlineLbl>
              <c:layout>
                <c:manualLayout>
                  <c:x val="-9.8346584502659928E-2"/>
                  <c:y val="-0.153500151649696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0.00000563x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+ 0.00026543x</a:t>
                    </a:r>
                    <a:r>
                      <a:rPr lang="en-US" baseline="30000"/>
                      <a:t>2</a:t>
                    </a:r>
                    <a:endParaRPr lang="en-US" baseline="0"/>
                  </a:p>
                  <a:p>
                    <a:pPr>
                      <a:defRPr/>
                    </a:pPr>
                    <a:r>
                      <a:rPr lang="en-US" baseline="0"/>
                      <a:t>- 0.00170558x + 0.00652000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airfoil_tables!$B$59:$B$158</c:f>
              <c:numCache>
                <c:formatCode>General</c:formatCode>
                <c:ptCount val="100"/>
                <c:pt idx="0">
                  <c:v>-9.25</c:v>
                </c:pt>
                <c:pt idx="1">
                  <c:v>-8.9848484848484809</c:v>
                </c:pt>
                <c:pt idx="2">
                  <c:v>-8.71969696969696</c:v>
                </c:pt>
                <c:pt idx="3">
                  <c:v>-8.4545454545454497</c:v>
                </c:pt>
                <c:pt idx="4">
                  <c:v>-8.1893939393939306</c:v>
                </c:pt>
                <c:pt idx="5">
                  <c:v>-7.9242424242424203</c:v>
                </c:pt>
                <c:pt idx="6">
                  <c:v>-7.6590909090909003</c:v>
                </c:pt>
                <c:pt idx="7">
                  <c:v>-7.39393939393939</c:v>
                </c:pt>
                <c:pt idx="8">
                  <c:v>-7.12878787878787</c:v>
                </c:pt>
                <c:pt idx="9">
                  <c:v>-6.8636363636363598</c:v>
                </c:pt>
                <c:pt idx="10">
                  <c:v>-6.5984848484848397</c:v>
                </c:pt>
                <c:pt idx="11">
                  <c:v>-6.3333333333333304</c:v>
                </c:pt>
                <c:pt idx="12">
                  <c:v>-6.0681818181818103</c:v>
                </c:pt>
                <c:pt idx="13">
                  <c:v>-5.8030303030303001</c:v>
                </c:pt>
                <c:pt idx="14">
                  <c:v>-5.5378787878787801</c:v>
                </c:pt>
                <c:pt idx="15">
                  <c:v>-5.2727272727272698</c:v>
                </c:pt>
                <c:pt idx="16">
                  <c:v>-5.0075757575757498</c:v>
                </c:pt>
                <c:pt idx="17">
                  <c:v>-4.7424242424242404</c:v>
                </c:pt>
                <c:pt idx="18">
                  <c:v>-4.4772727272727204</c:v>
                </c:pt>
                <c:pt idx="19">
                  <c:v>-4.2121212121212102</c:v>
                </c:pt>
                <c:pt idx="20">
                  <c:v>-3.9469696969696901</c:v>
                </c:pt>
                <c:pt idx="21">
                  <c:v>-3.6818181818181799</c:v>
                </c:pt>
                <c:pt idx="22">
                  <c:v>-3.4166666666666599</c:v>
                </c:pt>
                <c:pt idx="23">
                  <c:v>-3.15151515151515</c:v>
                </c:pt>
                <c:pt idx="24">
                  <c:v>-2.88636363636363</c:v>
                </c:pt>
                <c:pt idx="25">
                  <c:v>-2.6212121212121202</c:v>
                </c:pt>
                <c:pt idx="26">
                  <c:v>-2.3560606060606002</c:v>
                </c:pt>
                <c:pt idx="27">
                  <c:v>-2.0909090909090899</c:v>
                </c:pt>
                <c:pt idx="28">
                  <c:v>-1.8257575757575699</c:v>
                </c:pt>
                <c:pt idx="29">
                  <c:v>-1.5606060606060601</c:v>
                </c:pt>
                <c:pt idx="30">
                  <c:v>-1.2954545454545401</c:v>
                </c:pt>
                <c:pt idx="31">
                  <c:v>-1.0303030303030301</c:v>
                </c:pt>
                <c:pt idx="32">
                  <c:v>-0.76515151515151503</c:v>
                </c:pt>
                <c:pt idx="33">
                  <c:v>-0.5</c:v>
                </c:pt>
                <c:pt idx="34">
                  <c:v>-0.234848484848484</c:v>
                </c:pt>
                <c:pt idx="35">
                  <c:v>3.0303030303029301E-2</c:v>
                </c:pt>
                <c:pt idx="36">
                  <c:v>0.29545454545454403</c:v>
                </c:pt>
                <c:pt idx="37">
                  <c:v>0.56060606060606</c:v>
                </c:pt>
                <c:pt idx="38">
                  <c:v>0.82575757575757402</c:v>
                </c:pt>
                <c:pt idx="39">
                  <c:v>1.0909090909090799</c:v>
                </c:pt>
                <c:pt idx="40">
                  <c:v>1.3560606060606</c:v>
                </c:pt>
                <c:pt idx="41">
                  <c:v>1.62121212121212</c:v>
                </c:pt>
                <c:pt idx="42">
                  <c:v>1.88636363636363</c:v>
                </c:pt>
                <c:pt idx="43">
                  <c:v>2.15151515151515</c:v>
                </c:pt>
                <c:pt idx="44">
                  <c:v>2.4166666666666599</c:v>
                </c:pt>
                <c:pt idx="45">
                  <c:v>2.6818181818181799</c:v>
                </c:pt>
                <c:pt idx="46">
                  <c:v>2.9469696969696901</c:v>
                </c:pt>
                <c:pt idx="47">
                  <c:v>3.2121212121212102</c:v>
                </c:pt>
                <c:pt idx="48">
                  <c:v>3.47727272727272</c:v>
                </c:pt>
                <c:pt idx="49">
                  <c:v>3.74242424242424</c:v>
                </c:pt>
                <c:pt idx="50">
                  <c:v>4.0075757575757498</c:v>
                </c:pt>
                <c:pt idx="51">
                  <c:v>4.2727272727272698</c:v>
                </c:pt>
                <c:pt idx="52">
                  <c:v>4.5378787878787801</c:v>
                </c:pt>
                <c:pt idx="53">
                  <c:v>4.8030303030303001</c:v>
                </c:pt>
                <c:pt idx="54">
                  <c:v>5.0681818181818103</c:v>
                </c:pt>
                <c:pt idx="55">
                  <c:v>5.3333333333333304</c:v>
                </c:pt>
                <c:pt idx="56">
                  <c:v>5.5984848484848397</c:v>
                </c:pt>
                <c:pt idx="57">
                  <c:v>5.8636363636363598</c:v>
                </c:pt>
                <c:pt idx="58">
                  <c:v>6.12878787878787</c:v>
                </c:pt>
                <c:pt idx="59">
                  <c:v>6.39393939393939</c:v>
                </c:pt>
                <c:pt idx="60">
                  <c:v>6.6590909090909003</c:v>
                </c:pt>
                <c:pt idx="61">
                  <c:v>6.9242424242424203</c:v>
                </c:pt>
                <c:pt idx="62">
                  <c:v>7.1893939393939297</c:v>
                </c:pt>
                <c:pt idx="63">
                  <c:v>7.4545454545454497</c:v>
                </c:pt>
                <c:pt idx="64">
                  <c:v>7.71969696969696</c:v>
                </c:pt>
                <c:pt idx="65">
                  <c:v>7.98484848484848</c:v>
                </c:pt>
                <c:pt idx="66">
                  <c:v>8.25</c:v>
                </c:pt>
                <c:pt idx="67">
                  <c:v>8.5151515151515103</c:v>
                </c:pt>
                <c:pt idx="68">
                  <c:v>8.7803030303030294</c:v>
                </c:pt>
                <c:pt idx="69">
                  <c:v>9.0454545454545396</c:v>
                </c:pt>
                <c:pt idx="70">
                  <c:v>9.3106060606060499</c:v>
                </c:pt>
                <c:pt idx="71">
                  <c:v>9.5757575757575708</c:v>
                </c:pt>
                <c:pt idx="72">
                  <c:v>9.8409090909090793</c:v>
                </c:pt>
                <c:pt idx="73">
                  <c:v>10.1060606060606</c:v>
                </c:pt>
                <c:pt idx="74">
                  <c:v>10.3712121212121</c:v>
                </c:pt>
                <c:pt idx="75">
                  <c:v>10.636363636363599</c:v>
                </c:pt>
                <c:pt idx="76">
                  <c:v>10.901515151515101</c:v>
                </c:pt>
                <c:pt idx="77">
                  <c:v>11.1666666666666</c:v>
                </c:pt>
                <c:pt idx="78">
                  <c:v>11.4318181818181</c:v>
                </c:pt>
                <c:pt idx="79">
                  <c:v>11.6969696969696</c:v>
                </c:pt>
                <c:pt idx="80">
                  <c:v>11.9621212121212</c:v>
                </c:pt>
                <c:pt idx="81">
                  <c:v>12.2272727272727</c:v>
                </c:pt>
                <c:pt idx="82">
                  <c:v>12.4924242424242</c:v>
                </c:pt>
                <c:pt idx="83">
                  <c:v>12.757575757575699</c:v>
                </c:pt>
                <c:pt idx="84">
                  <c:v>13.022727272727201</c:v>
                </c:pt>
                <c:pt idx="85">
                  <c:v>13.2878787878787</c:v>
                </c:pt>
                <c:pt idx="86">
                  <c:v>13.553030303030299</c:v>
                </c:pt>
                <c:pt idx="87">
                  <c:v>13.818181818181801</c:v>
                </c:pt>
                <c:pt idx="88">
                  <c:v>14.0833333333333</c:v>
                </c:pt>
                <c:pt idx="89">
                  <c:v>14.3484848484848</c:v>
                </c:pt>
                <c:pt idx="90">
                  <c:v>14.613636363636299</c:v>
                </c:pt>
                <c:pt idx="91">
                  <c:v>14.878787878787801</c:v>
                </c:pt>
                <c:pt idx="92">
                  <c:v>15.1439393939393</c:v>
                </c:pt>
                <c:pt idx="93">
                  <c:v>15.409090909090899</c:v>
                </c:pt>
                <c:pt idx="94">
                  <c:v>15.674242424242401</c:v>
                </c:pt>
                <c:pt idx="95">
                  <c:v>15.9393939393939</c:v>
                </c:pt>
                <c:pt idx="96">
                  <c:v>16.2045454545454</c:v>
                </c:pt>
                <c:pt idx="97">
                  <c:v>16.469696969696901</c:v>
                </c:pt>
                <c:pt idx="98">
                  <c:v>16.734848484848399</c:v>
                </c:pt>
                <c:pt idx="99">
                  <c:v>17</c:v>
                </c:pt>
              </c:numCache>
            </c:numRef>
          </c:xVal>
          <c:yVal>
            <c:numRef>
              <c:f>airfoil_tables!$D$59:$D$158</c:f>
              <c:numCache>
                <c:formatCode>General</c:formatCode>
                <c:ptCount val="100"/>
                <c:pt idx="0">
                  <c:v>8.5040000000000004E-2</c:v>
                </c:pt>
                <c:pt idx="1">
                  <c:v>8.1306509939228402E-2</c:v>
                </c:pt>
                <c:pt idx="2">
                  <c:v>4.29194733758263E-2</c:v>
                </c:pt>
                <c:pt idx="3">
                  <c:v>3.3569645101205602E-2</c:v>
                </c:pt>
                <c:pt idx="4">
                  <c:v>2.9294622353350199E-2</c:v>
                </c:pt>
                <c:pt idx="5">
                  <c:v>2.64750683384005E-2</c:v>
                </c:pt>
                <c:pt idx="6">
                  <c:v>2.2386509753066899E-2</c:v>
                </c:pt>
                <c:pt idx="7">
                  <c:v>2.0958925924925601E-2</c:v>
                </c:pt>
                <c:pt idx="8">
                  <c:v>1.9661039832246301E-2</c:v>
                </c:pt>
                <c:pt idx="9">
                  <c:v>1.8711155495617301E-2</c:v>
                </c:pt>
                <c:pt idx="10">
                  <c:v>1.7654010614223E-2</c:v>
                </c:pt>
                <c:pt idx="11">
                  <c:v>1.65953745684588E-2</c:v>
                </c:pt>
                <c:pt idx="12">
                  <c:v>1.5651505968596598E-2</c:v>
                </c:pt>
                <c:pt idx="13">
                  <c:v>1.4855027336159799E-2</c:v>
                </c:pt>
                <c:pt idx="14">
                  <c:v>1.41649582183647E-2</c:v>
                </c:pt>
                <c:pt idx="15">
                  <c:v>1.3651031065583101E-2</c:v>
                </c:pt>
                <c:pt idx="16">
                  <c:v>1.3137495811961599E-2</c:v>
                </c:pt>
                <c:pt idx="17">
                  <c:v>1.2417471716028E-2</c:v>
                </c:pt>
                <c:pt idx="18">
                  <c:v>1.16563540693695E-2</c:v>
                </c:pt>
                <c:pt idx="19">
                  <c:v>1.1193602702825701E-2</c:v>
                </c:pt>
                <c:pt idx="20">
                  <c:v>1.08434357027402E-2</c:v>
                </c:pt>
                <c:pt idx="21">
                  <c:v>1.0535682638043199E-2</c:v>
                </c:pt>
                <c:pt idx="22">
                  <c:v>1.02950642959938E-2</c:v>
                </c:pt>
                <c:pt idx="23">
                  <c:v>1.00421072110862E-2</c:v>
                </c:pt>
                <c:pt idx="24">
                  <c:v>9.7500260294116608E-3</c:v>
                </c:pt>
                <c:pt idx="25">
                  <c:v>9.5381256472629895E-3</c:v>
                </c:pt>
                <c:pt idx="26">
                  <c:v>9.2670404823174193E-3</c:v>
                </c:pt>
                <c:pt idx="27">
                  <c:v>8.9730094473427103E-3</c:v>
                </c:pt>
                <c:pt idx="28">
                  <c:v>8.6692742298324996E-3</c:v>
                </c:pt>
                <c:pt idx="29">
                  <c:v>8.4261891659711593E-3</c:v>
                </c:pt>
                <c:pt idx="30">
                  <c:v>8.2342480100254106E-3</c:v>
                </c:pt>
                <c:pt idx="31">
                  <c:v>8.0165166391031901E-3</c:v>
                </c:pt>
                <c:pt idx="32">
                  <c:v>7.7596853051642703E-3</c:v>
                </c:pt>
                <c:pt idx="33">
                  <c:v>7.3200000000000001E-3</c:v>
                </c:pt>
                <c:pt idx="34">
                  <c:v>6.8141752889981904E-3</c:v>
                </c:pt>
                <c:pt idx="35">
                  <c:v>6.5058611083734898E-3</c:v>
                </c:pt>
                <c:pt idx="36">
                  <c:v>6.5558315420366801E-3</c:v>
                </c:pt>
                <c:pt idx="37">
                  <c:v>6.6471910127688704E-3</c:v>
                </c:pt>
                <c:pt idx="38">
                  <c:v>6.7074623443459797E-3</c:v>
                </c:pt>
                <c:pt idx="39">
                  <c:v>6.7736210666432496E-3</c:v>
                </c:pt>
                <c:pt idx="40">
                  <c:v>6.8572695788928304E-3</c:v>
                </c:pt>
                <c:pt idx="41">
                  <c:v>6.9492924693119601E-3</c:v>
                </c:pt>
                <c:pt idx="42">
                  <c:v>7.0369389711084501E-3</c:v>
                </c:pt>
                <c:pt idx="43">
                  <c:v>7.1441158879103402E-3</c:v>
                </c:pt>
                <c:pt idx="44">
                  <c:v>7.2751556854254301E-3</c:v>
                </c:pt>
                <c:pt idx="45">
                  <c:v>7.4211319091077397E-3</c:v>
                </c:pt>
                <c:pt idx="46">
                  <c:v>7.5760035994102502E-3</c:v>
                </c:pt>
                <c:pt idx="47">
                  <c:v>7.76107726209298E-3</c:v>
                </c:pt>
                <c:pt idx="48">
                  <c:v>7.9717232229792202E-3</c:v>
                </c:pt>
                <c:pt idx="49">
                  <c:v>8.1926898539820894E-3</c:v>
                </c:pt>
                <c:pt idx="50">
                  <c:v>8.4892192958802692E-3</c:v>
                </c:pt>
                <c:pt idx="51">
                  <c:v>8.8305806223276506E-3</c:v>
                </c:pt>
                <c:pt idx="52">
                  <c:v>9.1888266703518493E-3</c:v>
                </c:pt>
                <c:pt idx="53">
                  <c:v>9.5160725590692705E-3</c:v>
                </c:pt>
                <c:pt idx="54">
                  <c:v>9.8387926659643209E-3</c:v>
                </c:pt>
                <c:pt idx="55">
                  <c:v>1.01341091529262E-2</c:v>
                </c:pt>
                <c:pt idx="56">
                  <c:v>1.0421316085795201E-2</c:v>
                </c:pt>
                <c:pt idx="57">
                  <c:v>1.06822502265551E-2</c:v>
                </c:pt>
                <c:pt idx="58">
                  <c:v>1.0955486015089499E-2</c:v>
                </c:pt>
                <c:pt idx="59">
                  <c:v>1.12151536472627E-2</c:v>
                </c:pt>
                <c:pt idx="60">
                  <c:v>1.1501512736791401E-2</c:v>
                </c:pt>
                <c:pt idx="61">
                  <c:v>1.17568423616977E-2</c:v>
                </c:pt>
                <c:pt idx="62">
                  <c:v>1.20498956346083E-2</c:v>
                </c:pt>
                <c:pt idx="63">
                  <c:v>1.23347360758219E-2</c:v>
                </c:pt>
                <c:pt idx="64">
                  <c:v>1.25975199405287E-2</c:v>
                </c:pt>
                <c:pt idx="65">
                  <c:v>1.29105693058341E-2</c:v>
                </c:pt>
                <c:pt idx="66">
                  <c:v>1.328E-2</c:v>
                </c:pt>
                <c:pt idx="67">
                  <c:v>1.37850348667405E-2</c:v>
                </c:pt>
                <c:pt idx="68">
                  <c:v>1.45098964969449E-2</c:v>
                </c:pt>
                <c:pt idx="69">
                  <c:v>1.53305313401463E-2</c:v>
                </c:pt>
                <c:pt idx="70">
                  <c:v>1.6104636233412201E-2</c:v>
                </c:pt>
                <c:pt idx="71">
                  <c:v>1.6789207706818399E-2</c:v>
                </c:pt>
                <c:pt idx="72">
                  <c:v>1.7509275065724E-2</c:v>
                </c:pt>
                <c:pt idx="73">
                  <c:v>1.8211751641662999E-2</c:v>
                </c:pt>
                <c:pt idx="74">
                  <c:v>1.8912318834103398E-2</c:v>
                </c:pt>
                <c:pt idx="75">
                  <c:v>1.9720322513239099E-2</c:v>
                </c:pt>
                <c:pt idx="76">
                  <c:v>2.0929184843007501E-2</c:v>
                </c:pt>
                <c:pt idx="77">
                  <c:v>2.26972204063812E-2</c:v>
                </c:pt>
                <c:pt idx="78">
                  <c:v>2.4185092349521601E-2</c:v>
                </c:pt>
                <c:pt idx="79">
                  <c:v>2.5536050003297499E-2</c:v>
                </c:pt>
                <c:pt idx="80">
                  <c:v>2.6901014076141601E-2</c:v>
                </c:pt>
                <c:pt idx="81">
                  <c:v>2.8499423713322002E-2</c:v>
                </c:pt>
                <c:pt idx="82">
                  <c:v>3.0435051183496601E-2</c:v>
                </c:pt>
                <c:pt idx="83">
                  <c:v>3.2882823842569499E-2</c:v>
                </c:pt>
                <c:pt idx="84">
                  <c:v>3.48135500324388E-2</c:v>
                </c:pt>
                <c:pt idx="85">
                  <c:v>3.7069896599420997E-2</c:v>
                </c:pt>
                <c:pt idx="86">
                  <c:v>3.9599569376439402E-2</c:v>
                </c:pt>
                <c:pt idx="87">
                  <c:v>4.2422481864832301E-2</c:v>
                </c:pt>
                <c:pt idx="88">
                  <c:v>4.5527081517849302E-2</c:v>
                </c:pt>
                <c:pt idx="89">
                  <c:v>4.8930426050201398E-2</c:v>
                </c:pt>
                <c:pt idx="90">
                  <c:v>5.26997178914905E-2</c:v>
                </c:pt>
                <c:pt idx="91">
                  <c:v>5.6908103683535299E-2</c:v>
                </c:pt>
                <c:pt idx="92">
                  <c:v>6.15216044086443E-2</c:v>
                </c:pt>
                <c:pt idx="93">
                  <c:v>6.6597000408168697E-2</c:v>
                </c:pt>
                <c:pt idx="94">
                  <c:v>7.1693180403521295E-2</c:v>
                </c:pt>
                <c:pt idx="95">
                  <c:v>7.5967742471939298E-2</c:v>
                </c:pt>
                <c:pt idx="96">
                  <c:v>8.0197422252393097E-2</c:v>
                </c:pt>
                <c:pt idx="97">
                  <c:v>8.46527714387518E-2</c:v>
                </c:pt>
                <c:pt idx="98">
                  <c:v>8.9217534914574098E-2</c:v>
                </c:pt>
                <c:pt idx="99">
                  <c:v>9.3820000000000001E-2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E5-4A42-A309-FEA2AF847547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817374496419602"/>
                  <c:y val="-0.380111881343145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-0.00010646x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+ 0.02097336x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- 0.23195915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airfoil_tables!$B$159:$B$208</c:f>
              <c:numCache>
                <c:formatCode>General</c:formatCode>
                <c:ptCount val="50"/>
                <c:pt idx="0">
                  <c:v>17</c:v>
                </c:pt>
                <c:pt idx="1">
                  <c:v>20.326530612244799</c:v>
                </c:pt>
                <c:pt idx="2">
                  <c:v>23.653061224489701</c:v>
                </c:pt>
                <c:pt idx="3">
                  <c:v>26.979591836734599</c:v>
                </c:pt>
                <c:pt idx="4">
                  <c:v>30.306122448979501</c:v>
                </c:pt>
                <c:pt idx="5">
                  <c:v>33.632653061224403</c:v>
                </c:pt>
                <c:pt idx="6">
                  <c:v>36.959183673469298</c:v>
                </c:pt>
                <c:pt idx="7">
                  <c:v>40.285714285714199</c:v>
                </c:pt>
                <c:pt idx="8">
                  <c:v>43.612244897959101</c:v>
                </c:pt>
                <c:pt idx="9">
                  <c:v>46.938775510204003</c:v>
                </c:pt>
                <c:pt idx="10">
                  <c:v>50.265306122448898</c:v>
                </c:pt>
                <c:pt idx="11">
                  <c:v>53.5918367346938</c:v>
                </c:pt>
                <c:pt idx="12">
                  <c:v>56.918367346938702</c:v>
                </c:pt>
                <c:pt idx="13">
                  <c:v>60.244897959183596</c:v>
                </c:pt>
                <c:pt idx="14">
                  <c:v>63.571428571428498</c:v>
                </c:pt>
                <c:pt idx="15">
                  <c:v>66.897959183673393</c:v>
                </c:pt>
                <c:pt idx="16">
                  <c:v>70.224489795918302</c:v>
                </c:pt>
                <c:pt idx="17">
                  <c:v>73.551020408163197</c:v>
                </c:pt>
                <c:pt idx="18">
                  <c:v>76.877551020408106</c:v>
                </c:pt>
                <c:pt idx="19">
                  <c:v>80.204081632653001</c:v>
                </c:pt>
                <c:pt idx="20">
                  <c:v>83.530612244897895</c:v>
                </c:pt>
                <c:pt idx="21">
                  <c:v>86.857142857142804</c:v>
                </c:pt>
                <c:pt idx="22">
                  <c:v>90.183673469387699</c:v>
                </c:pt>
                <c:pt idx="23">
                  <c:v>93.510204081632594</c:v>
                </c:pt>
                <c:pt idx="24">
                  <c:v>96.836734693877503</c:v>
                </c:pt>
                <c:pt idx="25">
                  <c:v>100.163265306122</c:v>
                </c:pt>
                <c:pt idx="26">
                  <c:v>103.48979591836699</c:v>
                </c:pt>
                <c:pt idx="27">
                  <c:v>106.816326530612</c:v>
                </c:pt>
                <c:pt idx="28">
                  <c:v>110.142857142857</c:v>
                </c:pt>
                <c:pt idx="29">
                  <c:v>113.46938775510201</c:v>
                </c:pt>
                <c:pt idx="30">
                  <c:v>116.795918367346</c:v>
                </c:pt>
                <c:pt idx="31">
                  <c:v>120.122448979591</c:v>
                </c:pt>
                <c:pt idx="32">
                  <c:v>123.44897959183599</c:v>
                </c:pt>
                <c:pt idx="33">
                  <c:v>126.775510204081</c:v>
                </c:pt>
                <c:pt idx="34">
                  <c:v>130.102040816326</c:v>
                </c:pt>
                <c:pt idx="35">
                  <c:v>133.42857142857099</c:v>
                </c:pt>
                <c:pt idx="36">
                  <c:v>136.75510204081601</c:v>
                </c:pt>
                <c:pt idx="37">
                  <c:v>140.08163265306101</c:v>
                </c:pt>
                <c:pt idx="38">
                  <c:v>143.408163265306</c:v>
                </c:pt>
                <c:pt idx="39">
                  <c:v>146.734693877551</c:v>
                </c:pt>
                <c:pt idx="40">
                  <c:v>150.06122448979499</c:v>
                </c:pt>
                <c:pt idx="41">
                  <c:v>153.38775510203999</c:v>
                </c:pt>
                <c:pt idx="42">
                  <c:v>156.71428571428501</c:v>
                </c:pt>
                <c:pt idx="43">
                  <c:v>160.04081632653001</c:v>
                </c:pt>
                <c:pt idx="44">
                  <c:v>163.367346938775</c:v>
                </c:pt>
                <c:pt idx="45">
                  <c:v>166.69387755101999</c:v>
                </c:pt>
                <c:pt idx="46">
                  <c:v>170.02040816326499</c:v>
                </c:pt>
                <c:pt idx="47">
                  <c:v>173.34693877551001</c:v>
                </c:pt>
                <c:pt idx="48">
                  <c:v>176.67346938775501</c:v>
                </c:pt>
                <c:pt idx="49">
                  <c:v>180</c:v>
                </c:pt>
              </c:numCache>
            </c:numRef>
          </c:xVal>
          <c:yVal>
            <c:numRef>
              <c:f>airfoil_tables!$D$159:$D$208</c:f>
              <c:numCache>
                <c:formatCode>General</c:formatCode>
                <c:ptCount val="50"/>
                <c:pt idx="0">
                  <c:v>9.3820000000000001E-2</c:v>
                </c:pt>
                <c:pt idx="1">
                  <c:v>0.15036915849500601</c:v>
                </c:pt>
                <c:pt idx="2">
                  <c:v>0.20456210205272099</c:v>
                </c:pt>
                <c:pt idx="3">
                  <c:v>0.25639883067314401</c:v>
                </c:pt>
                <c:pt idx="4">
                  <c:v>0.30587934435627501</c:v>
                </c:pt>
                <c:pt idx="5">
                  <c:v>0.35300364310211302</c:v>
                </c:pt>
                <c:pt idx="6">
                  <c:v>0.39777172691065998</c:v>
                </c:pt>
                <c:pt idx="7">
                  <c:v>0.44018359578191502</c:v>
                </c:pt>
                <c:pt idx="8">
                  <c:v>0.480239249715879</c:v>
                </c:pt>
                <c:pt idx="9">
                  <c:v>0.517938688712549</c:v>
                </c:pt>
                <c:pt idx="10">
                  <c:v>0.55328191277192895</c:v>
                </c:pt>
                <c:pt idx="11">
                  <c:v>0.58626892189401603</c:v>
                </c:pt>
                <c:pt idx="12">
                  <c:v>0.616899716078811</c:v>
                </c:pt>
                <c:pt idx="13">
                  <c:v>0.64517429532631498</c:v>
                </c:pt>
                <c:pt idx="14">
                  <c:v>0.67109265963652598</c:v>
                </c:pt>
                <c:pt idx="15">
                  <c:v>0.69465480900944498</c:v>
                </c:pt>
                <c:pt idx="16">
                  <c:v>0.715860743445073</c:v>
                </c:pt>
                <c:pt idx="17">
                  <c:v>0.73471046294340803</c:v>
                </c:pt>
                <c:pt idx="18">
                  <c:v>0.75120396750445195</c:v>
                </c:pt>
                <c:pt idx="19">
                  <c:v>0.765341257128204</c:v>
                </c:pt>
                <c:pt idx="20">
                  <c:v>0.77712233181466295</c:v>
                </c:pt>
                <c:pt idx="21">
                  <c:v>0.78654719156383102</c:v>
                </c:pt>
                <c:pt idx="22">
                  <c:v>0.79361583637570698</c:v>
                </c:pt>
                <c:pt idx="23">
                  <c:v>0.79832826625029096</c:v>
                </c:pt>
                <c:pt idx="24">
                  <c:v>0.80068448118758295</c:v>
                </c:pt>
                <c:pt idx="25">
                  <c:v>0.80068448118758295</c:v>
                </c:pt>
                <c:pt idx="26">
                  <c:v>0.79832826625029096</c:v>
                </c:pt>
                <c:pt idx="27">
                  <c:v>0.79361583637570698</c:v>
                </c:pt>
                <c:pt idx="28">
                  <c:v>0.78654719156383102</c:v>
                </c:pt>
                <c:pt idx="29">
                  <c:v>0.77712233181466295</c:v>
                </c:pt>
                <c:pt idx="30">
                  <c:v>0.765341257128204</c:v>
                </c:pt>
                <c:pt idx="31">
                  <c:v>0.75120396750445195</c:v>
                </c:pt>
                <c:pt idx="32">
                  <c:v>0.73471046294340803</c:v>
                </c:pt>
                <c:pt idx="33">
                  <c:v>0.715860743445073</c:v>
                </c:pt>
                <c:pt idx="34">
                  <c:v>0.69465480900944498</c:v>
                </c:pt>
                <c:pt idx="35">
                  <c:v>0.67109265963652598</c:v>
                </c:pt>
                <c:pt idx="36">
                  <c:v>0.64517429532631398</c:v>
                </c:pt>
                <c:pt idx="37">
                  <c:v>0.616899716078811</c:v>
                </c:pt>
                <c:pt idx="38">
                  <c:v>0.58626892189401603</c:v>
                </c:pt>
                <c:pt idx="39">
                  <c:v>0.55328191277192895</c:v>
                </c:pt>
                <c:pt idx="40">
                  <c:v>0.51793868871255</c:v>
                </c:pt>
                <c:pt idx="41">
                  <c:v>0.480239249715879</c:v>
                </c:pt>
                <c:pt idx="42">
                  <c:v>0.44018359578191502</c:v>
                </c:pt>
                <c:pt idx="43">
                  <c:v>0.39777172691065998</c:v>
                </c:pt>
                <c:pt idx="44">
                  <c:v>0.35300364310211302</c:v>
                </c:pt>
                <c:pt idx="45">
                  <c:v>0.30587934435627501</c:v>
                </c:pt>
                <c:pt idx="46">
                  <c:v>0.25639883067314401</c:v>
                </c:pt>
                <c:pt idx="47">
                  <c:v>0.20456210205272099</c:v>
                </c:pt>
                <c:pt idx="48">
                  <c:v>0.15036915849500601</c:v>
                </c:pt>
                <c:pt idx="49">
                  <c:v>9.3820000000000001E-2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E5-4A42-A309-FEA2AF847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(NACA-4412)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airfoil_tables!$AB$9:$AB$108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airfoil_tables!$AC$9:$AC$108</c:f>
              <c:numCache>
                <c:formatCode>0.00E+00</c:formatCode>
                <c:ptCount val="100"/>
                <c:pt idx="0">
                  <c:v>-9.2200000000000004E-2</c:v>
                </c:pt>
                <c:pt idx="1">
                  <c:v>0.246010212445647</c:v>
                </c:pt>
                <c:pt idx="2">
                  <c:v>0.31466803791035602</c:v>
                </c:pt>
                <c:pt idx="3">
                  <c:v>0.312417938960452</c:v>
                </c:pt>
                <c:pt idx="4">
                  <c:v>0.35617770038475999</c:v>
                </c:pt>
                <c:pt idx="5">
                  <c:v>0.41186234063927601</c:v>
                </c:pt>
                <c:pt idx="6">
                  <c:v>0.46335013698176197</c:v>
                </c:pt>
                <c:pt idx="7">
                  <c:v>0.50522072638981497</c:v>
                </c:pt>
                <c:pt idx="8">
                  <c:v>0.53519982854346204</c:v>
                </c:pt>
                <c:pt idx="9">
                  <c:v>0.553041060808799</c:v>
                </c:pt>
                <c:pt idx="10">
                  <c:v>0.55888437903029098</c:v>
                </c:pt>
                <c:pt idx="11">
                  <c:v>0.55359999999999998</c:v>
                </c:pt>
                <c:pt idx="12">
                  <c:v>0.53817633498226203</c:v>
                </c:pt>
                <c:pt idx="13">
                  <c:v>0.51378888357907104</c:v>
                </c:pt>
                <c:pt idx="14">
                  <c:v>0.48159515695705502</c:v>
                </c:pt>
                <c:pt idx="15">
                  <c:v>0.44298768248370601</c:v>
                </c:pt>
                <c:pt idx="16">
                  <c:v>0.39919970290508</c:v>
                </c:pt>
                <c:pt idx="17">
                  <c:v>0.35137698065797601</c:v>
                </c:pt>
                <c:pt idx="18">
                  <c:v>0.30062646690664202</c:v>
                </c:pt>
                <c:pt idx="19">
                  <c:v>0.24771488754439899</c:v>
                </c:pt>
                <c:pt idx="20">
                  <c:v>0.193070961135758</c:v>
                </c:pt>
                <c:pt idx="21">
                  <c:v>0.13844059476999901</c:v>
                </c:pt>
                <c:pt idx="22">
                  <c:v>8.3799999999999902E-2</c:v>
                </c:pt>
                <c:pt idx="23">
                  <c:v>2.9409948725441701E-2</c:v>
                </c:pt>
                <c:pt idx="24">
                  <c:v>-2.4287606995147499E-2</c:v>
                </c:pt>
                <c:pt idx="25">
                  <c:v>-7.6989343720670095E-2</c:v>
                </c:pt>
                <c:pt idx="26">
                  <c:v>-0.128648981883251</c:v>
                </c:pt>
                <c:pt idx="27">
                  <c:v>-0.178882197370937</c:v>
                </c:pt>
                <c:pt idx="28">
                  <c:v>-0.227418532848044</c:v>
                </c:pt>
                <c:pt idx="29">
                  <c:v>-0.274102140510329</c:v>
                </c:pt>
                <c:pt idx="30">
                  <c:v>-0.31847622143313098</c:v>
                </c:pt>
                <c:pt idx="31">
                  <c:v>-0.36019078927404702</c:v>
                </c:pt>
                <c:pt idx="32">
                  <c:v>-0.398665385655046</c:v>
                </c:pt>
                <c:pt idx="33">
                  <c:v>-0.43340000000000001</c:v>
                </c:pt>
                <c:pt idx="34">
                  <c:v>-0.46357817882839603</c:v>
                </c:pt>
                <c:pt idx="35">
                  <c:v>-0.48868322413038501</c:v>
                </c:pt>
                <c:pt idx="36">
                  <c:v>-0.50789459892267896</c:v>
                </c:pt>
                <c:pt idx="37">
                  <c:v>-0.52044159898025999</c:v>
                </c:pt>
                <c:pt idx="38">
                  <c:v>-0.52568315163387203</c:v>
                </c:pt>
                <c:pt idx="39">
                  <c:v>-0.522954880415614</c:v>
                </c:pt>
                <c:pt idx="40">
                  <c:v>-0.51182706832796498</c:v>
                </c:pt>
                <c:pt idx="41">
                  <c:v>-0.49210160651470197</c:v>
                </c:pt>
                <c:pt idx="42">
                  <c:v>-0.46392346182059202</c:v>
                </c:pt>
                <c:pt idx="43">
                  <c:v>-0.42852159724588201</c:v>
                </c:pt>
                <c:pt idx="44">
                  <c:v>-0.38900000000000001</c:v>
                </c:pt>
                <c:pt idx="45">
                  <c:v>-0.35423705037784597</c:v>
                </c:pt>
                <c:pt idx="46">
                  <c:v>-0.35091517937088201</c:v>
                </c:pt>
                <c:pt idx="47">
                  <c:v>-0.42542243363328602</c:v>
                </c:pt>
                <c:pt idx="48">
                  <c:v>-0.35332836662049799</c:v>
                </c:pt>
                <c:pt idx="49">
                  <c:v>0.16786635390872101</c:v>
                </c:pt>
                <c:pt idx="50">
                  <c:v>0.57627696786364102</c:v>
                </c:pt>
                <c:pt idx="51">
                  <c:v>0.92107115103644499</c:v>
                </c:pt>
                <c:pt idx="52">
                  <c:v>1.1598113881877601</c:v>
                </c:pt>
                <c:pt idx="53">
                  <c:v>1.2645271381440299</c:v>
                </c:pt>
                <c:pt idx="54">
                  <c:v>1.2368610716786901</c:v>
                </c:pt>
                <c:pt idx="55">
                  <c:v>1.1289</c:v>
                </c:pt>
                <c:pt idx="56">
                  <c:v>1.0715665741707201</c:v>
                </c:pt>
                <c:pt idx="57">
                  <c:v>1.0738256080608599</c:v>
                </c:pt>
                <c:pt idx="58">
                  <c:v>1.1041590390790299</c:v>
                </c:pt>
                <c:pt idx="59">
                  <c:v>1.14477998952906</c:v>
                </c:pt>
                <c:pt idx="60">
                  <c:v>1.1850944296311501</c:v>
                </c:pt>
                <c:pt idx="61">
                  <c:v>1.2186966089759701</c:v>
                </c:pt>
                <c:pt idx="62">
                  <c:v>1.2410748025418401</c:v>
                </c:pt>
                <c:pt idx="63">
                  <c:v>1.24962218804868</c:v>
                </c:pt>
                <c:pt idx="64">
                  <c:v>1.24222513351509</c:v>
                </c:pt>
                <c:pt idx="65">
                  <c:v>1.21752996768994</c:v>
                </c:pt>
                <c:pt idx="66">
                  <c:v>1.17509999999999</c:v>
                </c:pt>
                <c:pt idx="67">
                  <c:v>1.11453115152559</c:v>
                </c:pt>
                <c:pt idx="68">
                  <c:v>1.0362332509157099</c:v>
                </c:pt>
                <c:pt idx="69">
                  <c:v>0.94079602149271202</c:v>
                </c:pt>
                <c:pt idx="70">
                  <c:v>0.82945589728241997</c:v>
                </c:pt>
                <c:pt idx="71">
                  <c:v>0.70380030355692202</c:v>
                </c:pt>
                <c:pt idx="72">
                  <c:v>0.56560122698534698</c:v>
                </c:pt>
                <c:pt idx="73">
                  <c:v>0.41728435637545203</c:v>
                </c:pt>
                <c:pt idx="74">
                  <c:v>0.26122428174066498</c:v>
                </c:pt>
                <c:pt idx="75">
                  <c:v>0.100286328193069</c:v>
                </c:pt>
                <c:pt idx="76">
                  <c:v>-6.2672538854862403E-2</c:v>
                </c:pt>
                <c:pt idx="77">
                  <c:v>-0.22450000000000001</c:v>
                </c:pt>
                <c:pt idx="78">
                  <c:v>-0.38210757600219503</c:v>
                </c:pt>
                <c:pt idx="79">
                  <c:v>-0.53229944732753998</c:v>
                </c:pt>
                <c:pt idx="80">
                  <c:v>-0.67644694542813899</c:v>
                </c:pt>
                <c:pt idx="81">
                  <c:v>-0.80348557364530304</c:v>
                </c:pt>
                <c:pt idx="82">
                  <c:v>-0.91507669604301201</c:v>
                </c:pt>
                <c:pt idx="83">
                  <c:v>-1.00908834152834</c:v>
                </c:pt>
                <c:pt idx="84">
                  <c:v>-1.0836914094127501</c:v>
                </c:pt>
                <c:pt idx="85">
                  <c:v>-1.1376881280079001</c:v>
                </c:pt>
                <c:pt idx="86">
                  <c:v>-1.1700387327594599</c:v>
                </c:pt>
                <c:pt idx="87">
                  <c:v>-1.1806749351519601</c:v>
                </c:pt>
                <c:pt idx="88">
                  <c:v>-1.1697</c:v>
                </c:pt>
                <c:pt idx="89">
                  <c:v>-1.13797251360735</c:v>
                </c:pt>
                <c:pt idx="90">
                  <c:v>-1.08682525035255</c:v>
                </c:pt>
                <c:pt idx="91">
                  <c:v>-1.0183132421672301</c:v>
                </c:pt>
                <c:pt idx="92">
                  <c:v>-0.93514334572776803</c:v>
                </c:pt>
                <c:pt idx="93">
                  <c:v>-0.84146531637600896</c:v>
                </c:pt>
                <c:pt idx="94">
                  <c:v>-0.74442929725842499</c:v>
                </c:pt>
                <c:pt idx="95">
                  <c:v>-0.66002685102143999</c:v>
                </c:pt>
                <c:pt idx="96">
                  <c:v>-0.63253203037253203</c:v>
                </c:pt>
                <c:pt idx="97">
                  <c:v>-0.68467139901098995</c:v>
                </c:pt>
                <c:pt idx="98">
                  <c:v>-0.46080036726920198</c:v>
                </c:pt>
                <c:pt idx="99">
                  <c:v>-9.2200000000000004E-2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59-694C-8A52-CA333EF9B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(NACA-4412)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airfoil_tables!$AB$9:$AB$108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airfoil_tables!$AD$9:$AD$108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1.2864483067206301E-2</c:v>
                </c:pt>
                <c:pt idx="2">
                  <c:v>3.3301998576696197E-2</c:v>
                </c:pt>
                <c:pt idx="3">
                  <c:v>6.6894308708698003E-2</c:v>
                </c:pt>
                <c:pt idx="4">
                  <c:v>0.113087027453321</c:v>
                </c:pt>
                <c:pt idx="5">
                  <c:v>0.17095953188791699</c:v>
                </c:pt>
                <c:pt idx="6">
                  <c:v>0.23950189029779201</c:v>
                </c:pt>
                <c:pt idx="7">
                  <c:v>0.31767968825943799</c:v>
                </c:pt>
                <c:pt idx="8">
                  <c:v>0.404047855923723</c:v>
                </c:pt>
                <c:pt idx="9">
                  <c:v>0.49727596979682398</c:v>
                </c:pt>
                <c:pt idx="10">
                  <c:v>0.59585507221701695</c:v>
                </c:pt>
                <c:pt idx="11">
                  <c:v>0.69799999999999895</c:v>
                </c:pt>
                <c:pt idx="12">
                  <c:v>0.80224897566035802</c:v>
                </c:pt>
                <c:pt idx="13">
                  <c:v>0.90691717990529297</c:v>
                </c:pt>
                <c:pt idx="14">
                  <c:v>1.0102429381417899</c:v>
                </c:pt>
                <c:pt idx="15">
                  <c:v>1.1106601949576</c:v>
                </c:pt>
                <c:pt idx="16">
                  <c:v>1.2065676566921599</c:v>
                </c:pt>
                <c:pt idx="17">
                  <c:v>1.2964756420622801</c:v>
                </c:pt>
                <c:pt idx="18">
                  <c:v>1.37896205634195</c:v>
                </c:pt>
                <c:pt idx="19">
                  <c:v>1.4527283084881599</c:v>
                </c:pt>
                <c:pt idx="20">
                  <c:v>1.5165342666186401</c:v>
                </c:pt>
                <c:pt idx="21">
                  <c:v>1.56958444764093</c:v>
                </c:pt>
                <c:pt idx="22">
                  <c:v>1.61099999999999</c:v>
                </c:pt>
                <c:pt idx="23">
                  <c:v>1.6399853833431499</c:v>
                </c:pt>
                <c:pt idx="24">
                  <c:v>1.6562709241050499</c:v>
                </c:pt>
                <c:pt idx="25">
                  <c:v>1.65958664206092</c:v>
                </c:pt>
                <c:pt idx="26">
                  <c:v>1.64976857247474</c:v>
                </c:pt>
                <c:pt idx="27">
                  <c:v>1.62706717023021</c:v>
                </c:pt>
                <c:pt idx="28">
                  <c:v>1.5917874570545201</c:v>
                </c:pt>
                <c:pt idx="29">
                  <c:v>1.54441700164399</c:v>
                </c:pt>
                <c:pt idx="30">
                  <c:v>1.4858002058390101</c:v>
                </c:pt>
                <c:pt idx="31">
                  <c:v>1.4168449544533299</c:v>
                </c:pt>
                <c:pt idx="32">
                  <c:v>1.33859016250209</c:v>
                </c:pt>
                <c:pt idx="33">
                  <c:v>1.2522</c:v>
                </c:pt>
                <c:pt idx="34">
                  <c:v>1.1590420752050501</c:v>
                </c:pt>
                <c:pt idx="35">
                  <c:v>1.0606759590064001</c:v>
                </c:pt>
                <c:pt idx="36">
                  <c:v>0.95848590106555298</c:v>
                </c:pt>
                <c:pt idx="37">
                  <c:v>0.85424143879513603</c:v>
                </c:pt>
                <c:pt idx="38">
                  <c:v>0.74947103366884305</c:v>
                </c:pt>
                <c:pt idx="39">
                  <c:v>0.64590934836527403</c:v>
                </c:pt>
                <c:pt idx="40">
                  <c:v>0.54520339916494098</c:v>
                </c:pt>
                <c:pt idx="41">
                  <c:v>0.44885439640000502</c:v>
                </c:pt>
                <c:pt idx="42">
                  <c:v>0.35849323021205898</c:v>
                </c:pt>
                <c:pt idx="43">
                  <c:v>0.27536784589073399</c:v>
                </c:pt>
                <c:pt idx="44">
                  <c:v>0.20080000000000001</c:v>
                </c:pt>
                <c:pt idx="45">
                  <c:v>0.13542800384949599</c:v>
                </c:pt>
                <c:pt idx="46">
                  <c:v>7.92719629461517E-2</c:v>
                </c:pt>
                <c:pt idx="47">
                  <c:v>3.29366536220006E-2</c:v>
                </c:pt>
                <c:pt idx="48">
                  <c:v>2.3520584386747902E-2</c:v>
                </c:pt>
                <c:pt idx="49">
                  <c:v>2.2588159121838002E-2</c:v>
                </c:pt>
                <c:pt idx="50">
                  <c:v>1.8544202980024498E-2</c:v>
                </c:pt>
                <c:pt idx="51">
                  <c:v>2.2822602072364102E-2</c:v>
                </c:pt>
                <c:pt idx="52">
                  <c:v>3.2587551472570399E-2</c:v>
                </c:pt>
                <c:pt idx="53">
                  <c:v>5.7686810665068797E-2</c:v>
                </c:pt>
                <c:pt idx="54">
                  <c:v>0.111071811517632</c:v>
                </c:pt>
                <c:pt idx="55">
                  <c:v>0.19919999999999899</c:v>
                </c:pt>
                <c:pt idx="56">
                  <c:v>0.255835070704658</c:v>
                </c:pt>
                <c:pt idx="57">
                  <c:v>0.34892696809475598</c:v>
                </c:pt>
                <c:pt idx="58">
                  <c:v>0.44863296495520699</c:v>
                </c:pt>
                <c:pt idx="59">
                  <c:v>0.55380138942287804</c:v>
                </c:pt>
                <c:pt idx="60">
                  <c:v>0.66345465431324702</c:v>
                </c:pt>
                <c:pt idx="61">
                  <c:v>0.77593225926158105</c:v>
                </c:pt>
                <c:pt idx="62">
                  <c:v>0.88987968309949195</c:v>
                </c:pt>
                <c:pt idx="63">
                  <c:v>1.00342411703417</c:v>
                </c:pt>
                <c:pt idx="64">
                  <c:v>1.1149657904404799</c:v>
                </c:pt>
                <c:pt idx="65">
                  <c:v>1.22266190810426</c:v>
                </c:pt>
                <c:pt idx="66">
                  <c:v>1.32479999999999</c:v>
                </c:pt>
                <c:pt idx="67">
                  <c:v>1.41984877837945</c:v>
                </c:pt>
                <c:pt idx="68">
                  <c:v>1.50615787627346</c:v>
                </c:pt>
                <c:pt idx="69">
                  <c:v>1.5824381587913201</c:v>
                </c:pt>
                <c:pt idx="70">
                  <c:v>1.64735295477924</c:v>
                </c:pt>
                <c:pt idx="71">
                  <c:v>1.69980807871787</c:v>
                </c:pt>
                <c:pt idx="72">
                  <c:v>1.7390865769364801</c:v>
                </c:pt>
                <c:pt idx="73">
                  <c:v>1.7643996699506801</c:v>
                </c:pt>
                <c:pt idx="74">
                  <c:v>1.7754007929323199</c:v>
                </c:pt>
                <c:pt idx="75">
                  <c:v>1.7719451563921</c:v>
                </c:pt>
                <c:pt idx="76">
                  <c:v>1.75405191333873</c:v>
                </c:pt>
                <c:pt idx="77">
                  <c:v>1.72199999999999</c:v>
                </c:pt>
                <c:pt idx="78">
                  <c:v>1.67637975803248</c:v>
                </c:pt>
                <c:pt idx="79">
                  <c:v>1.6178868485504101</c:v>
                </c:pt>
                <c:pt idx="80">
                  <c:v>1.54760121522139</c:v>
                </c:pt>
                <c:pt idx="81">
                  <c:v>1.46656899144214</c:v>
                </c:pt>
                <c:pt idx="82">
                  <c:v>1.3761947280347799</c:v>
                </c:pt>
                <c:pt idx="83">
                  <c:v>1.2780792550642399</c:v>
                </c:pt>
                <c:pt idx="84">
                  <c:v>1.17368931971748</c:v>
                </c:pt>
                <c:pt idx="85">
                  <c:v>1.06473392015938</c:v>
                </c:pt>
                <c:pt idx="86">
                  <c:v>0.95313957081223999</c:v>
                </c:pt>
                <c:pt idx="87">
                  <c:v>0.840549790359438</c:v>
                </c:pt>
                <c:pt idx="88">
                  <c:v>0.72899999999999998</c:v>
                </c:pt>
                <c:pt idx="89">
                  <c:v>0.62009036206085</c:v>
                </c:pt>
                <c:pt idx="90">
                  <c:v>0.51575507064753001</c:v>
                </c:pt>
                <c:pt idx="91">
                  <c:v>0.417467505177749</c:v>
                </c:pt>
                <c:pt idx="92">
                  <c:v>0.32692832741033501</c:v>
                </c:pt>
                <c:pt idx="93">
                  <c:v>0.24556598455863499</c:v>
                </c:pt>
                <c:pt idx="94">
                  <c:v>0.17446232445037599</c:v>
                </c:pt>
                <c:pt idx="95">
                  <c:v>0.114900051818267</c:v>
                </c:pt>
                <c:pt idx="96">
                  <c:v>6.7676984536011703E-2</c:v>
                </c:pt>
                <c:pt idx="97">
                  <c:v>3.3517741611663203E-2</c:v>
                </c:pt>
                <c:pt idx="98">
                  <c:v>1.29461716758819E-2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23-D549-BEAE-012E68356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(NACA-63815)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airfoil_tables!$AN$9:$AN$108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airfoil_tables!$AO$9:$AO$108</c:f>
              <c:numCache>
                <c:formatCode>0.00E+00</c:formatCode>
                <c:ptCount val="100"/>
                <c:pt idx="0">
                  <c:v>0</c:v>
                </c:pt>
                <c:pt idx="1">
                  <c:v>0.23640936392996401</c:v>
                </c:pt>
                <c:pt idx="2">
                  <c:v>0.444132701550359</c:v>
                </c:pt>
                <c:pt idx="3">
                  <c:v>0.62317001286118301</c:v>
                </c:pt>
                <c:pt idx="4">
                  <c:v>0.77352129786243695</c:v>
                </c:pt>
                <c:pt idx="5">
                  <c:v>0.87422511543296599</c:v>
                </c:pt>
                <c:pt idx="6">
                  <c:v>0.891914273583988</c:v>
                </c:pt>
                <c:pt idx="7">
                  <c:v>0.82702769487888705</c:v>
                </c:pt>
                <c:pt idx="8">
                  <c:v>0.74716853125034</c:v>
                </c:pt>
                <c:pt idx="9">
                  <c:v>0.694805429425287</c:v>
                </c:pt>
                <c:pt idx="10">
                  <c:v>0.66770940840644699</c:v>
                </c:pt>
                <c:pt idx="11">
                  <c:v>0.64259999999999895</c:v>
                </c:pt>
                <c:pt idx="12">
                  <c:v>0.61328559032461005</c:v>
                </c:pt>
                <c:pt idx="13">
                  <c:v>0.58008289651059097</c:v>
                </c:pt>
                <c:pt idx="14">
                  <c:v>0.544182774967918</c:v>
                </c:pt>
                <c:pt idx="15">
                  <c:v>0.50569924386350396</c:v>
                </c:pt>
                <c:pt idx="16">
                  <c:v>0.464296165514272</c:v>
                </c:pt>
                <c:pt idx="17">
                  <c:v>0.41943846360838399</c:v>
                </c:pt>
                <c:pt idx="18">
                  <c:v>0.37112793451346399</c:v>
                </c:pt>
                <c:pt idx="19">
                  <c:v>0.32003977121594201</c:v>
                </c:pt>
                <c:pt idx="20">
                  <c:v>0.266598133412422</c:v>
                </c:pt>
                <c:pt idx="21">
                  <c:v>0.21096260863524599</c:v>
                </c:pt>
                <c:pt idx="22">
                  <c:v>0.15479999999999899</c:v>
                </c:pt>
                <c:pt idx="23">
                  <c:v>9.8553606207637395E-2</c:v>
                </c:pt>
                <c:pt idx="24">
                  <c:v>4.2239789027437198E-2</c:v>
                </c:pt>
                <c:pt idx="25">
                  <c:v>-1.4079931288113599E-2</c:v>
                </c:pt>
                <c:pt idx="26">
                  <c:v>-7.0399664502074702E-2</c:v>
                </c:pt>
                <c:pt idx="27">
                  <c:v>-0.12668730204527801</c:v>
                </c:pt>
                <c:pt idx="28">
                  <c:v>-0.18289173231782599</c:v>
                </c:pt>
                <c:pt idx="29">
                  <c:v>-0.23899457212551201</c:v>
                </c:pt>
                <c:pt idx="30">
                  <c:v>-0.29361304392010901</c:v>
                </c:pt>
                <c:pt idx="31">
                  <c:v>-0.34587847975465302</c:v>
                </c:pt>
                <c:pt idx="32">
                  <c:v>-0.39571276234077901</c:v>
                </c:pt>
                <c:pt idx="33">
                  <c:v>-0.44230000000000003</c:v>
                </c:pt>
                <c:pt idx="34">
                  <c:v>-0.48542320026463098</c:v>
                </c:pt>
                <c:pt idx="35">
                  <c:v>-0.52525726793901095</c:v>
                </c:pt>
                <c:pt idx="36">
                  <c:v>-0.56245984508744795</c:v>
                </c:pt>
                <c:pt idx="37">
                  <c:v>-0.59709389743950303</c:v>
                </c:pt>
                <c:pt idx="38">
                  <c:v>-0.62849975055927398</c:v>
                </c:pt>
                <c:pt idx="39">
                  <c:v>-0.65562731044675504</c:v>
                </c:pt>
                <c:pt idx="40">
                  <c:v>-0.67871540702441502</c:v>
                </c:pt>
                <c:pt idx="41">
                  <c:v>-0.71744286824491199</c:v>
                </c:pt>
                <c:pt idx="42">
                  <c:v>-0.78417203474517305</c:v>
                </c:pt>
                <c:pt idx="43">
                  <c:v>-0.87085977138251303</c:v>
                </c:pt>
                <c:pt idx="44">
                  <c:v>-0.89349999999999996</c:v>
                </c:pt>
                <c:pt idx="45">
                  <c:v>-0.82975067853461804</c:v>
                </c:pt>
                <c:pt idx="46">
                  <c:v>-0.66796335428320597</c:v>
                </c:pt>
                <c:pt idx="47">
                  <c:v>-0.364339845081883</c:v>
                </c:pt>
                <c:pt idx="48">
                  <c:v>3.9370857129469299E-2</c:v>
                </c:pt>
                <c:pt idx="49">
                  <c:v>0.49863681994928499</c:v>
                </c:pt>
                <c:pt idx="50">
                  <c:v>0.89926860333981096</c:v>
                </c:pt>
                <c:pt idx="51">
                  <c:v>1.2708133299648701</c:v>
                </c:pt>
                <c:pt idx="52">
                  <c:v>1.49502679531144</c:v>
                </c:pt>
                <c:pt idx="53">
                  <c:v>1.66351829942798</c:v>
                </c:pt>
                <c:pt idx="54">
                  <c:v>1.7368552212981201</c:v>
                </c:pt>
                <c:pt idx="55">
                  <c:v>1.72358699999999</c:v>
                </c:pt>
                <c:pt idx="56">
                  <c:v>1.53382821843291</c:v>
                </c:pt>
                <c:pt idx="57">
                  <c:v>1.21439847441282</c:v>
                </c:pt>
                <c:pt idx="58">
                  <c:v>1.0051813690479801</c:v>
                </c:pt>
                <c:pt idx="59">
                  <c:v>0.92914448116790704</c:v>
                </c:pt>
                <c:pt idx="60">
                  <c:v>0.92683904383495297</c:v>
                </c:pt>
                <c:pt idx="61">
                  <c:v>0.903632326005534</c:v>
                </c:pt>
                <c:pt idx="62">
                  <c:v>0.85847669915123703</c:v>
                </c:pt>
                <c:pt idx="63">
                  <c:v>0.80428986909928901</c:v>
                </c:pt>
                <c:pt idx="64">
                  <c:v>0.749186804895004</c:v>
                </c:pt>
                <c:pt idx="65">
                  <c:v>0.69284529359404301</c:v>
                </c:pt>
                <c:pt idx="66">
                  <c:v>0.63190000000000002</c:v>
                </c:pt>
                <c:pt idx="67">
                  <c:v>0.56545588815638403</c:v>
                </c:pt>
                <c:pt idx="68">
                  <c:v>0.49401974297703299</c:v>
                </c:pt>
                <c:pt idx="69">
                  <c:v>0.41949707573798201</c:v>
                </c:pt>
                <c:pt idx="70">
                  <c:v>0.34207032900821199</c:v>
                </c:pt>
                <c:pt idx="71">
                  <c:v>0.26198852813024698</c:v>
                </c:pt>
                <c:pt idx="72">
                  <c:v>0.179648080792191</c:v>
                </c:pt>
                <c:pt idx="73">
                  <c:v>9.5168594104449403E-2</c:v>
                </c:pt>
                <c:pt idx="74">
                  <c:v>1.7483014990709499E-2</c:v>
                </c:pt>
                <c:pt idx="75">
                  <c:v>-4.7796933481584203E-2</c:v>
                </c:pt>
                <c:pt idx="76">
                  <c:v>-0.101687288944527</c:v>
                </c:pt>
                <c:pt idx="77">
                  <c:v>-0.15479999999999899</c:v>
                </c:pt>
                <c:pt idx="78">
                  <c:v>-0.209957393403821</c:v>
                </c:pt>
                <c:pt idx="79">
                  <c:v>-0.26622912850284602</c:v>
                </c:pt>
                <c:pt idx="80">
                  <c:v>-0.32011712444124701</c:v>
                </c:pt>
                <c:pt idx="81">
                  <c:v>-0.37128645858389298</c:v>
                </c:pt>
                <c:pt idx="82">
                  <c:v>-0.419476755082765</c:v>
                </c:pt>
                <c:pt idx="83">
                  <c:v>-0.46427353809816102</c:v>
                </c:pt>
                <c:pt idx="84">
                  <c:v>-0.50567778030293598</c:v>
                </c:pt>
                <c:pt idx="85">
                  <c:v>-0.54417982601939396</c:v>
                </c:pt>
                <c:pt idx="86">
                  <c:v>-0.580087712065393</c:v>
                </c:pt>
                <c:pt idx="87">
                  <c:v>-0.61328830582676697</c:v>
                </c:pt>
                <c:pt idx="88">
                  <c:v>-0.64259999999999995</c:v>
                </c:pt>
                <c:pt idx="89">
                  <c:v>-0.66770853732351698</c:v>
                </c:pt>
                <c:pt idx="90">
                  <c:v>-0.69480510964235098</c:v>
                </c:pt>
                <c:pt idx="91">
                  <c:v>-0.74716859829382098</c:v>
                </c:pt>
                <c:pt idx="92">
                  <c:v>-0.82702783234213995</c:v>
                </c:pt>
                <c:pt idx="93">
                  <c:v>-0.89191430686456497</c:v>
                </c:pt>
                <c:pt idx="94">
                  <c:v>-0.87422509565755102</c:v>
                </c:pt>
                <c:pt idx="95">
                  <c:v>-0.77352127856935005</c:v>
                </c:pt>
                <c:pt idx="96">
                  <c:v>-0.62317000996722105</c:v>
                </c:pt>
                <c:pt idx="97">
                  <c:v>-0.44413270733828702</c:v>
                </c:pt>
                <c:pt idx="98">
                  <c:v>-0.236409370682544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3E-F44B-B77E-2DB6D7DBC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(NACA-63815)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airfoil_tables!$AN$9:$AN$108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airfoil_tables!$AP$9:$AP$108</c:f>
              <c:numCache>
                <c:formatCode>0.00E+00</c:formatCode>
                <c:ptCount val="100"/>
                <c:pt idx="0">
                  <c:v>0.01</c:v>
                </c:pt>
                <c:pt idx="1">
                  <c:v>9.9717101654003609E-4</c:v>
                </c:pt>
                <c:pt idx="2">
                  <c:v>2.2832894427485999E-3</c:v>
                </c:pt>
                <c:pt idx="3">
                  <c:v>1.3858355278625599E-2</c:v>
                </c:pt>
                <c:pt idx="4">
                  <c:v>3.5722368524171197E-2</c:v>
                </c:pt>
                <c:pt idx="5">
                  <c:v>6.8924105423226106E-2</c:v>
                </c:pt>
                <c:pt idx="6">
                  <c:v>0.115133046527209</c:v>
                </c:pt>
                <c:pt idx="7">
                  <c:v>0.174302504430567</c:v>
                </c:pt>
                <c:pt idx="8">
                  <c:v>0.24112138094875199</c:v>
                </c:pt>
                <c:pt idx="9">
                  <c:v>0.31225321696582597</c:v>
                </c:pt>
                <c:pt idx="10">
                  <c:v>0.38753766613906399</c:v>
                </c:pt>
                <c:pt idx="11">
                  <c:v>0.46529999999999999</c:v>
                </c:pt>
                <c:pt idx="12">
                  <c:v>0.54509481204106203</c:v>
                </c:pt>
                <c:pt idx="13">
                  <c:v>0.62621417173872895</c:v>
                </c:pt>
                <c:pt idx="14">
                  <c:v>0.70599626032455098</c:v>
                </c:pt>
                <c:pt idx="15">
                  <c:v>0.78418622281006001</c:v>
                </c:pt>
                <c:pt idx="16">
                  <c:v>0.85953438502243296</c:v>
                </c:pt>
                <c:pt idx="17">
                  <c:v>0.93005146970696995</c:v>
                </c:pt>
                <c:pt idx="18">
                  <c:v>0.99569000607222502</c:v>
                </c:pt>
                <c:pt idx="19">
                  <c:v>1.05473654964011</c:v>
                </c:pt>
                <c:pt idx="20">
                  <c:v>1.1061147058026199</c:v>
                </c:pt>
                <c:pt idx="21">
                  <c:v>1.1497526340374</c:v>
                </c:pt>
                <c:pt idx="22">
                  <c:v>1.1848999999999901</c:v>
                </c:pt>
                <c:pt idx="23">
                  <c:v>1.21135724668391</c:v>
                </c:pt>
                <c:pt idx="24">
                  <c:v>1.2281436243233499</c:v>
                </c:pt>
                <c:pt idx="25">
                  <c:v>1.23157151379894</c:v>
                </c:pt>
                <c:pt idx="26">
                  <c:v>1.221287845195</c:v>
                </c:pt>
                <c:pt idx="27">
                  <c:v>1.19921488815113</c:v>
                </c:pt>
                <c:pt idx="28">
                  <c:v>1.16841258209362</c:v>
                </c:pt>
                <c:pt idx="29">
                  <c:v>1.12892813928128</c:v>
                </c:pt>
                <c:pt idx="30">
                  <c:v>1.0813841764751899</c:v>
                </c:pt>
                <c:pt idx="31">
                  <c:v>1.02617182471758</c:v>
                </c:pt>
                <c:pt idx="32">
                  <c:v>0.96348878988339104</c:v>
                </c:pt>
                <c:pt idx="33">
                  <c:v>0.89539999999999997</c:v>
                </c:pt>
                <c:pt idx="34">
                  <c:v>0.82245463805341001</c:v>
                </c:pt>
                <c:pt idx="35">
                  <c:v>0.74529028087837301</c:v>
                </c:pt>
                <c:pt idx="36">
                  <c:v>0.66630421737354895</c:v>
                </c:pt>
                <c:pt idx="37">
                  <c:v>0.58572597519945002</c:v>
                </c:pt>
                <c:pt idx="38">
                  <c:v>0.50494323559791698</c:v>
                </c:pt>
                <c:pt idx="39">
                  <c:v>0.42616496054576197</c:v>
                </c:pt>
                <c:pt idx="40">
                  <c:v>0.34943726998336999</c:v>
                </c:pt>
                <c:pt idx="41">
                  <c:v>0.27614855728413701</c:v>
                </c:pt>
                <c:pt idx="42">
                  <c:v>0.20717101828519599</c:v>
                </c:pt>
                <c:pt idx="43">
                  <c:v>0.143118329412218</c:v>
                </c:pt>
                <c:pt idx="44">
                  <c:v>9.0399999999999994E-2</c:v>
                </c:pt>
                <c:pt idx="45">
                  <c:v>5.0720686786520801E-2</c:v>
                </c:pt>
                <c:pt idx="46">
                  <c:v>2.4470054773609098E-2</c:v>
                </c:pt>
                <c:pt idx="47">
                  <c:v>1.31132443681432E-2</c:v>
                </c:pt>
                <c:pt idx="48">
                  <c:v>1.06587682910055E-2</c:v>
                </c:pt>
                <c:pt idx="49">
                  <c:v>9.4087956247680005E-3</c:v>
                </c:pt>
                <c:pt idx="50">
                  <c:v>8.31369141613259E-3</c:v>
                </c:pt>
                <c:pt idx="51">
                  <c:v>1.33118336162744E-2</c:v>
                </c:pt>
                <c:pt idx="52">
                  <c:v>2.0764026574206399E-2</c:v>
                </c:pt>
                <c:pt idx="53">
                  <c:v>3.8675902862308799E-2</c:v>
                </c:pt>
                <c:pt idx="54">
                  <c:v>7.4442007028380594E-2</c:v>
                </c:pt>
                <c:pt idx="55">
                  <c:v>0.12816900000000001</c:v>
                </c:pt>
                <c:pt idx="56">
                  <c:v>0.17623439582671799</c:v>
                </c:pt>
                <c:pt idx="57">
                  <c:v>0.21829635578870199</c:v>
                </c:pt>
                <c:pt idx="58">
                  <c:v>0.27381639119069301</c:v>
                </c:pt>
                <c:pt idx="59">
                  <c:v>0.34465783822144402</c:v>
                </c:pt>
                <c:pt idx="60">
                  <c:v>0.42501048925282803</c:v>
                </c:pt>
                <c:pt idx="61">
                  <c:v>0.505625442346197</c:v>
                </c:pt>
                <c:pt idx="62">
                  <c:v>0.58637309219565403</c:v>
                </c:pt>
                <c:pt idx="63">
                  <c:v>0.66639312687988705</c:v>
                </c:pt>
                <c:pt idx="64">
                  <c:v>0.74514509403807005</c:v>
                </c:pt>
                <c:pt idx="65">
                  <c:v>0.82237276695957096</c:v>
                </c:pt>
                <c:pt idx="66">
                  <c:v>0.89539999999999897</c:v>
                </c:pt>
                <c:pt idx="67">
                  <c:v>0.96351505229648304</c:v>
                </c:pt>
                <c:pt idx="68">
                  <c:v>1.0261814653985599</c:v>
                </c:pt>
                <c:pt idx="69">
                  <c:v>1.08138215553252</c:v>
                </c:pt>
                <c:pt idx="70">
                  <c:v>1.12892399765619</c:v>
                </c:pt>
                <c:pt idx="71">
                  <c:v>1.16841158168446</c:v>
                </c:pt>
                <c:pt idx="72">
                  <c:v>1.1992154793186001</c:v>
                </c:pt>
                <c:pt idx="73">
                  <c:v>1.2212884059553799</c:v>
                </c:pt>
                <c:pt idx="74">
                  <c:v>1.23157159084363</c:v>
                </c:pt>
                <c:pt idx="75">
                  <c:v>1.2281434985114299</c:v>
                </c:pt>
                <c:pt idx="76">
                  <c:v>1.2113571757383701</c:v>
                </c:pt>
                <c:pt idx="77">
                  <c:v>1.1848999999999901</c:v>
                </c:pt>
                <c:pt idx="78">
                  <c:v>1.1497526567951399</c:v>
                </c:pt>
                <c:pt idx="79">
                  <c:v>1.10611471415677</c:v>
                </c:pt>
                <c:pt idx="80">
                  <c:v>1.05473654788886</c:v>
                </c:pt>
                <c:pt idx="81">
                  <c:v>0.99569000248329198</c:v>
                </c:pt>
                <c:pt idx="82">
                  <c:v>0.93005146884006396</c:v>
                </c:pt>
                <c:pt idx="83">
                  <c:v>0.85953438553470995</c:v>
                </c:pt>
                <c:pt idx="84">
                  <c:v>0.78418622329598897</c:v>
                </c:pt>
                <c:pt idx="85">
                  <c:v>0.70599626039131502</c:v>
                </c:pt>
                <c:pt idx="86">
                  <c:v>0.62621417162970705</c:v>
                </c:pt>
                <c:pt idx="87">
                  <c:v>0.54509481197958398</c:v>
                </c:pt>
                <c:pt idx="88">
                  <c:v>0.46529999999999899</c:v>
                </c:pt>
                <c:pt idx="89">
                  <c:v>0.38753766615878499</c:v>
                </c:pt>
                <c:pt idx="90">
                  <c:v>0.31225321697306602</c:v>
                </c:pt>
                <c:pt idx="91">
                  <c:v>0.24112138094723501</c:v>
                </c:pt>
                <c:pt idx="92">
                  <c:v>0.17430250442745501</c:v>
                </c:pt>
                <c:pt idx="93">
                  <c:v>0.11513304652645499</c:v>
                </c:pt>
                <c:pt idx="94">
                  <c:v>6.8924105423673804E-2</c:v>
                </c:pt>
                <c:pt idx="95">
                  <c:v>3.5722368524608202E-2</c:v>
                </c:pt>
                <c:pt idx="96">
                  <c:v>1.38583552786913E-2</c:v>
                </c:pt>
                <c:pt idx="97">
                  <c:v>2.2832894426176101E-3</c:v>
                </c:pt>
                <c:pt idx="98">
                  <c:v>9.9717101638715708E-4</c:v>
                </c:pt>
                <c:pt idx="99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5C-904E-9480-9794391C3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(GOE-408)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airfoil_tables!$AZ$9:$AZ$108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airfoil_tables!$BA$9:$BA$108</c:f>
              <c:numCache>
                <c:formatCode>0.00E+00</c:formatCode>
                <c:ptCount val="100"/>
                <c:pt idx="0">
                  <c:v>-0.11070000000000001</c:v>
                </c:pt>
                <c:pt idx="1">
                  <c:v>0.17943138396170699</c:v>
                </c:pt>
                <c:pt idx="2">
                  <c:v>0.263373480894325</c:v>
                </c:pt>
                <c:pt idx="3">
                  <c:v>0.28823694227712998</c:v>
                </c:pt>
                <c:pt idx="4">
                  <c:v>0.34084182141746999</c:v>
                </c:pt>
                <c:pt idx="5">
                  <c:v>0.39934168936514097</c:v>
                </c:pt>
                <c:pt idx="6">
                  <c:v>0.451748733159892</c:v>
                </c:pt>
                <c:pt idx="7">
                  <c:v>0.493270648510235</c:v>
                </c:pt>
                <c:pt idx="8">
                  <c:v>0.52247188275056</c:v>
                </c:pt>
                <c:pt idx="9">
                  <c:v>0.53914324553603798</c:v>
                </c:pt>
                <c:pt idx="10">
                  <c:v>0.54371830509430297</c:v>
                </c:pt>
                <c:pt idx="11">
                  <c:v>0.53700000000000003</c:v>
                </c:pt>
                <c:pt idx="12">
                  <c:v>0.52036078049756396</c:v>
                </c:pt>
                <c:pt idx="13">
                  <c:v>0.49492383380452298</c:v>
                </c:pt>
                <c:pt idx="14">
                  <c:v>0.462104022004728</c:v>
                </c:pt>
                <c:pt idx="15">
                  <c:v>0.42331369356439502</c:v>
                </c:pt>
                <c:pt idx="16">
                  <c:v>0.37994335546915903</c:v>
                </c:pt>
                <c:pt idx="17">
                  <c:v>0.333116162240783</c:v>
                </c:pt>
                <c:pt idx="18">
                  <c:v>0.28388156290248401</c:v>
                </c:pt>
                <c:pt idx="19">
                  <c:v>0.233185977249565</c:v>
                </c:pt>
                <c:pt idx="20">
                  <c:v>0.18124909883165399</c:v>
                </c:pt>
                <c:pt idx="21">
                  <c:v>0.129774049861406</c:v>
                </c:pt>
                <c:pt idx="22">
                  <c:v>7.8600000000000003E-2</c:v>
                </c:pt>
                <c:pt idx="23">
                  <c:v>2.7943261083347298E-2</c:v>
                </c:pt>
                <c:pt idx="24">
                  <c:v>-2.19200266332252E-2</c:v>
                </c:pt>
                <c:pt idx="25">
                  <c:v>-7.0889569620367299E-2</c:v>
                </c:pt>
                <c:pt idx="26">
                  <c:v>-0.118800835286684</c:v>
                </c:pt>
                <c:pt idx="27">
                  <c:v>-0.165617994512918</c:v>
                </c:pt>
                <c:pt idx="28">
                  <c:v>-0.21116647754818499</c:v>
                </c:pt>
                <c:pt idx="29">
                  <c:v>-0.25531901707096499</c:v>
                </c:pt>
                <c:pt idx="30">
                  <c:v>-0.29773637898046101</c:v>
                </c:pt>
                <c:pt idx="31">
                  <c:v>-0.33798499173887803</c:v>
                </c:pt>
                <c:pt idx="32">
                  <c:v>-0.37551968074950998</c:v>
                </c:pt>
                <c:pt idx="33">
                  <c:v>-0.40989999999999999</c:v>
                </c:pt>
                <c:pt idx="34">
                  <c:v>-0.44041212708152599</c:v>
                </c:pt>
                <c:pt idx="35">
                  <c:v>-0.46616081397861697</c:v>
                </c:pt>
                <c:pt idx="36">
                  <c:v>-0.48647017073085902</c:v>
                </c:pt>
                <c:pt idx="37">
                  <c:v>-0.500397586582776</c:v>
                </c:pt>
                <c:pt idx="38">
                  <c:v>-0.50726520472472203</c:v>
                </c:pt>
                <c:pt idx="39">
                  <c:v>-0.50645686981671301</c:v>
                </c:pt>
                <c:pt idx="40">
                  <c:v>-0.49753964599540101</c:v>
                </c:pt>
                <c:pt idx="41">
                  <c:v>-0.48068722589358498</c:v>
                </c:pt>
                <c:pt idx="42">
                  <c:v>-0.45775027844271998</c:v>
                </c:pt>
                <c:pt idx="43">
                  <c:v>-0.43457512450001401</c:v>
                </c:pt>
                <c:pt idx="44">
                  <c:v>-0.43509999999999899</c:v>
                </c:pt>
                <c:pt idx="45">
                  <c:v>-0.56272244146467099</c:v>
                </c:pt>
                <c:pt idx="46">
                  <c:v>-0.87991248878874595</c:v>
                </c:pt>
                <c:pt idx="47">
                  <c:v>-0.59981893219455495</c:v>
                </c:pt>
                <c:pt idx="48">
                  <c:v>-0.19980011934515901</c:v>
                </c:pt>
                <c:pt idx="49">
                  <c:v>0.200200017152006</c:v>
                </c:pt>
                <c:pt idx="50">
                  <c:v>0.60018822918453396</c:v>
                </c:pt>
                <c:pt idx="51">
                  <c:v>0.97340793482777399</c:v>
                </c:pt>
                <c:pt idx="52">
                  <c:v>1.1873501804116899</c:v>
                </c:pt>
                <c:pt idx="53">
                  <c:v>1.2183615537997701</c:v>
                </c:pt>
                <c:pt idx="54">
                  <c:v>1.0556911907925099</c:v>
                </c:pt>
                <c:pt idx="55">
                  <c:v>0.96460000000000001</c:v>
                </c:pt>
                <c:pt idx="56">
                  <c:v>1.0016602981154299</c:v>
                </c:pt>
                <c:pt idx="57">
                  <c:v>1.04123906452036</c:v>
                </c:pt>
                <c:pt idx="58">
                  <c:v>1.096648007183</c:v>
                </c:pt>
                <c:pt idx="59">
                  <c:v>1.1542021068895501</c:v>
                </c:pt>
                <c:pt idx="60">
                  <c:v>1.2062893217214199</c:v>
                </c:pt>
                <c:pt idx="61">
                  <c:v>1.2479406857508699</c:v>
                </c:pt>
                <c:pt idx="62">
                  <c:v>1.2759510226387301</c:v>
                </c:pt>
                <c:pt idx="63">
                  <c:v>1.28809492965081</c:v>
                </c:pt>
                <c:pt idx="64">
                  <c:v>1.2827516368609999</c:v>
                </c:pt>
                <c:pt idx="65">
                  <c:v>1.25888409153162</c:v>
                </c:pt>
                <c:pt idx="66">
                  <c:v>1.21599999999999</c:v>
                </c:pt>
                <c:pt idx="67">
                  <c:v>1.1540471416596101</c:v>
                </c:pt>
                <c:pt idx="68">
                  <c:v>1.0734197593463799</c:v>
                </c:pt>
                <c:pt idx="69">
                  <c:v>0.97488216130167904</c:v>
                </c:pt>
                <c:pt idx="70">
                  <c:v>0.85976466422151399</c:v>
                </c:pt>
                <c:pt idx="71">
                  <c:v>0.72966202062219598</c:v>
                </c:pt>
                <c:pt idx="72">
                  <c:v>0.58645062220160205</c:v>
                </c:pt>
                <c:pt idx="73">
                  <c:v>0.43270205616107399</c:v>
                </c:pt>
                <c:pt idx="74">
                  <c:v>0.27088663631541798</c:v>
                </c:pt>
                <c:pt idx="75">
                  <c:v>0.10394000695795499</c:v>
                </c:pt>
                <c:pt idx="76">
                  <c:v>-6.5017829834579599E-2</c:v>
                </c:pt>
                <c:pt idx="77">
                  <c:v>-0.23300000000000001</c:v>
                </c:pt>
                <c:pt idx="78">
                  <c:v>-0.39659425620921601</c:v>
                </c:pt>
                <c:pt idx="79">
                  <c:v>-0.55336714813909105</c:v>
                </c:pt>
                <c:pt idx="80">
                  <c:v>-0.70102426643008198</c:v>
                </c:pt>
                <c:pt idx="81">
                  <c:v>-0.83325826985848495</c:v>
                </c:pt>
                <c:pt idx="82">
                  <c:v>-0.94949983543051197</c:v>
                </c:pt>
                <c:pt idx="83">
                  <c:v>-1.0475995657742201</c:v>
                </c:pt>
                <c:pt idx="84">
                  <c:v>-1.1257138132339</c:v>
                </c:pt>
                <c:pt idx="85">
                  <c:v>-1.1823476732839</c:v>
                </c:pt>
                <c:pt idx="86">
                  <c:v>-1.2166451016608799</c:v>
                </c:pt>
                <c:pt idx="87">
                  <c:v>-1.22836019767311</c:v>
                </c:pt>
                <c:pt idx="88">
                  <c:v>-1.2177</c:v>
                </c:pt>
                <c:pt idx="89">
                  <c:v>-1.1854599612339201</c:v>
                </c:pt>
                <c:pt idx="90">
                  <c:v>-1.13311802550796</c:v>
                </c:pt>
                <c:pt idx="91">
                  <c:v>-1.0627688071526</c:v>
                </c:pt>
                <c:pt idx="92">
                  <c:v>-0.97725120352481398</c:v>
                </c:pt>
                <c:pt idx="93">
                  <c:v>-0.88103030471685195</c:v>
                </c:pt>
                <c:pt idx="94">
                  <c:v>-0.78153716213547797</c:v>
                </c:pt>
                <c:pt idx="95">
                  <c:v>-0.695451895325636</c:v>
                </c:pt>
                <c:pt idx="96">
                  <c:v>-0.66390475615945299</c:v>
                </c:pt>
                <c:pt idx="97">
                  <c:v>-0.66708049541496495</c:v>
                </c:pt>
                <c:pt idx="98">
                  <c:v>-0.43044498494613298</c:v>
                </c:pt>
                <c:pt idx="99">
                  <c:v>-0.11070000000000001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8E-8241-B3FB-0A20F248F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(GOE-408)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airfoil_tables!$AZ$9:$AZ$108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airfoil_tables!$BB$9:$BB$108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1.30410509435233E-2</c:v>
                </c:pt>
                <c:pt idx="2">
                  <c:v>3.3828489116219197E-2</c:v>
                </c:pt>
                <c:pt idx="3">
                  <c:v>6.8081810734833395E-2</c:v>
                </c:pt>
                <c:pt idx="4">
                  <c:v>0.114995293530973</c:v>
                </c:pt>
                <c:pt idx="5">
                  <c:v>0.17391444300111999</c:v>
                </c:pt>
                <c:pt idx="6">
                  <c:v>0.243737364429817</c:v>
                </c:pt>
                <c:pt idx="7">
                  <c:v>0.32320975965969501</c:v>
                </c:pt>
                <c:pt idx="8">
                  <c:v>0.41118916582189002</c:v>
                </c:pt>
                <c:pt idx="9">
                  <c:v>0.50605023704129803</c:v>
                </c:pt>
                <c:pt idx="10">
                  <c:v>0.60622067221445797</c:v>
                </c:pt>
                <c:pt idx="11">
                  <c:v>0.71030000000000004</c:v>
                </c:pt>
                <c:pt idx="12">
                  <c:v>0.81634074408356505</c:v>
                </c:pt>
                <c:pt idx="13">
                  <c:v>0.92276839579006198</c:v>
                </c:pt>
                <c:pt idx="14">
                  <c:v>1.0279049024529701</c:v>
                </c:pt>
                <c:pt idx="15">
                  <c:v>1.1300914627380501</c:v>
                </c:pt>
                <c:pt idx="16">
                  <c:v>1.2276371101082699</c:v>
                </c:pt>
                <c:pt idx="17">
                  <c:v>1.31911821631796</c:v>
                </c:pt>
                <c:pt idx="18">
                  <c:v>1.40305166094407</c:v>
                </c:pt>
                <c:pt idx="19">
                  <c:v>1.47806077070746</c:v>
                </c:pt>
                <c:pt idx="20">
                  <c:v>1.54306065186068</c:v>
                </c:pt>
                <c:pt idx="21">
                  <c:v>1.5969676397114501</c:v>
                </c:pt>
                <c:pt idx="22">
                  <c:v>1.639</c:v>
                </c:pt>
                <c:pt idx="23">
                  <c:v>1.66854611273375</c:v>
                </c:pt>
                <c:pt idx="24">
                  <c:v>1.6851908004853899</c:v>
                </c:pt>
                <c:pt idx="25">
                  <c:v>1.68848597545907</c:v>
                </c:pt>
                <c:pt idx="26">
                  <c:v>1.67847075136966</c:v>
                </c:pt>
                <c:pt idx="27">
                  <c:v>1.65534070212303</c:v>
                </c:pt>
                <c:pt idx="28">
                  <c:v>1.61952214409094</c:v>
                </c:pt>
                <c:pt idx="29">
                  <c:v>1.5713339148410299</c:v>
                </c:pt>
                <c:pt idx="30">
                  <c:v>1.5117786095997201</c:v>
                </c:pt>
                <c:pt idx="31">
                  <c:v>1.44156156656545</c:v>
                </c:pt>
                <c:pt idx="32">
                  <c:v>1.36192433511322</c:v>
                </c:pt>
                <c:pt idx="33">
                  <c:v>1.27409999999999</c:v>
                </c:pt>
                <c:pt idx="34">
                  <c:v>1.1793908125807</c:v>
                </c:pt>
                <c:pt idx="35">
                  <c:v>1.07923572314086</c:v>
                </c:pt>
                <c:pt idx="36">
                  <c:v>0.97533677968842203</c:v>
                </c:pt>
                <c:pt idx="37">
                  <c:v>0.86922547237296099</c:v>
                </c:pt>
                <c:pt idx="38">
                  <c:v>0.76258212676391901</c:v>
                </c:pt>
                <c:pt idx="39">
                  <c:v>0.65711016013264001</c:v>
                </c:pt>
                <c:pt idx="40">
                  <c:v>0.55447089748483103</c:v>
                </c:pt>
                <c:pt idx="41">
                  <c:v>0.45610551920998499</c:v>
                </c:pt>
                <c:pt idx="42">
                  <c:v>0.36339675769701102</c:v>
                </c:pt>
                <c:pt idx="43">
                  <c:v>0.27701895980987001</c:v>
                </c:pt>
                <c:pt idx="44">
                  <c:v>0.19570000000000001</c:v>
                </c:pt>
                <c:pt idx="45">
                  <c:v>0.11055973557016301</c:v>
                </c:pt>
                <c:pt idx="46">
                  <c:v>2.6562679656035301E-2</c:v>
                </c:pt>
                <c:pt idx="47">
                  <c:v>2.2403759642602401E-2</c:v>
                </c:pt>
                <c:pt idx="48">
                  <c:v>2.2241836543737899E-2</c:v>
                </c:pt>
                <c:pt idx="49">
                  <c:v>2.2087929257573899E-2</c:v>
                </c:pt>
                <c:pt idx="50">
                  <c:v>2.2094112300486399E-2</c:v>
                </c:pt>
                <c:pt idx="51">
                  <c:v>2.25174008881661E-2</c:v>
                </c:pt>
                <c:pt idx="52">
                  <c:v>3.1711452989350498E-2</c:v>
                </c:pt>
                <c:pt idx="53">
                  <c:v>5.8300026555008197E-2</c:v>
                </c:pt>
                <c:pt idx="54">
                  <c:v>0.139550120895445</c:v>
                </c:pt>
                <c:pt idx="55">
                  <c:v>0.2447</c:v>
                </c:pt>
                <c:pt idx="56">
                  <c:v>0.26858279380945099</c:v>
                </c:pt>
                <c:pt idx="57">
                  <c:v>0.361927899901198</c:v>
                </c:pt>
                <c:pt idx="58">
                  <c:v>0.46210891119622699</c:v>
                </c:pt>
                <c:pt idx="59">
                  <c:v>0.56820066850492601</c:v>
                </c:pt>
                <c:pt idx="60">
                  <c:v>0.67903651918264996</c:v>
                </c:pt>
                <c:pt idx="61">
                  <c:v>0.793047965636135</c:v>
                </c:pt>
                <c:pt idx="62">
                  <c:v>0.90855341739557705</c:v>
                </c:pt>
                <c:pt idx="63">
                  <c:v>1.0238696201842701</c:v>
                </c:pt>
                <c:pt idx="64">
                  <c:v>1.1371535355692499</c:v>
                </c:pt>
                <c:pt idx="65">
                  <c:v>1.24663052093461</c:v>
                </c:pt>
                <c:pt idx="66">
                  <c:v>1.35059999999999</c:v>
                </c:pt>
                <c:pt idx="67">
                  <c:v>1.4471984007671399</c:v>
                </c:pt>
                <c:pt idx="68">
                  <c:v>1.5350444810792101</c:v>
                </c:pt>
                <c:pt idx="69">
                  <c:v>1.61259925696309</c:v>
                </c:pt>
                <c:pt idx="70">
                  <c:v>1.6786163978322699</c:v>
                </c:pt>
                <c:pt idx="71">
                  <c:v>1.7320553040445601</c:v>
                </c:pt>
                <c:pt idx="72">
                  <c:v>1.7719727707125901</c:v>
                </c:pt>
                <c:pt idx="73">
                  <c:v>1.7977198522187801</c:v>
                </c:pt>
                <c:pt idx="74">
                  <c:v>1.80889322370709</c:v>
                </c:pt>
                <c:pt idx="75">
                  <c:v>1.8052759115504899</c:v>
                </c:pt>
                <c:pt idx="76">
                  <c:v>1.7869421562171199</c:v>
                </c:pt>
                <c:pt idx="77">
                  <c:v>1.7543</c:v>
                </c:pt>
                <c:pt idx="78">
                  <c:v>1.7077868835719101</c:v>
                </c:pt>
                <c:pt idx="79">
                  <c:v>1.6481869144465</c:v>
                </c:pt>
                <c:pt idx="80">
                  <c:v>1.5764399272606899</c:v>
                </c:pt>
                <c:pt idx="81">
                  <c:v>1.49393684030493</c:v>
                </c:pt>
                <c:pt idx="82">
                  <c:v>1.40189870164075</c:v>
                </c:pt>
                <c:pt idx="83">
                  <c:v>1.301774395971</c:v>
                </c:pt>
                <c:pt idx="84">
                  <c:v>1.1954094331178899</c:v>
                </c:pt>
                <c:pt idx="85">
                  <c:v>1.0844841574166399</c:v>
                </c:pt>
                <c:pt idx="86">
                  <c:v>0.970693421138066</c:v>
                </c:pt>
                <c:pt idx="87">
                  <c:v>0.85606305146778405</c:v>
                </c:pt>
                <c:pt idx="88">
                  <c:v>0.74239999999999895</c:v>
                </c:pt>
                <c:pt idx="89">
                  <c:v>0.63146506466830798</c:v>
                </c:pt>
                <c:pt idx="90">
                  <c:v>0.525136392153149</c:v>
                </c:pt>
                <c:pt idx="91">
                  <c:v>0.42510718147307403</c:v>
                </c:pt>
                <c:pt idx="92">
                  <c:v>0.33280402252217001</c:v>
                </c:pt>
                <c:pt idx="93">
                  <c:v>0.24989636198637799</c:v>
                </c:pt>
                <c:pt idx="94">
                  <c:v>0.17762254721001</c:v>
                </c:pt>
                <c:pt idx="95">
                  <c:v>0.116908241870347</c:v>
                </c:pt>
                <c:pt idx="96">
                  <c:v>6.8858630363923201E-2</c:v>
                </c:pt>
                <c:pt idx="97">
                  <c:v>3.4053610591213097E-2</c:v>
                </c:pt>
                <c:pt idx="98">
                  <c:v>1.3030434749583601E-2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73-A44A-A08F-CEA8E4E2C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(GOE-450)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airfoil_tables!$BL$9:$BL$108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airfoil_tables!$BM$9:$BM$108</c:f>
              <c:numCache>
                <c:formatCode>0.00E+00</c:formatCode>
                <c:ptCount val="100"/>
                <c:pt idx="0">
                  <c:v>-0.133099999999999</c:v>
                </c:pt>
                <c:pt idx="1">
                  <c:v>0.15022584225362101</c:v>
                </c:pt>
                <c:pt idx="2">
                  <c:v>0.22780495446334501</c:v>
                </c:pt>
                <c:pt idx="3">
                  <c:v>0.25719167246407199</c:v>
                </c:pt>
                <c:pt idx="4">
                  <c:v>0.30933932380670498</c:v>
                </c:pt>
                <c:pt idx="5">
                  <c:v>0.36421155724055199</c:v>
                </c:pt>
                <c:pt idx="6">
                  <c:v>0.41133061421110201</c:v>
                </c:pt>
                <c:pt idx="7">
                  <c:v>0.44686323750867002</c:v>
                </c:pt>
                <c:pt idx="8">
                  <c:v>0.46961380245618101</c:v>
                </c:pt>
                <c:pt idx="9">
                  <c:v>0.479803413556462</c:v>
                </c:pt>
                <c:pt idx="10">
                  <c:v>0.47836619539674102</c:v>
                </c:pt>
                <c:pt idx="11">
                  <c:v>0.46650000000000003</c:v>
                </c:pt>
                <c:pt idx="12">
                  <c:v>0.44563000670407499</c:v>
                </c:pt>
                <c:pt idx="13">
                  <c:v>0.41748807606309202</c:v>
                </c:pt>
                <c:pt idx="14">
                  <c:v>0.383703084663507</c:v>
                </c:pt>
                <c:pt idx="15">
                  <c:v>0.34577753534552202</c:v>
                </c:pt>
                <c:pt idx="16">
                  <c:v>0.30522147205037897</c:v>
                </c:pt>
                <c:pt idx="17">
                  <c:v>0.263215524569478</c:v>
                </c:pt>
                <c:pt idx="18">
                  <c:v>0.220720505041062</c:v>
                </c:pt>
                <c:pt idx="19">
                  <c:v>0.17792817265571301</c:v>
                </c:pt>
                <c:pt idx="20">
                  <c:v>0.13684836677634701</c:v>
                </c:pt>
                <c:pt idx="21">
                  <c:v>9.6971513593843095E-2</c:v>
                </c:pt>
                <c:pt idx="22">
                  <c:v>5.8299999999999901E-2</c:v>
                </c:pt>
                <c:pt idx="23">
                  <c:v>2.0891851504847202E-2</c:v>
                </c:pt>
                <c:pt idx="24">
                  <c:v>-1.540181733001E-2</c:v>
                </c:pt>
                <c:pt idx="25">
                  <c:v>-5.1018409186744801E-2</c:v>
                </c:pt>
                <c:pt idx="26">
                  <c:v>-8.6036846382105001E-2</c:v>
                </c:pt>
                <c:pt idx="27">
                  <c:v>-0.120839909560364</c:v>
                </c:pt>
                <c:pt idx="28">
                  <c:v>-0.155566950042138</c:v>
                </c:pt>
                <c:pt idx="29">
                  <c:v>-0.19032927385402101</c:v>
                </c:pt>
                <c:pt idx="30">
                  <c:v>-0.22496371971847101</c:v>
                </c:pt>
                <c:pt idx="31">
                  <c:v>-0.25924534760102602</c:v>
                </c:pt>
                <c:pt idx="32">
                  <c:v>-0.29281589257434798</c:v>
                </c:pt>
                <c:pt idx="33">
                  <c:v>-0.32499999999999901</c:v>
                </c:pt>
                <c:pt idx="34">
                  <c:v>-0.35514423967409098</c:v>
                </c:pt>
                <c:pt idx="35">
                  <c:v>-0.38231342285369802</c:v>
                </c:pt>
                <c:pt idx="36">
                  <c:v>-0.40558027273763902</c:v>
                </c:pt>
                <c:pt idx="37">
                  <c:v>-0.42374572112299502</c:v>
                </c:pt>
                <c:pt idx="38">
                  <c:v>-0.43595742644991298</c:v>
                </c:pt>
                <c:pt idx="39">
                  <c:v>-0.441229402164451</c:v>
                </c:pt>
                <c:pt idx="40">
                  <c:v>-0.43903663497801498</c:v>
                </c:pt>
                <c:pt idx="41">
                  <c:v>-0.429478235584767</c:v>
                </c:pt>
                <c:pt idx="42">
                  <c:v>-0.414295419493588</c:v>
                </c:pt>
                <c:pt idx="43">
                  <c:v>-0.40155191036715998</c:v>
                </c:pt>
                <c:pt idx="44">
                  <c:v>-0.42370000000000002</c:v>
                </c:pt>
                <c:pt idx="45">
                  <c:v>-0.62141821980475398</c:v>
                </c:pt>
                <c:pt idx="46">
                  <c:v>-0.87360965221518105</c:v>
                </c:pt>
                <c:pt idx="47">
                  <c:v>-0.51629709335864005</c:v>
                </c:pt>
                <c:pt idx="48">
                  <c:v>-0.11629998358094699</c:v>
                </c:pt>
                <c:pt idx="49">
                  <c:v>0.28369946665859802</c:v>
                </c:pt>
                <c:pt idx="50">
                  <c:v>0.68382073650963804</c:v>
                </c:pt>
                <c:pt idx="51">
                  <c:v>1.0277115175465199</c:v>
                </c:pt>
                <c:pt idx="52">
                  <c:v>1.24091732562959</c:v>
                </c:pt>
                <c:pt idx="53">
                  <c:v>1.3025790581334999</c:v>
                </c:pt>
                <c:pt idx="54">
                  <c:v>1.20452450882089</c:v>
                </c:pt>
                <c:pt idx="55">
                  <c:v>1.0795999999999999</c:v>
                </c:pt>
                <c:pt idx="56">
                  <c:v>1.1217224089215601</c:v>
                </c:pt>
                <c:pt idx="57">
                  <c:v>1.14751007801615</c:v>
                </c:pt>
                <c:pt idx="58">
                  <c:v>1.19459499736646</c:v>
                </c:pt>
                <c:pt idx="59">
                  <c:v>1.24789808463202</c:v>
                </c:pt>
                <c:pt idx="60">
                  <c:v>1.2980272025825501</c:v>
                </c:pt>
                <c:pt idx="61">
                  <c:v>1.33897391005918</c:v>
                </c:pt>
                <c:pt idx="62">
                  <c:v>1.3667129711889201</c:v>
                </c:pt>
                <c:pt idx="63">
                  <c:v>1.3783758341569601</c:v>
                </c:pt>
                <c:pt idx="64">
                  <c:v>1.3719369099615799</c:v>
                </c:pt>
                <c:pt idx="65">
                  <c:v>1.3462417157301501</c:v>
                </c:pt>
                <c:pt idx="66">
                  <c:v>1.30049999999999</c:v>
                </c:pt>
                <c:pt idx="67">
                  <c:v>1.2344995587664001</c:v>
                </c:pt>
                <c:pt idx="68">
                  <c:v>1.1486929005512601</c:v>
                </c:pt>
                <c:pt idx="69">
                  <c:v>1.0438536864685699</c:v>
                </c:pt>
                <c:pt idx="70">
                  <c:v>0.92126707779299399</c:v>
                </c:pt>
                <c:pt idx="71">
                  <c:v>0.78271427275348404</c:v>
                </c:pt>
                <c:pt idx="72">
                  <c:v>0.63023783260673305</c:v>
                </c:pt>
                <c:pt idx="73">
                  <c:v>0.46639020020571598</c:v>
                </c:pt>
                <c:pt idx="74">
                  <c:v>0.29401082632589298</c:v>
                </c:pt>
                <c:pt idx="75">
                  <c:v>0.116167511937057</c:v>
                </c:pt>
                <c:pt idx="76">
                  <c:v>-6.3919396483650401E-2</c:v>
                </c:pt>
                <c:pt idx="77">
                  <c:v>-0.24279999999999999</c:v>
                </c:pt>
                <c:pt idx="78">
                  <c:v>-0.41698016901065699</c:v>
                </c:pt>
                <c:pt idx="79">
                  <c:v>-0.58402026178606004</c:v>
                </c:pt>
                <c:pt idx="80">
                  <c:v>-0.74191068150982598</c:v>
                </c:pt>
                <c:pt idx="81">
                  <c:v>-0.88215900882754605</c:v>
                </c:pt>
                <c:pt idx="82">
                  <c:v>-1.00531273543995</c:v>
                </c:pt>
                <c:pt idx="83">
                  <c:v>-1.108976207759</c:v>
                </c:pt>
                <c:pt idx="84">
                  <c:v>-1.1911701796402201</c:v>
                </c:pt>
                <c:pt idx="85">
                  <c:v>-1.2504985656669201</c:v>
                </c:pt>
                <c:pt idx="86">
                  <c:v>-1.28609541965092</c:v>
                </c:pt>
                <c:pt idx="87">
                  <c:v>-1.2975961566182801</c:v>
                </c:pt>
                <c:pt idx="88">
                  <c:v>-1.2854000000000001</c:v>
                </c:pt>
                <c:pt idx="89">
                  <c:v>-1.25039480622648</c:v>
                </c:pt>
                <c:pt idx="90">
                  <c:v>-1.19429709440383</c:v>
                </c:pt>
                <c:pt idx="91">
                  <c:v>-1.11938615861282</c:v>
                </c:pt>
                <c:pt idx="92">
                  <c:v>-1.02889702850515</c:v>
                </c:pt>
                <c:pt idx="93">
                  <c:v>-0.92759551141942698</c:v>
                </c:pt>
                <c:pt idx="94">
                  <c:v>-0.823797738513107</c:v>
                </c:pt>
                <c:pt idx="95">
                  <c:v>-0.73626973896147097</c:v>
                </c:pt>
                <c:pt idx="96">
                  <c:v>-0.71009359968322605</c:v>
                </c:pt>
                <c:pt idx="97">
                  <c:v>-0.70613334321291799</c:v>
                </c:pt>
                <c:pt idx="98">
                  <c:v>-0.45292720280441101</c:v>
                </c:pt>
                <c:pt idx="99">
                  <c:v>-0.133099999999999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D2-A741-80E6-8658BE86A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(GOE-408)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airfoil_tables!$AZ$9:$AZ$108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airfoil_tables!$BB$9:$BB$108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1.30410509435233E-2</c:v>
                </c:pt>
                <c:pt idx="2">
                  <c:v>3.3828489116219197E-2</c:v>
                </c:pt>
                <c:pt idx="3">
                  <c:v>6.8081810734833395E-2</c:v>
                </c:pt>
                <c:pt idx="4">
                  <c:v>0.114995293530973</c:v>
                </c:pt>
                <c:pt idx="5">
                  <c:v>0.17391444300111999</c:v>
                </c:pt>
                <c:pt idx="6">
                  <c:v>0.243737364429817</c:v>
                </c:pt>
                <c:pt idx="7">
                  <c:v>0.32320975965969501</c:v>
                </c:pt>
                <c:pt idx="8">
                  <c:v>0.41118916582189002</c:v>
                </c:pt>
                <c:pt idx="9">
                  <c:v>0.50605023704129803</c:v>
                </c:pt>
                <c:pt idx="10">
                  <c:v>0.60622067221445797</c:v>
                </c:pt>
                <c:pt idx="11">
                  <c:v>0.71030000000000004</c:v>
                </c:pt>
                <c:pt idx="12">
                  <c:v>0.81634074408356505</c:v>
                </c:pt>
                <c:pt idx="13">
                  <c:v>0.92276839579006198</c:v>
                </c:pt>
                <c:pt idx="14">
                  <c:v>1.0279049024529701</c:v>
                </c:pt>
                <c:pt idx="15">
                  <c:v>1.1300914627380501</c:v>
                </c:pt>
                <c:pt idx="16">
                  <c:v>1.2276371101082699</c:v>
                </c:pt>
                <c:pt idx="17">
                  <c:v>1.31911821631796</c:v>
                </c:pt>
                <c:pt idx="18">
                  <c:v>1.40305166094407</c:v>
                </c:pt>
                <c:pt idx="19">
                  <c:v>1.47806077070746</c:v>
                </c:pt>
                <c:pt idx="20">
                  <c:v>1.54306065186068</c:v>
                </c:pt>
                <c:pt idx="21">
                  <c:v>1.5969676397114501</c:v>
                </c:pt>
                <c:pt idx="22">
                  <c:v>1.639</c:v>
                </c:pt>
                <c:pt idx="23">
                  <c:v>1.66854611273375</c:v>
                </c:pt>
                <c:pt idx="24">
                  <c:v>1.6851908004853899</c:v>
                </c:pt>
                <c:pt idx="25">
                  <c:v>1.68848597545907</c:v>
                </c:pt>
                <c:pt idx="26">
                  <c:v>1.67847075136966</c:v>
                </c:pt>
                <c:pt idx="27">
                  <c:v>1.65534070212303</c:v>
                </c:pt>
                <c:pt idx="28">
                  <c:v>1.61952214409094</c:v>
                </c:pt>
                <c:pt idx="29">
                  <c:v>1.5713339148410299</c:v>
                </c:pt>
                <c:pt idx="30">
                  <c:v>1.5117786095997201</c:v>
                </c:pt>
                <c:pt idx="31">
                  <c:v>1.44156156656545</c:v>
                </c:pt>
                <c:pt idx="32">
                  <c:v>1.36192433511322</c:v>
                </c:pt>
                <c:pt idx="33">
                  <c:v>1.27409999999999</c:v>
                </c:pt>
                <c:pt idx="34">
                  <c:v>1.1793908125807</c:v>
                </c:pt>
                <c:pt idx="35">
                  <c:v>1.07923572314086</c:v>
                </c:pt>
                <c:pt idx="36">
                  <c:v>0.97533677968842203</c:v>
                </c:pt>
                <c:pt idx="37">
                  <c:v>0.86922547237296099</c:v>
                </c:pt>
                <c:pt idx="38">
                  <c:v>0.76258212676391901</c:v>
                </c:pt>
                <c:pt idx="39">
                  <c:v>0.65711016013264001</c:v>
                </c:pt>
                <c:pt idx="40">
                  <c:v>0.55447089748483103</c:v>
                </c:pt>
                <c:pt idx="41">
                  <c:v>0.45610551920998499</c:v>
                </c:pt>
                <c:pt idx="42">
                  <c:v>0.36339675769701102</c:v>
                </c:pt>
                <c:pt idx="43">
                  <c:v>0.27701895980987001</c:v>
                </c:pt>
                <c:pt idx="44">
                  <c:v>0.19570000000000001</c:v>
                </c:pt>
                <c:pt idx="45">
                  <c:v>0.11055973557016301</c:v>
                </c:pt>
                <c:pt idx="46">
                  <c:v>2.6562679656035301E-2</c:v>
                </c:pt>
                <c:pt idx="47">
                  <c:v>2.2403759642602401E-2</c:v>
                </c:pt>
                <c:pt idx="48">
                  <c:v>2.2241836543737899E-2</c:v>
                </c:pt>
                <c:pt idx="49">
                  <c:v>2.2087929257573899E-2</c:v>
                </c:pt>
                <c:pt idx="50">
                  <c:v>2.2094112300486399E-2</c:v>
                </c:pt>
                <c:pt idx="51">
                  <c:v>2.25174008881661E-2</c:v>
                </c:pt>
                <c:pt idx="52">
                  <c:v>3.1711452989350498E-2</c:v>
                </c:pt>
                <c:pt idx="53">
                  <c:v>5.8300026555008197E-2</c:v>
                </c:pt>
                <c:pt idx="54">
                  <c:v>0.139550120895445</c:v>
                </c:pt>
                <c:pt idx="55">
                  <c:v>0.2447</c:v>
                </c:pt>
                <c:pt idx="56">
                  <c:v>0.26858279380945099</c:v>
                </c:pt>
                <c:pt idx="57">
                  <c:v>0.361927899901198</c:v>
                </c:pt>
                <c:pt idx="58">
                  <c:v>0.46210891119622699</c:v>
                </c:pt>
                <c:pt idx="59">
                  <c:v>0.56820066850492601</c:v>
                </c:pt>
                <c:pt idx="60">
                  <c:v>0.67903651918264996</c:v>
                </c:pt>
                <c:pt idx="61">
                  <c:v>0.793047965636135</c:v>
                </c:pt>
                <c:pt idx="62">
                  <c:v>0.90855341739557705</c:v>
                </c:pt>
                <c:pt idx="63">
                  <c:v>1.0238696201842701</c:v>
                </c:pt>
                <c:pt idx="64">
                  <c:v>1.1371535355692499</c:v>
                </c:pt>
                <c:pt idx="65">
                  <c:v>1.24663052093461</c:v>
                </c:pt>
                <c:pt idx="66">
                  <c:v>1.35059999999999</c:v>
                </c:pt>
                <c:pt idx="67">
                  <c:v>1.4471984007671399</c:v>
                </c:pt>
                <c:pt idx="68">
                  <c:v>1.5350444810792101</c:v>
                </c:pt>
                <c:pt idx="69">
                  <c:v>1.61259925696309</c:v>
                </c:pt>
                <c:pt idx="70">
                  <c:v>1.6786163978322699</c:v>
                </c:pt>
                <c:pt idx="71">
                  <c:v>1.7320553040445601</c:v>
                </c:pt>
                <c:pt idx="72">
                  <c:v>1.7719727707125901</c:v>
                </c:pt>
                <c:pt idx="73">
                  <c:v>1.7977198522187801</c:v>
                </c:pt>
                <c:pt idx="74">
                  <c:v>1.80889322370709</c:v>
                </c:pt>
                <c:pt idx="75">
                  <c:v>1.8052759115504899</c:v>
                </c:pt>
                <c:pt idx="76">
                  <c:v>1.7869421562171199</c:v>
                </c:pt>
                <c:pt idx="77">
                  <c:v>1.7543</c:v>
                </c:pt>
                <c:pt idx="78">
                  <c:v>1.7077868835719101</c:v>
                </c:pt>
                <c:pt idx="79">
                  <c:v>1.6481869144465</c:v>
                </c:pt>
                <c:pt idx="80">
                  <c:v>1.5764399272606899</c:v>
                </c:pt>
                <c:pt idx="81">
                  <c:v>1.49393684030493</c:v>
                </c:pt>
                <c:pt idx="82">
                  <c:v>1.40189870164075</c:v>
                </c:pt>
                <c:pt idx="83">
                  <c:v>1.301774395971</c:v>
                </c:pt>
                <c:pt idx="84">
                  <c:v>1.1954094331178899</c:v>
                </c:pt>
                <c:pt idx="85">
                  <c:v>1.0844841574166399</c:v>
                </c:pt>
                <c:pt idx="86">
                  <c:v>0.970693421138066</c:v>
                </c:pt>
                <c:pt idx="87">
                  <c:v>0.85606305146778405</c:v>
                </c:pt>
                <c:pt idx="88">
                  <c:v>0.74239999999999895</c:v>
                </c:pt>
                <c:pt idx="89">
                  <c:v>0.63146506466830798</c:v>
                </c:pt>
                <c:pt idx="90">
                  <c:v>0.525136392153149</c:v>
                </c:pt>
                <c:pt idx="91">
                  <c:v>0.42510718147307403</c:v>
                </c:pt>
                <c:pt idx="92">
                  <c:v>0.33280402252217001</c:v>
                </c:pt>
                <c:pt idx="93">
                  <c:v>0.24989636198637799</c:v>
                </c:pt>
                <c:pt idx="94">
                  <c:v>0.17762254721001</c:v>
                </c:pt>
                <c:pt idx="95">
                  <c:v>0.116908241870347</c:v>
                </c:pt>
                <c:pt idx="96">
                  <c:v>6.8858630363923201E-2</c:v>
                </c:pt>
                <c:pt idx="97">
                  <c:v>3.4053610591213097E-2</c:v>
                </c:pt>
                <c:pt idx="98">
                  <c:v>1.3030434749583601E-2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01-AA48-9804-300479007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(GOE-450)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airfoil_tables!$BL$9:$BL$108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airfoil_tables!$BN$9:$BN$108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1.29358233130474E-2</c:v>
                </c:pt>
                <c:pt idx="2">
                  <c:v>3.36174777276197E-2</c:v>
                </c:pt>
                <c:pt idx="3">
                  <c:v>6.7585088160154003E-2</c:v>
                </c:pt>
                <c:pt idx="4">
                  <c:v>0.114250758978866</c:v>
                </c:pt>
                <c:pt idx="5">
                  <c:v>0.172590079601144</c:v>
                </c:pt>
                <c:pt idx="6">
                  <c:v>0.241772174394323</c:v>
                </c:pt>
                <c:pt idx="7">
                  <c:v>0.32049394388352098</c:v>
                </c:pt>
                <c:pt idx="8">
                  <c:v>0.40746113540027801</c:v>
                </c:pt>
                <c:pt idx="9">
                  <c:v>0.50115415402062902</c:v>
                </c:pt>
                <c:pt idx="10">
                  <c:v>0.60018410158533197</c:v>
                </c:pt>
                <c:pt idx="11">
                  <c:v>0.70279999999999998</c:v>
                </c:pt>
                <c:pt idx="12">
                  <c:v>0.80738436925991597</c:v>
                </c:pt>
                <c:pt idx="13">
                  <c:v>0.91223807159311698</c:v>
                </c:pt>
                <c:pt idx="14">
                  <c:v>1.0158380139122001</c:v>
                </c:pt>
                <c:pt idx="15">
                  <c:v>1.11631609448876</c:v>
                </c:pt>
                <c:pt idx="16">
                  <c:v>1.2123625989334601</c:v>
                </c:pt>
                <c:pt idx="17">
                  <c:v>1.30219284003305</c:v>
                </c:pt>
                <c:pt idx="18">
                  <c:v>1.3846512279385901</c:v>
                </c:pt>
                <c:pt idx="19">
                  <c:v>1.45832949707758</c:v>
                </c:pt>
                <c:pt idx="20">
                  <c:v>1.5221289157892399</c:v>
                </c:pt>
                <c:pt idx="21">
                  <c:v>1.5750863781150399</c:v>
                </c:pt>
                <c:pt idx="22">
                  <c:v>1.6164000000000001</c:v>
                </c:pt>
                <c:pt idx="23">
                  <c:v>1.6454211304072599</c:v>
                </c:pt>
                <c:pt idx="24">
                  <c:v>1.6616862969755599</c:v>
                </c:pt>
                <c:pt idx="25">
                  <c:v>1.66488233220826</c:v>
                </c:pt>
                <c:pt idx="26">
                  <c:v>1.65511753656576</c:v>
                </c:pt>
                <c:pt idx="27">
                  <c:v>1.6324643645555299</c:v>
                </c:pt>
                <c:pt idx="28">
                  <c:v>1.59727141624659</c:v>
                </c:pt>
                <c:pt idx="29">
                  <c:v>1.5499604735578201</c:v>
                </c:pt>
                <c:pt idx="30">
                  <c:v>1.4915060300519201</c:v>
                </c:pt>
                <c:pt idx="31">
                  <c:v>1.4225514058964099</c:v>
                </c:pt>
                <c:pt idx="32">
                  <c:v>1.3443091931068401</c:v>
                </c:pt>
                <c:pt idx="33">
                  <c:v>1.258</c:v>
                </c:pt>
                <c:pt idx="34">
                  <c:v>1.16481490260978</c:v>
                </c:pt>
                <c:pt idx="35">
                  <c:v>1.06626512969867</c:v>
                </c:pt>
                <c:pt idx="36">
                  <c:v>0.96398885901019604</c:v>
                </c:pt>
                <c:pt idx="37">
                  <c:v>0.85944120835184101</c:v>
                </c:pt>
                <c:pt idx="38">
                  <c:v>0.75436443396407504</c:v>
                </c:pt>
                <c:pt idx="39">
                  <c:v>0.65024969082745498</c:v>
                </c:pt>
                <c:pt idx="40">
                  <c:v>0.54885280510765999</c:v>
                </c:pt>
                <c:pt idx="41">
                  <c:v>0.45162820730491998</c:v>
                </c:pt>
                <c:pt idx="42">
                  <c:v>0.35975092535696801</c:v>
                </c:pt>
                <c:pt idx="43">
                  <c:v>0.27359893398506202</c:v>
                </c:pt>
                <c:pt idx="44">
                  <c:v>0.19069999999999901</c:v>
                </c:pt>
                <c:pt idx="45">
                  <c:v>9.7445168392572903E-2</c:v>
                </c:pt>
                <c:pt idx="46">
                  <c:v>2.81725958409028E-2</c:v>
                </c:pt>
                <c:pt idx="47">
                  <c:v>2.2510032824226499E-2</c:v>
                </c:pt>
                <c:pt idx="48">
                  <c:v>2.2302109638977601E-2</c:v>
                </c:pt>
                <c:pt idx="49">
                  <c:v>2.2095246691374901E-2</c:v>
                </c:pt>
                <c:pt idx="50">
                  <c:v>2.1134417835379799E-2</c:v>
                </c:pt>
                <c:pt idx="51">
                  <c:v>2.29230220157754E-2</c:v>
                </c:pt>
                <c:pt idx="52">
                  <c:v>3.4762935295672599E-2</c:v>
                </c:pt>
                <c:pt idx="53">
                  <c:v>6.4332920228426196E-2</c:v>
                </c:pt>
                <c:pt idx="54">
                  <c:v>0.13130022072380701</c:v>
                </c:pt>
                <c:pt idx="55">
                  <c:v>0.25509999999999899</c:v>
                </c:pt>
                <c:pt idx="56">
                  <c:v>0.25956286143333102</c:v>
                </c:pt>
                <c:pt idx="57">
                  <c:v>0.35424325856199901</c:v>
                </c:pt>
                <c:pt idx="58">
                  <c:v>0.45578454527305201</c:v>
                </c:pt>
                <c:pt idx="59">
                  <c:v>0.56311895145083402</c:v>
                </c:pt>
                <c:pt idx="60">
                  <c:v>0.67518331669926301</c:v>
                </c:pt>
                <c:pt idx="61">
                  <c:v>0.79020633492436498</c:v>
                </c:pt>
                <c:pt idx="62">
                  <c:v>0.90678850045632797</c:v>
                </c:pt>
                <c:pt idx="63">
                  <c:v>1.0230914676043601</c:v>
                </c:pt>
                <c:pt idx="64">
                  <c:v>1.13735374742129</c:v>
                </c:pt>
                <c:pt idx="65">
                  <c:v>1.24770909505558</c:v>
                </c:pt>
                <c:pt idx="66">
                  <c:v>1.3525</c:v>
                </c:pt>
                <c:pt idx="67">
                  <c:v>1.4499936020143001</c:v>
                </c:pt>
                <c:pt idx="68">
                  <c:v>1.5385945042770499</c:v>
                </c:pt>
                <c:pt idx="69">
                  <c:v>1.6168854447308401</c:v>
                </c:pt>
                <c:pt idx="70">
                  <c:v>1.6835262167757401</c:v>
                </c:pt>
                <c:pt idx="71">
                  <c:v>1.7374720856775401</c:v>
                </c:pt>
                <c:pt idx="72">
                  <c:v>1.7777548228870499</c:v>
                </c:pt>
                <c:pt idx="73">
                  <c:v>1.80375473518788</c:v>
                </c:pt>
                <c:pt idx="74">
                  <c:v>1.8150993463238201</c:v>
                </c:pt>
                <c:pt idx="75">
                  <c:v>1.81157592231454</c:v>
                </c:pt>
                <c:pt idx="76">
                  <c:v>1.79317670437747</c:v>
                </c:pt>
                <c:pt idx="77">
                  <c:v>1.76029999999999</c:v>
                </c:pt>
                <c:pt idx="78">
                  <c:v>1.71342640900748</c:v>
                </c:pt>
                <c:pt idx="79">
                  <c:v>1.6534474964371999</c:v>
                </c:pt>
                <c:pt idx="80">
                  <c:v>1.58124733765783</c:v>
                </c:pt>
                <c:pt idx="81">
                  <c:v>1.49818586975236</c:v>
                </c:pt>
                <c:pt idx="82">
                  <c:v>1.40557472207326</c:v>
                </c:pt>
                <c:pt idx="83">
                  <c:v>1.30491452400664</c:v>
                </c:pt>
                <c:pt idx="84">
                  <c:v>1.1979606825436599</c:v>
                </c:pt>
                <c:pt idx="85">
                  <c:v>1.0863721083281599</c:v>
                </c:pt>
                <c:pt idx="86">
                  <c:v>0.97212915555630997</c:v>
                </c:pt>
                <c:pt idx="87">
                  <c:v>0.85700736368549202</c:v>
                </c:pt>
                <c:pt idx="88">
                  <c:v>0.7429</c:v>
                </c:pt>
                <c:pt idx="89">
                  <c:v>0.631603228743851</c:v>
                </c:pt>
                <c:pt idx="90">
                  <c:v>0.52500430541658005</c:v>
                </c:pt>
                <c:pt idx="91">
                  <c:v>0.42481317046082201</c:v>
                </c:pt>
                <c:pt idx="92">
                  <c:v>0.332513570704907</c:v>
                </c:pt>
                <c:pt idx="93">
                  <c:v>0.24949614072409301</c:v>
                </c:pt>
                <c:pt idx="94">
                  <c:v>0.177214628635878</c:v>
                </c:pt>
                <c:pt idx="95">
                  <c:v>0.11660101784980099</c:v>
                </c:pt>
                <c:pt idx="96">
                  <c:v>6.8658944161841304E-2</c:v>
                </c:pt>
                <c:pt idx="97">
                  <c:v>3.39571193792493E-2</c:v>
                </c:pt>
                <c:pt idx="98">
                  <c:v>1.3040790772425899E-2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01-AA48-9804-300479007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(NREL-S814)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airfoil_tables!$BX$9:$BX$108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airfoil_tables!$BY$9:$BY$108</c:f>
              <c:numCache>
                <c:formatCode>0.00E+00</c:formatCode>
                <c:ptCount val="100"/>
                <c:pt idx="0">
                  <c:v>-0.14678165000000001</c:v>
                </c:pt>
                <c:pt idx="1">
                  <c:v>3.71821573807652E-3</c:v>
                </c:pt>
                <c:pt idx="2">
                  <c:v>0.34495874553661698</c:v>
                </c:pt>
                <c:pt idx="3">
                  <c:v>0.52736694484763003</c:v>
                </c:pt>
                <c:pt idx="4">
                  <c:v>0.65909039598491803</c:v>
                </c:pt>
                <c:pt idx="5">
                  <c:v>0.65205773701911696</c:v>
                </c:pt>
                <c:pt idx="6">
                  <c:v>0.58289637045005604</c:v>
                </c:pt>
                <c:pt idx="7">
                  <c:v>0.54267684791231696</c:v>
                </c:pt>
                <c:pt idx="8">
                  <c:v>0.55156654506512204</c:v>
                </c:pt>
                <c:pt idx="9">
                  <c:v>0.55745755815873499</c:v>
                </c:pt>
                <c:pt idx="10">
                  <c:v>0.56529387775400397</c:v>
                </c:pt>
                <c:pt idx="11">
                  <c:v>0.57009251999999899</c:v>
                </c:pt>
                <c:pt idx="12">
                  <c:v>0.57921487525870197</c:v>
                </c:pt>
                <c:pt idx="13">
                  <c:v>0.57555724891026405</c:v>
                </c:pt>
                <c:pt idx="14">
                  <c:v>0.57962685269858705</c:v>
                </c:pt>
                <c:pt idx="15">
                  <c:v>0.56141263889579596</c:v>
                </c:pt>
                <c:pt idx="16">
                  <c:v>0.53353207774877498</c:v>
                </c:pt>
                <c:pt idx="17">
                  <c:v>0.49405539086378403</c:v>
                </c:pt>
                <c:pt idx="18">
                  <c:v>0.46654041224729698</c:v>
                </c:pt>
                <c:pt idx="19">
                  <c:v>0.385947621366515</c:v>
                </c:pt>
                <c:pt idx="20">
                  <c:v>0.28586739462452898</c:v>
                </c:pt>
                <c:pt idx="21">
                  <c:v>0.174378730795403</c:v>
                </c:pt>
                <c:pt idx="22">
                  <c:v>4.0836532000000002E-2</c:v>
                </c:pt>
                <c:pt idx="23">
                  <c:v>-7.4355485243689998E-2</c:v>
                </c:pt>
                <c:pt idx="24">
                  <c:v>-0.20551407009341</c:v>
                </c:pt>
                <c:pt idx="25">
                  <c:v>-0.33176372772820401</c:v>
                </c:pt>
                <c:pt idx="26">
                  <c:v>-0.45290861389218001</c:v>
                </c:pt>
                <c:pt idx="27">
                  <c:v>-0.57413148755002896</c:v>
                </c:pt>
                <c:pt idx="28">
                  <c:v>-0.67163785112900298</c:v>
                </c:pt>
                <c:pt idx="29">
                  <c:v>-0.76912208092353296</c:v>
                </c:pt>
                <c:pt idx="30">
                  <c:v>-0.81977703005148395</c:v>
                </c:pt>
                <c:pt idx="31">
                  <c:v>-0.87808070215205802</c:v>
                </c:pt>
                <c:pt idx="32">
                  <c:v>-0.91484639980864402</c:v>
                </c:pt>
                <c:pt idx="33">
                  <c:v>-0.93526781999999997</c:v>
                </c:pt>
                <c:pt idx="34">
                  <c:v>-0.94261305550185703</c:v>
                </c:pt>
                <c:pt idx="35">
                  <c:v>-0.92349606480599999</c:v>
                </c:pt>
                <c:pt idx="36">
                  <c:v>-0.888437740140534</c:v>
                </c:pt>
                <c:pt idx="37">
                  <c:v>-0.85690565736790003</c:v>
                </c:pt>
                <c:pt idx="38">
                  <c:v>-0.80541292912394702</c:v>
                </c:pt>
                <c:pt idx="39">
                  <c:v>-0.75587379473151395</c:v>
                </c:pt>
                <c:pt idx="40">
                  <c:v>-0.70381019520229204</c:v>
                </c:pt>
                <c:pt idx="41">
                  <c:v>-0.62904493905632297</c:v>
                </c:pt>
                <c:pt idx="42">
                  <c:v>-0.91632658859461802</c:v>
                </c:pt>
                <c:pt idx="43">
                  <c:v>-0.84617688336530394</c:v>
                </c:pt>
                <c:pt idx="44">
                  <c:v>-0.38960682000000002</c:v>
                </c:pt>
                <c:pt idx="45">
                  <c:v>-0.31773559922028599</c:v>
                </c:pt>
                <c:pt idx="46">
                  <c:v>-0.2278383213339</c:v>
                </c:pt>
                <c:pt idx="47">
                  <c:v>-0.128991465579578</c:v>
                </c:pt>
                <c:pt idx="48">
                  <c:v>2.3646784099814001E-2</c:v>
                </c:pt>
                <c:pt idx="49">
                  <c:v>0.16929121419151499</c:v>
                </c:pt>
                <c:pt idx="50">
                  <c:v>0.35628270172156301</c:v>
                </c:pt>
                <c:pt idx="51">
                  <c:v>0.66900730023939103</c:v>
                </c:pt>
                <c:pt idx="52">
                  <c:v>0.93015953823751696</c:v>
                </c:pt>
                <c:pt idx="53">
                  <c:v>1.08699000228036</c:v>
                </c:pt>
                <c:pt idx="54">
                  <c:v>1.1208478809075499</c:v>
                </c:pt>
                <c:pt idx="55">
                  <c:v>0.83870787000000002</c:v>
                </c:pt>
                <c:pt idx="56">
                  <c:v>0.83205234922824001</c:v>
                </c:pt>
                <c:pt idx="57">
                  <c:v>0.82021380159773605</c:v>
                </c:pt>
                <c:pt idx="58">
                  <c:v>0.85968528726720295</c:v>
                </c:pt>
                <c:pt idx="59">
                  <c:v>0.900981881241399</c:v>
                </c:pt>
                <c:pt idx="60">
                  <c:v>0.95027974078239097</c:v>
                </c:pt>
                <c:pt idx="61">
                  <c:v>0.98508774180035097</c:v>
                </c:pt>
                <c:pt idx="62">
                  <c:v>1.07297582271438</c:v>
                </c:pt>
                <c:pt idx="63">
                  <c:v>1.07941722667464</c:v>
                </c:pt>
                <c:pt idx="64">
                  <c:v>1.0771290889043399</c:v>
                </c:pt>
                <c:pt idx="65">
                  <c:v>1.0506022125453101</c:v>
                </c:pt>
                <c:pt idx="66">
                  <c:v>1.0148406000000001</c:v>
                </c:pt>
                <c:pt idx="67">
                  <c:v>0.958985393501113</c:v>
                </c:pt>
                <c:pt idx="68">
                  <c:v>0.87938101346499498</c:v>
                </c:pt>
                <c:pt idx="69">
                  <c:v>0.77870203666438798</c:v>
                </c:pt>
                <c:pt idx="70">
                  <c:v>0.67946887149115198</c:v>
                </c:pt>
                <c:pt idx="71">
                  <c:v>0.56531837898909498</c:v>
                </c:pt>
                <c:pt idx="72">
                  <c:v>0.44459386925994399</c:v>
                </c:pt>
                <c:pt idx="73">
                  <c:v>0.32376997135004998</c:v>
                </c:pt>
                <c:pt idx="74">
                  <c:v>0.192976841144441</c:v>
                </c:pt>
                <c:pt idx="75">
                  <c:v>6.7577569070716201E-2</c:v>
                </c:pt>
                <c:pt idx="76">
                  <c:v>-7.2875212538793796E-2</c:v>
                </c:pt>
                <c:pt idx="77">
                  <c:v>-0.193216419999999</c:v>
                </c:pt>
                <c:pt idx="78">
                  <c:v>-0.31184721342219102</c:v>
                </c:pt>
                <c:pt idx="79">
                  <c:v>-0.408236755411373</c:v>
                </c:pt>
                <c:pt idx="80">
                  <c:v>-0.49751243829220998</c:v>
                </c:pt>
                <c:pt idx="81">
                  <c:v>-0.56439035178682495</c:v>
                </c:pt>
                <c:pt idx="82">
                  <c:v>-0.629312204342801</c:v>
                </c:pt>
                <c:pt idx="83">
                  <c:v>-0.67385619635706895</c:v>
                </c:pt>
                <c:pt idx="84">
                  <c:v>-0.70142695033026803</c:v>
                </c:pt>
                <c:pt idx="85">
                  <c:v>-0.721219496698152</c:v>
                </c:pt>
                <c:pt idx="86">
                  <c:v>-0.75704108977742302</c:v>
                </c:pt>
                <c:pt idx="87">
                  <c:v>-0.77899991503722599</c:v>
                </c:pt>
                <c:pt idx="88">
                  <c:v>-0.80361985000000002</c:v>
                </c:pt>
                <c:pt idx="89">
                  <c:v>-0.81312801701067405</c:v>
                </c:pt>
                <c:pt idx="90">
                  <c:v>-0.83145969205175596</c:v>
                </c:pt>
                <c:pt idx="91">
                  <c:v>-0.85518137101942704</c:v>
                </c:pt>
                <c:pt idx="92">
                  <c:v>-0.88275237049585098</c:v>
                </c:pt>
                <c:pt idx="93">
                  <c:v>-0.96702025309892503</c:v>
                </c:pt>
                <c:pt idx="94">
                  <c:v>-1.11378382877408</c:v>
                </c:pt>
                <c:pt idx="95">
                  <c:v>-1.1943702956128199</c:v>
                </c:pt>
                <c:pt idx="96">
                  <c:v>-1.0895669269552299</c:v>
                </c:pt>
                <c:pt idx="97">
                  <c:v>-0.90734693792833798</c:v>
                </c:pt>
                <c:pt idx="98">
                  <c:v>-0.444639856883493</c:v>
                </c:pt>
                <c:pt idx="99">
                  <c:v>-0.14678165000000001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D6-774E-A607-F73C06E66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(NREL-S814)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airfoil_tables!$BX$9:$BX$108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airfoil_tables!$BZ$9:$BZ$108</c:f>
              <c:numCache>
                <c:formatCode>0.00E+00</c:formatCode>
                <c:ptCount val="100"/>
                <c:pt idx="0">
                  <c:v>7.9652736000000002E-2</c:v>
                </c:pt>
                <c:pt idx="1">
                  <c:v>8.2075064419237106E-2</c:v>
                </c:pt>
                <c:pt idx="2">
                  <c:v>9.8626242426573404E-2</c:v>
                </c:pt>
                <c:pt idx="3">
                  <c:v>0.14254193778124399</c:v>
                </c:pt>
                <c:pt idx="4">
                  <c:v>0.21516547684083201</c:v>
                </c:pt>
                <c:pt idx="5">
                  <c:v>0.28708838802095399</c:v>
                </c:pt>
                <c:pt idx="6">
                  <c:v>0.34429008436838299</c:v>
                </c:pt>
                <c:pt idx="7">
                  <c:v>0.42230434551971502</c:v>
                </c:pt>
                <c:pt idx="8">
                  <c:v>0.50910539307453895</c:v>
                </c:pt>
                <c:pt idx="9">
                  <c:v>0.59794290361150004</c:v>
                </c:pt>
                <c:pt idx="10">
                  <c:v>0.70456670494889495</c:v>
                </c:pt>
                <c:pt idx="11">
                  <c:v>0.81571651999999895</c:v>
                </c:pt>
                <c:pt idx="12">
                  <c:v>0.94207924462674697</c:v>
                </c:pt>
                <c:pt idx="13">
                  <c:v>1.0787988535116499</c:v>
                </c:pt>
                <c:pt idx="14">
                  <c:v>1.2443621924475701</c:v>
                </c:pt>
                <c:pt idx="15">
                  <c:v>1.3703783024774401</c:v>
                </c:pt>
                <c:pt idx="16">
                  <c:v>1.52815382186881</c:v>
                </c:pt>
                <c:pt idx="17">
                  <c:v>1.67281011765623</c:v>
                </c:pt>
                <c:pt idx="18">
                  <c:v>1.83002591997224</c:v>
                </c:pt>
                <c:pt idx="19">
                  <c:v>1.9636425387169101</c:v>
                </c:pt>
                <c:pt idx="20">
                  <c:v>2.0964019961074101</c:v>
                </c:pt>
                <c:pt idx="21">
                  <c:v>2.1656325896125499</c:v>
                </c:pt>
                <c:pt idx="22">
                  <c:v>2.2569108999999901</c:v>
                </c:pt>
                <c:pt idx="23">
                  <c:v>2.2811778679738799</c:v>
                </c:pt>
                <c:pt idx="24">
                  <c:v>2.3166116599814699</c:v>
                </c:pt>
                <c:pt idx="25">
                  <c:v>2.3174345753349099</c:v>
                </c:pt>
                <c:pt idx="26">
                  <c:v>2.2882965326843001</c:v>
                </c:pt>
                <c:pt idx="27">
                  <c:v>2.23432264921049</c:v>
                </c:pt>
                <c:pt idx="28">
                  <c:v>2.1777335101342401</c:v>
                </c:pt>
                <c:pt idx="29">
                  <c:v>2.0960408959070902</c:v>
                </c:pt>
                <c:pt idx="30">
                  <c:v>1.90530571044335</c:v>
                </c:pt>
                <c:pt idx="31">
                  <c:v>1.8031911407727701</c:v>
                </c:pt>
                <c:pt idx="32">
                  <c:v>1.66358242309455</c:v>
                </c:pt>
                <c:pt idx="33">
                  <c:v>1.5122397999999999</c:v>
                </c:pt>
                <c:pt idx="34">
                  <c:v>1.3906593719117699</c:v>
                </c:pt>
                <c:pt idx="35">
                  <c:v>1.22134402363405</c:v>
                </c:pt>
                <c:pt idx="36">
                  <c:v>1.0605941894126001</c:v>
                </c:pt>
                <c:pt idx="37">
                  <c:v>0.93143279985445304</c:v>
                </c:pt>
                <c:pt idx="38">
                  <c:v>0.80295699997810699</c:v>
                </c:pt>
                <c:pt idx="39">
                  <c:v>0.68019396335805604</c:v>
                </c:pt>
                <c:pt idx="40">
                  <c:v>0.57305101782544898</c:v>
                </c:pt>
                <c:pt idx="41">
                  <c:v>0.46419435672460402</c:v>
                </c:pt>
                <c:pt idx="42">
                  <c:v>0.24822906789601401</c:v>
                </c:pt>
                <c:pt idx="43">
                  <c:v>0.27971481631976602</c:v>
                </c:pt>
                <c:pt idx="44">
                  <c:v>0.21179976</c:v>
                </c:pt>
                <c:pt idx="45">
                  <c:v>0.177302496929957</c:v>
                </c:pt>
                <c:pt idx="46">
                  <c:v>0.141371889269166</c:v>
                </c:pt>
                <c:pt idx="47">
                  <c:v>0.11336812977359501</c:v>
                </c:pt>
                <c:pt idx="48">
                  <c:v>8.6305401746768803E-2</c:v>
                </c:pt>
                <c:pt idx="49">
                  <c:v>6.8303557332082696E-2</c:v>
                </c:pt>
                <c:pt idx="50">
                  <c:v>4.7105542548272199E-2</c:v>
                </c:pt>
                <c:pt idx="51">
                  <c:v>4.7802516752171301E-2</c:v>
                </c:pt>
                <c:pt idx="52">
                  <c:v>6.6642282714668905E-2</c:v>
                </c:pt>
                <c:pt idx="53">
                  <c:v>9.8906747665473596E-2</c:v>
                </c:pt>
                <c:pt idx="54">
                  <c:v>0.142562010031928</c:v>
                </c:pt>
                <c:pt idx="55">
                  <c:v>0.35183902</c:v>
                </c:pt>
                <c:pt idx="56">
                  <c:v>0.46095478165604298</c:v>
                </c:pt>
                <c:pt idx="57">
                  <c:v>0.54796474099034698</c:v>
                </c:pt>
                <c:pt idx="58">
                  <c:v>0.65575119090384804</c:v>
                </c:pt>
                <c:pt idx="59">
                  <c:v>0.75568424145663204</c:v>
                </c:pt>
                <c:pt idx="60">
                  <c:v>0.89005737817761399</c:v>
                </c:pt>
                <c:pt idx="61">
                  <c:v>1.02088091194435</c:v>
                </c:pt>
                <c:pt idx="62">
                  <c:v>1.19515419715683</c:v>
                </c:pt>
                <c:pt idx="63">
                  <c:v>1.3583336082413799</c:v>
                </c:pt>
                <c:pt idx="64">
                  <c:v>1.5208570509530701</c:v>
                </c:pt>
                <c:pt idx="65">
                  <c:v>1.67404591591346</c:v>
                </c:pt>
                <c:pt idx="66">
                  <c:v>1.8318251999999899</c:v>
                </c:pt>
                <c:pt idx="67">
                  <c:v>1.9269241887781801</c:v>
                </c:pt>
                <c:pt idx="68">
                  <c:v>2.0664219591608601</c:v>
                </c:pt>
                <c:pt idx="69">
                  <c:v>2.1790964645342799</c:v>
                </c:pt>
                <c:pt idx="70">
                  <c:v>2.24276466379446</c:v>
                </c:pt>
                <c:pt idx="71">
                  <c:v>2.3225488923105502</c:v>
                </c:pt>
                <c:pt idx="72">
                  <c:v>2.3797675120732902</c:v>
                </c:pt>
                <c:pt idx="73">
                  <c:v>2.39222006639379</c:v>
                </c:pt>
                <c:pt idx="74">
                  <c:v>2.3780284341096301</c:v>
                </c:pt>
                <c:pt idx="75">
                  <c:v>2.3527126327884802</c:v>
                </c:pt>
                <c:pt idx="76">
                  <c:v>2.32951874991259</c:v>
                </c:pt>
                <c:pt idx="77">
                  <c:v>2.2394812000000002</c:v>
                </c:pt>
                <c:pt idx="78">
                  <c:v>2.1969966683386399</c:v>
                </c:pt>
                <c:pt idx="79">
                  <c:v>2.0884361940477598</c:v>
                </c:pt>
                <c:pt idx="80">
                  <c:v>1.9807851072834699</c:v>
                </c:pt>
                <c:pt idx="81">
                  <c:v>1.84406449321848</c:v>
                </c:pt>
                <c:pt idx="82">
                  <c:v>1.70440243040511</c:v>
                </c:pt>
                <c:pt idx="83">
                  <c:v>1.55799807316149</c:v>
                </c:pt>
                <c:pt idx="84">
                  <c:v>1.3765788842864899</c:v>
                </c:pt>
                <c:pt idx="85">
                  <c:v>1.2270572936888799</c:v>
                </c:pt>
                <c:pt idx="86">
                  <c:v>1.1209293659219399</c:v>
                </c:pt>
                <c:pt idx="87">
                  <c:v>0.99736954743692996</c:v>
                </c:pt>
                <c:pt idx="88">
                  <c:v>0.90723551999999896</c:v>
                </c:pt>
                <c:pt idx="89">
                  <c:v>0.80326824430356603</c:v>
                </c:pt>
                <c:pt idx="90">
                  <c:v>0.71077132372864704</c:v>
                </c:pt>
                <c:pt idx="91">
                  <c:v>0.62258059854610903</c:v>
                </c:pt>
                <c:pt idx="92">
                  <c:v>0.53293714958551197</c:v>
                </c:pt>
                <c:pt idx="93">
                  <c:v>0.46346915869873601</c:v>
                </c:pt>
                <c:pt idx="94">
                  <c:v>0.35706157482123202</c:v>
                </c:pt>
                <c:pt idx="95">
                  <c:v>0.244043142452363</c:v>
                </c:pt>
                <c:pt idx="96">
                  <c:v>0.14506901501410099</c:v>
                </c:pt>
                <c:pt idx="97">
                  <c:v>0.10543536453724001</c:v>
                </c:pt>
                <c:pt idx="98">
                  <c:v>9.7721175334345697E-2</c:v>
                </c:pt>
                <c:pt idx="99">
                  <c:v>7.9652736000000002E-2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46-754C-BBB5-B707EC3D3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</a:t>
            </a:r>
            <a:r>
              <a:rPr lang="en-US" baseline="0"/>
              <a:t> </a:t>
            </a:r>
            <a:r>
              <a:rPr lang="en-US"/>
              <a:t>(Boeing</a:t>
            </a:r>
            <a:r>
              <a:rPr lang="en-US" baseline="0"/>
              <a:t> Vertol - VR12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airfoil_tables!$O$9:$O$208</c:f>
              <c:numCache>
                <c:formatCode>General</c:formatCode>
                <c:ptCount val="200"/>
                <c:pt idx="0">
                  <c:v>-180</c:v>
                </c:pt>
                <c:pt idx="1">
                  <c:v>-176.52040816326499</c:v>
                </c:pt>
                <c:pt idx="2">
                  <c:v>-173.04081632653001</c:v>
                </c:pt>
                <c:pt idx="3">
                  <c:v>-169.56122448979499</c:v>
                </c:pt>
                <c:pt idx="4">
                  <c:v>-166.08163265306101</c:v>
                </c:pt>
                <c:pt idx="5">
                  <c:v>-162.602040816326</c:v>
                </c:pt>
                <c:pt idx="6">
                  <c:v>-159.12244897959101</c:v>
                </c:pt>
                <c:pt idx="7">
                  <c:v>-155.642857142857</c:v>
                </c:pt>
                <c:pt idx="8">
                  <c:v>-152.16326530612201</c:v>
                </c:pt>
                <c:pt idx="9">
                  <c:v>-148.683673469387</c:v>
                </c:pt>
                <c:pt idx="10">
                  <c:v>-145.20408163265299</c:v>
                </c:pt>
                <c:pt idx="11">
                  <c:v>-141.724489795918</c:v>
                </c:pt>
                <c:pt idx="12">
                  <c:v>-138.24489795918299</c:v>
                </c:pt>
                <c:pt idx="13">
                  <c:v>-134.76530612244801</c:v>
                </c:pt>
                <c:pt idx="14">
                  <c:v>-131.28571428571399</c:v>
                </c:pt>
                <c:pt idx="15">
                  <c:v>-127.806122448979</c:v>
                </c:pt>
                <c:pt idx="16">
                  <c:v>-124.326530612244</c:v>
                </c:pt>
                <c:pt idx="17">
                  <c:v>-120.84693877551</c:v>
                </c:pt>
                <c:pt idx="18">
                  <c:v>-117.367346938775</c:v>
                </c:pt>
                <c:pt idx="19">
                  <c:v>-113.88775510204</c:v>
                </c:pt>
                <c:pt idx="20">
                  <c:v>-110.408163265306</c:v>
                </c:pt>
                <c:pt idx="21">
                  <c:v>-106.928571428571</c:v>
                </c:pt>
                <c:pt idx="22">
                  <c:v>-103.44897959183599</c:v>
                </c:pt>
                <c:pt idx="23">
                  <c:v>-99.969387755102005</c:v>
                </c:pt>
                <c:pt idx="24">
                  <c:v>-96.489795918367307</c:v>
                </c:pt>
                <c:pt idx="25">
                  <c:v>-93.010204081632594</c:v>
                </c:pt>
                <c:pt idx="26">
                  <c:v>-89.530612244897895</c:v>
                </c:pt>
                <c:pt idx="27">
                  <c:v>-86.051020408163197</c:v>
                </c:pt>
                <c:pt idx="28">
                  <c:v>-82.571428571428498</c:v>
                </c:pt>
                <c:pt idx="29">
                  <c:v>-79.0918367346938</c:v>
                </c:pt>
                <c:pt idx="30">
                  <c:v>-75.612244897959101</c:v>
                </c:pt>
                <c:pt idx="31">
                  <c:v>-72.132653061224403</c:v>
                </c:pt>
                <c:pt idx="32">
                  <c:v>-68.653061224489704</c:v>
                </c:pt>
                <c:pt idx="33">
                  <c:v>-65.173469387755006</c:v>
                </c:pt>
                <c:pt idx="34">
                  <c:v>-61.6938775510204</c:v>
                </c:pt>
                <c:pt idx="35">
                  <c:v>-58.214285714285701</c:v>
                </c:pt>
                <c:pt idx="36">
                  <c:v>-54.734693877551003</c:v>
                </c:pt>
                <c:pt idx="37">
                  <c:v>-51.255102040816297</c:v>
                </c:pt>
                <c:pt idx="38">
                  <c:v>-47.775510204081598</c:v>
                </c:pt>
                <c:pt idx="39">
                  <c:v>-44.2959183673469</c:v>
                </c:pt>
                <c:pt idx="40">
                  <c:v>-40.816326530612201</c:v>
                </c:pt>
                <c:pt idx="41">
                  <c:v>-37.336734693877503</c:v>
                </c:pt>
                <c:pt idx="42">
                  <c:v>-33.857142857142797</c:v>
                </c:pt>
                <c:pt idx="43">
                  <c:v>-30.377551020408099</c:v>
                </c:pt>
                <c:pt idx="44">
                  <c:v>-26.8979591836734</c:v>
                </c:pt>
                <c:pt idx="45">
                  <c:v>-23.418367346938702</c:v>
                </c:pt>
                <c:pt idx="46">
                  <c:v>-19.938775510204</c:v>
                </c:pt>
                <c:pt idx="47">
                  <c:v>-16.459183673469301</c:v>
                </c:pt>
                <c:pt idx="48">
                  <c:v>-12.979591836734601</c:v>
                </c:pt>
                <c:pt idx="49">
                  <c:v>-9.5</c:v>
                </c:pt>
                <c:pt idx="50">
                  <c:v>-9.5</c:v>
                </c:pt>
                <c:pt idx="51">
                  <c:v>-9.2171717171717091</c:v>
                </c:pt>
                <c:pt idx="52">
                  <c:v>-8.9343434343434307</c:v>
                </c:pt>
                <c:pt idx="53">
                  <c:v>-8.6515151515151505</c:v>
                </c:pt>
                <c:pt idx="54">
                  <c:v>-8.3686868686868596</c:v>
                </c:pt>
                <c:pt idx="55">
                  <c:v>-8.0858585858585794</c:v>
                </c:pt>
                <c:pt idx="56">
                  <c:v>-7.8030303030303001</c:v>
                </c:pt>
                <c:pt idx="57">
                  <c:v>-7.5202020202020199</c:v>
                </c:pt>
                <c:pt idx="58">
                  <c:v>-7.2373737373737299</c:v>
                </c:pt>
                <c:pt idx="59">
                  <c:v>-6.9545454545454497</c:v>
                </c:pt>
                <c:pt idx="60">
                  <c:v>-6.6717171717171704</c:v>
                </c:pt>
                <c:pt idx="61">
                  <c:v>-6.3888888888888804</c:v>
                </c:pt>
                <c:pt idx="62">
                  <c:v>-6.1060606060606002</c:v>
                </c:pt>
                <c:pt idx="63">
                  <c:v>-5.82323232323232</c:v>
                </c:pt>
                <c:pt idx="64">
                  <c:v>-5.5404040404040398</c:v>
                </c:pt>
                <c:pt idx="65">
                  <c:v>-5.2575757575757498</c:v>
                </c:pt>
                <c:pt idx="66">
                  <c:v>-4.9747474747474696</c:v>
                </c:pt>
                <c:pt idx="67">
                  <c:v>-4.6919191919191903</c:v>
                </c:pt>
                <c:pt idx="68">
                  <c:v>-4.4090909090909003</c:v>
                </c:pt>
                <c:pt idx="69">
                  <c:v>-4.1262626262626201</c:v>
                </c:pt>
                <c:pt idx="70">
                  <c:v>-3.8434343434343399</c:v>
                </c:pt>
                <c:pt idx="71">
                  <c:v>-3.5606060606060601</c:v>
                </c:pt>
                <c:pt idx="72">
                  <c:v>-3.2777777777777701</c:v>
                </c:pt>
                <c:pt idx="73">
                  <c:v>-2.9949494949494899</c:v>
                </c:pt>
                <c:pt idx="74">
                  <c:v>-2.7121212121212102</c:v>
                </c:pt>
                <c:pt idx="75">
                  <c:v>-2.4292929292929202</c:v>
                </c:pt>
                <c:pt idx="76">
                  <c:v>-2.14646464646464</c:v>
                </c:pt>
                <c:pt idx="77">
                  <c:v>-1.86363636363636</c:v>
                </c:pt>
                <c:pt idx="78">
                  <c:v>-1.58080808080808</c:v>
                </c:pt>
                <c:pt idx="79">
                  <c:v>-1.29797979797979</c:v>
                </c:pt>
                <c:pt idx="80">
                  <c:v>-1.01515151515151</c:v>
                </c:pt>
                <c:pt idx="81">
                  <c:v>-0.73232323232323104</c:v>
                </c:pt>
                <c:pt idx="82">
                  <c:v>-0.449494949494949</c:v>
                </c:pt>
                <c:pt idx="83">
                  <c:v>-0.16666666666666699</c:v>
                </c:pt>
                <c:pt idx="84">
                  <c:v>0.11616161616161499</c:v>
                </c:pt>
                <c:pt idx="85">
                  <c:v>0.39898989898989701</c:v>
                </c:pt>
                <c:pt idx="86">
                  <c:v>0.68181818181818099</c:v>
                </c:pt>
                <c:pt idx="87">
                  <c:v>0.96464646464646298</c:v>
                </c:pt>
                <c:pt idx="88">
                  <c:v>1.2474747474747401</c:v>
                </c:pt>
                <c:pt idx="89">
                  <c:v>1.5303030303030201</c:v>
                </c:pt>
                <c:pt idx="90">
                  <c:v>1.81313131313131</c:v>
                </c:pt>
                <c:pt idx="91">
                  <c:v>2.0959595959595898</c:v>
                </c:pt>
                <c:pt idx="92">
                  <c:v>2.37878787878787</c:v>
                </c:pt>
                <c:pt idx="93">
                  <c:v>2.66161616161616</c:v>
                </c:pt>
                <c:pt idx="94">
                  <c:v>2.9444444444444402</c:v>
                </c:pt>
                <c:pt idx="95">
                  <c:v>3.22727272727272</c:v>
                </c:pt>
                <c:pt idx="96">
                  <c:v>3.5101010101010099</c:v>
                </c:pt>
                <c:pt idx="97">
                  <c:v>3.7929292929292902</c:v>
                </c:pt>
                <c:pt idx="98">
                  <c:v>4.0757575757575699</c:v>
                </c:pt>
                <c:pt idx="99">
                  <c:v>4.3585858585858501</c:v>
                </c:pt>
                <c:pt idx="100">
                  <c:v>4.6414141414141401</c:v>
                </c:pt>
                <c:pt idx="101">
                  <c:v>4.9242424242424203</c:v>
                </c:pt>
                <c:pt idx="102">
                  <c:v>5.2070707070706996</c:v>
                </c:pt>
                <c:pt idx="103">
                  <c:v>5.4898989898989798</c:v>
                </c:pt>
                <c:pt idx="104">
                  <c:v>5.7727272727272698</c:v>
                </c:pt>
                <c:pt idx="105">
                  <c:v>6.05555555555555</c:v>
                </c:pt>
                <c:pt idx="106">
                  <c:v>6.3383838383838302</c:v>
                </c:pt>
                <c:pt idx="107">
                  <c:v>6.6212121212121202</c:v>
                </c:pt>
                <c:pt idx="108">
                  <c:v>6.9040404040404004</c:v>
                </c:pt>
                <c:pt idx="109">
                  <c:v>7.1868686868686797</c:v>
                </c:pt>
                <c:pt idx="110">
                  <c:v>7.46969696969696</c:v>
                </c:pt>
                <c:pt idx="111">
                  <c:v>7.7525252525252499</c:v>
                </c:pt>
                <c:pt idx="112">
                  <c:v>8.0353535353535293</c:v>
                </c:pt>
                <c:pt idx="113">
                  <c:v>8.3181818181818095</c:v>
                </c:pt>
                <c:pt idx="114">
                  <c:v>8.6010101010101003</c:v>
                </c:pt>
                <c:pt idx="115">
                  <c:v>8.8838383838383805</c:v>
                </c:pt>
                <c:pt idx="116">
                  <c:v>9.1666666666666607</c:v>
                </c:pt>
                <c:pt idx="117">
                  <c:v>9.4494949494949392</c:v>
                </c:pt>
                <c:pt idx="118">
                  <c:v>9.73232323232323</c:v>
                </c:pt>
                <c:pt idx="119">
                  <c:v>10.0151515151515</c:v>
                </c:pt>
                <c:pt idx="120">
                  <c:v>10.2979797979797</c:v>
                </c:pt>
                <c:pt idx="121">
                  <c:v>10.580808080808</c:v>
                </c:pt>
                <c:pt idx="122">
                  <c:v>10.863636363636299</c:v>
                </c:pt>
                <c:pt idx="123">
                  <c:v>11.146464646464599</c:v>
                </c:pt>
                <c:pt idx="124">
                  <c:v>11.429292929292901</c:v>
                </c:pt>
                <c:pt idx="125">
                  <c:v>11.7121212121212</c:v>
                </c:pt>
                <c:pt idx="126">
                  <c:v>11.994949494949401</c:v>
                </c:pt>
                <c:pt idx="127">
                  <c:v>12.2777777777777</c:v>
                </c:pt>
                <c:pt idx="128">
                  <c:v>12.560606060606</c:v>
                </c:pt>
                <c:pt idx="129">
                  <c:v>12.8434343434343</c:v>
                </c:pt>
                <c:pt idx="130">
                  <c:v>13.1262626262626</c:v>
                </c:pt>
                <c:pt idx="131">
                  <c:v>13.409090909090899</c:v>
                </c:pt>
                <c:pt idx="132">
                  <c:v>13.6919191919191</c:v>
                </c:pt>
                <c:pt idx="133">
                  <c:v>13.974747474747399</c:v>
                </c:pt>
                <c:pt idx="134">
                  <c:v>14.257575757575699</c:v>
                </c:pt>
                <c:pt idx="135">
                  <c:v>14.540404040404001</c:v>
                </c:pt>
                <c:pt idx="136">
                  <c:v>14.8232323232323</c:v>
                </c:pt>
                <c:pt idx="137">
                  <c:v>15.1060606060606</c:v>
                </c:pt>
                <c:pt idx="138">
                  <c:v>15.3888888888888</c:v>
                </c:pt>
                <c:pt idx="139">
                  <c:v>15.6717171717171</c:v>
                </c:pt>
                <c:pt idx="140">
                  <c:v>15.9545454545454</c:v>
                </c:pt>
                <c:pt idx="141">
                  <c:v>16.237373737373701</c:v>
                </c:pt>
                <c:pt idx="142">
                  <c:v>16.520202020201999</c:v>
                </c:pt>
                <c:pt idx="143">
                  <c:v>16.803030303030301</c:v>
                </c:pt>
                <c:pt idx="144">
                  <c:v>17.085858585858499</c:v>
                </c:pt>
                <c:pt idx="145">
                  <c:v>17.368686868686801</c:v>
                </c:pt>
                <c:pt idx="146">
                  <c:v>17.651515151515099</c:v>
                </c:pt>
                <c:pt idx="147">
                  <c:v>17.934343434343401</c:v>
                </c:pt>
                <c:pt idx="148">
                  <c:v>18.217171717171698</c:v>
                </c:pt>
                <c:pt idx="149">
                  <c:v>18.5</c:v>
                </c:pt>
                <c:pt idx="150">
                  <c:v>18.5</c:v>
                </c:pt>
                <c:pt idx="151">
                  <c:v>21.7959183673469</c:v>
                </c:pt>
                <c:pt idx="152">
                  <c:v>25.0918367346938</c:v>
                </c:pt>
                <c:pt idx="153">
                  <c:v>28.387755102040799</c:v>
                </c:pt>
                <c:pt idx="154">
                  <c:v>31.683673469387699</c:v>
                </c:pt>
                <c:pt idx="155">
                  <c:v>34.979591836734599</c:v>
                </c:pt>
                <c:pt idx="156">
                  <c:v>38.275510204081598</c:v>
                </c:pt>
                <c:pt idx="157">
                  <c:v>41.571428571428498</c:v>
                </c:pt>
                <c:pt idx="158">
                  <c:v>44.867346938775498</c:v>
                </c:pt>
                <c:pt idx="159">
                  <c:v>48.163265306122398</c:v>
                </c:pt>
                <c:pt idx="160">
                  <c:v>51.459183673469298</c:v>
                </c:pt>
                <c:pt idx="161">
                  <c:v>54.755102040816297</c:v>
                </c:pt>
                <c:pt idx="162">
                  <c:v>58.051020408163197</c:v>
                </c:pt>
                <c:pt idx="163">
                  <c:v>61.346938775510203</c:v>
                </c:pt>
                <c:pt idx="164">
                  <c:v>64.642857142857096</c:v>
                </c:pt>
                <c:pt idx="165">
                  <c:v>67.938775510203996</c:v>
                </c:pt>
                <c:pt idx="166">
                  <c:v>71.234693877550995</c:v>
                </c:pt>
                <c:pt idx="167">
                  <c:v>74.530612244897895</c:v>
                </c:pt>
                <c:pt idx="168">
                  <c:v>77.826530612244895</c:v>
                </c:pt>
                <c:pt idx="169">
                  <c:v>81.122448979591795</c:v>
                </c:pt>
                <c:pt idx="170">
                  <c:v>84.418367346938695</c:v>
                </c:pt>
                <c:pt idx="171">
                  <c:v>87.714285714285694</c:v>
                </c:pt>
                <c:pt idx="172">
                  <c:v>91.010204081632594</c:v>
                </c:pt>
                <c:pt idx="173">
                  <c:v>94.306122448979494</c:v>
                </c:pt>
                <c:pt idx="174">
                  <c:v>97.602040816326493</c:v>
                </c:pt>
                <c:pt idx="175">
                  <c:v>100.897959183673</c:v>
                </c:pt>
                <c:pt idx="176">
                  <c:v>104.19387755101999</c:v>
                </c:pt>
                <c:pt idx="177">
                  <c:v>107.48979591836699</c:v>
                </c:pt>
                <c:pt idx="178">
                  <c:v>110.78571428571399</c:v>
                </c:pt>
                <c:pt idx="179">
                  <c:v>114.08163265306101</c:v>
                </c:pt>
                <c:pt idx="180">
                  <c:v>117.37755102040801</c:v>
                </c:pt>
                <c:pt idx="181">
                  <c:v>120.67346938775501</c:v>
                </c:pt>
                <c:pt idx="182">
                  <c:v>123.96938775510201</c:v>
                </c:pt>
                <c:pt idx="183">
                  <c:v>127.265306122448</c:v>
                </c:pt>
                <c:pt idx="184">
                  <c:v>130.56122448979499</c:v>
                </c:pt>
                <c:pt idx="185">
                  <c:v>133.85714285714201</c:v>
                </c:pt>
                <c:pt idx="186">
                  <c:v>137.15306122448899</c:v>
                </c:pt>
                <c:pt idx="187">
                  <c:v>140.44897959183601</c:v>
                </c:pt>
                <c:pt idx="188">
                  <c:v>143.74489795918299</c:v>
                </c:pt>
                <c:pt idx="189">
                  <c:v>147.04081632653001</c:v>
                </c:pt>
                <c:pt idx="190">
                  <c:v>150.33673469387699</c:v>
                </c:pt>
                <c:pt idx="191">
                  <c:v>153.632653061224</c:v>
                </c:pt>
                <c:pt idx="192">
                  <c:v>156.92857142857099</c:v>
                </c:pt>
                <c:pt idx="193">
                  <c:v>160.224489795918</c:v>
                </c:pt>
                <c:pt idx="194">
                  <c:v>163.52040816326499</c:v>
                </c:pt>
                <c:pt idx="195">
                  <c:v>166.816326530612</c:v>
                </c:pt>
                <c:pt idx="196">
                  <c:v>170.11224489795899</c:v>
                </c:pt>
                <c:pt idx="197">
                  <c:v>173.408163265306</c:v>
                </c:pt>
                <c:pt idx="198">
                  <c:v>176.70408163265299</c:v>
                </c:pt>
                <c:pt idx="199">
                  <c:v>180</c:v>
                </c:pt>
              </c:numCache>
            </c:numRef>
          </c:xVal>
          <c:yVal>
            <c:numRef>
              <c:f>airfoil_tables!$P$9:$P$208</c:f>
              <c:numCache>
                <c:formatCode>General</c:formatCode>
                <c:ptCount val="200"/>
                <c:pt idx="0">
                  <c:v>-0.50449999999999895</c:v>
                </c:pt>
                <c:pt idx="1">
                  <c:v>-0.47560188396813102</c:v>
                </c:pt>
                <c:pt idx="2">
                  <c:v>-0.44790785610425699</c:v>
                </c:pt>
                <c:pt idx="3">
                  <c:v>-0.421417916408378</c:v>
                </c:pt>
                <c:pt idx="4">
                  <c:v>-0.39613206488049302</c:v>
                </c:pt>
                <c:pt idx="5">
                  <c:v>-0.37205030152060298</c:v>
                </c:pt>
                <c:pt idx="6">
                  <c:v>-0.34917262632870699</c:v>
                </c:pt>
                <c:pt idx="7">
                  <c:v>-0.32749903930480601</c:v>
                </c:pt>
                <c:pt idx="8">
                  <c:v>-0.30702954044889902</c:v>
                </c:pt>
                <c:pt idx="9">
                  <c:v>-0.28776412976098698</c:v>
                </c:pt>
                <c:pt idx="10">
                  <c:v>-0.26970280724106899</c:v>
                </c:pt>
                <c:pt idx="11">
                  <c:v>-0.252845572889146</c:v>
                </c:pt>
                <c:pt idx="12">
                  <c:v>-0.23719242670521701</c:v>
                </c:pt>
                <c:pt idx="13">
                  <c:v>-0.22274336868928299</c:v>
                </c:pt>
                <c:pt idx="14">
                  <c:v>-0.209498398841343</c:v>
                </c:pt>
                <c:pt idx="15">
                  <c:v>-0.19745751716139801</c:v>
                </c:pt>
                <c:pt idx="16">
                  <c:v>-0.18662072364944801</c:v>
                </c:pt>
                <c:pt idx="17">
                  <c:v>-0.17698801830549199</c:v>
                </c:pt>
                <c:pt idx="18">
                  <c:v>-0.16855940112953</c:v>
                </c:pt>
                <c:pt idx="19">
                  <c:v>-0.161334872121563</c:v>
                </c:pt>
                <c:pt idx="20">
                  <c:v>-0.15531443128159</c:v>
                </c:pt>
                <c:pt idx="21">
                  <c:v>-0.15049807860961201</c:v>
                </c:pt>
                <c:pt idx="22">
                  <c:v>-0.14688581410562901</c:v>
                </c:pt>
                <c:pt idx="23">
                  <c:v>-0.14447763776964001</c:v>
                </c:pt>
                <c:pt idx="24">
                  <c:v>-0.14327354960164501</c:v>
                </c:pt>
                <c:pt idx="25">
                  <c:v>-0.14327354960164501</c:v>
                </c:pt>
                <c:pt idx="26">
                  <c:v>-0.14447763776964001</c:v>
                </c:pt>
                <c:pt idx="27">
                  <c:v>-0.14688581410562901</c:v>
                </c:pt>
                <c:pt idx="28">
                  <c:v>-0.15049807860961201</c:v>
                </c:pt>
                <c:pt idx="29">
                  <c:v>-0.15531443128159</c:v>
                </c:pt>
                <c:pt idx="30">
                  <c:v>-0.161334872121563</c:v>
                </c:pt>
                <c:pt idx="31">
                  <c:v>-0.16855940112953</c:v>
                </c:pt>
                <c:pt idx="32">
                  <c:v>-0.17698801830549199</c:v>
                </c:pt>
                <c:pt idx="33">
                  <c:v>-0.18662072364944801</c:v>
                </c:pt>
                <c:pt idx="34">
                  <c:v>-0.19745751716139801</c:v>
                </c:pt>
                <c:pt idx="35">
                  <c:v>-0.209498398841343</c:v>
                </c:pt>
                <c:pt idx="36">
                  <c:v>-0.22274336868928299</c:v>
                </c:pt>
                <c:pt idx="37">
                  <c:v>-0.23719242670521701</c:v>
                </c:pt>
                <c:pt idx="38">
                  <c:v>-0.252845572889146</c:v>
                </c:pt>
                <c:pt idx="39">
                  <c:v>-0.26970280724106899</c:v>
                </c:pt>
                <c:pt idx="40">
                  <c:v>-0.28776412976098698</c:v>
                </c:pt>
                <c:pt idx="41">
                  <c:v>-0.30702954044889902</c:v>
                </c:pt>
                <c:pt idx="42">
                  <c:v>-0.32749903930480601</c:v>
                </c:pt>
                <c:pt idx="43">
                  <c:v>-0.34917262632870699</c:v>
                </c:pt>
                <c:pt idx="44">
                  <c:v>-0.37205030152060298</c:v>
                </c:pt>
                <c:pt idx="45">
                  <c:v>-0.39613206488049302</c:v>
                </c:pt>
                <c:pt idx="46">
                  <c:v>-0.421417916408378</c:v>
                </c:pt>
                <c:pt idx="47">
                  <c:v>-0.44790785610425699</c:v>
                </c:pt>
                <c:pt idx="48">
                  <c:v>-0.47560188396813102</c:v>
                </c:pt>
                <c:pt idx="49">
                  <c:v>-0.50449999999999895</c:v>
                </c:pt>
                <c:pt idx="50">
                  <c:v>-0.50449999999999895</c:v>
                </c:pt>
                <c:pt idx="51">
                  <c:v>-0.50686574783719496</c:v>
                </c:pt>
                <c:pt idx="52">
                  <c:v>-0.51054757015923102</c:v>
                </c:pt>
                <c:pt idx="53">
                  <c:v>-0.51876149163121299</c:v>
                </c:pt>
                <c:pt idx="54">
                  <c:v>-0.52134564826300001</c:v>
                </c:pt>
                <c:pt idx="55">
                  <c:v>-0.54787390647588297</c:v>
                </c:pt>
                <c:pt idx="56">
                  <c:v>-0.54197468991946796</c:v>
                </c:pt>
                <c:pt idx="57">
                  <c:v>-0.52666523627465001</c:v>
                </c:pt>
                <c:pt idx="58">
                  <c:v>-0.563058659826568</c:v>
                </c:pt>
                <c:pt idx="59">
                  <c:v>-0.53540437221451498</c:v>
                </c:pt>
                <c:pt idx="60">
                  <c:v>-0.51485228368462999</c:v>
                </c:pt>
                <c:pt idx="61">
                  <c:v>-0.49841900646005</c:v>
                </c:pt>
                <c:pt idx="62">
                  <c:v>-0.47508974602648302</c:v>
                </c:pt>
                <c:pt idx="63">
                  <c:v>-0.44814302521466398</c:v>
                </c:pt>
                <c:pt idx="64">
                  <c:v>-0.423455980526252</c:v>
                </c:pt>
                <c:pt idx="65">
                  <c:v>-0.396810954112711</c:v>
                </c:pt>
                <c:pt idx="66">
                  <c:v>-0.370302548228652</c:v>
                </c:pt>
                <c:pt idx="67">
                  <c:v>-0.34083344962831602</c:v>
                </c:pt>
                <c:pt idx="68">
                  <c:v>-0.31261848248951901</c:v>
                </c:pt>
                <c:pt idx="69">
                  <c:v>-0.28427344430324603</c:v>
                </c:pt>
                <c:pt idx="70">
                  <c:v>-0.25456401716625798</c:v>
                </c:pt>
                <c:pt idx="71">
                  <c:v>-0.22561072820942599</c:v>
                </c:pt>
                <c:pt idx="72">
                  <c:v>-0.19679203921968999</c:v>
                </c:pt>
                <c:pt idx="73">
                  <c:v>-0.166990603117181</c:v>
                </c:pt>
                <c:pt idx="74">
                  <c:v>-0.139689060290249</c:v>
                </c:pt>
                <c:pt idx="75">
                  <c:v>-0.111087317894176</c:v>
                </c:pt>
                <c:pt idx="76">
                  <c:v>-8.1701890736867205E-2</c:v>
                </c:pt>
                <c:pt idx="77">
                  <c:v>-5.1959168893357097E-2</c:v>
                </c:pt>
                <c:pt idx="78">
                  <c:v>-2.1742923371089299E-2</c:v>
                </c:pt>
                <c:pt idx="79">
                  <c:v>7.9533962813231607E-3</c:v>
                </c:pt>
                <c:pt idx="80">
                  <c:v>3.8575571937216301E-2</c:v>
                </c:pt>
                <c:pt idx="81">
                  <c:v>6.7977839490740002E-2</c:v>
                </c:pt>
                <c:pt idx="82">
                  <c:v>8.2915224257075301E-2</c:v>
                </c:pt>
                <c:pt idx="83">
                  <c:v>0.127343729856254</c:v>
                </c:pt>
                <c:pt idx="84">
                  <c:v>0.19547178783892899</c:v>
                </c:pt>
                <c:pt idx="85">
                  <c:v>0.274510851379762</c:v>
                </c:pt>
                <c:pt idx="86">
                  <c:v>0.32663365858763199</c:v>
                </c:pt>
                <c:pt idx="87">
                  <c:v>0.357616335530688</c:v>
                </c:pt>
                <c:pt idx="88">
                  <c:v>0.38851855924512102</c:v>
                </c:pt>
                <c:pt idx="89">
                  <c:v>0.42028390361093398</c:v>
                </c:pt>
                <c:pt idx="90">
                  <c:v>0.45133813444562498</c:v>
                </c:pt>
                <c:pt idx="91">
                  <c:v>0.48143784397515998</c:v>
                </c:pt>
                <c:pt idx="92">
                  <c:v>0.51106032035354299</c:v>
                </c:pt>
                <c:pt idx="93">
                  <c:v>0.54052647750332194</c:v>
                </c:pt>
                <c:pt idx="94">
                  <c:v>0.56978530543747796</c:v>
                </c:pt>
                <c:pt idx="95">
                  <c:v>0.59877808446214398</c:v>
                </c:pt>
                <c:pt idx="96">
                  <c:v>0.62762981251627903</c:v>
                </c:pt>
                <c:pt idx="97">
                  <c:v>0.65630595250596102</c:v>
                </c:pt>
                <c:pt idx="98">
                  <c:v>0.68445397506880501</c:v>
                </c:pt>
                <c:pt idx="99">
                  <c:v>0.712467907424157</c:v>
                </c:pt>
                <c:pt idx="100">
                  <c:v>0.74022269577798105</c:v>
                </c:pt>
                <c:pt idx="101">
                  <c:v>0.767892554793285</c:v>
                </c:pt>
                <c:pt idx="102">
                  <c:v>0.79496143340748904</c:v>
                </c:pt>
                <c:pt idx="103">
                  <c:v>0.82252628620558299</c:v>
                </c:pt>
                <c:pt idx="104">
                  <c:v>0.84922295765018496</c:v>
                </c:pt>
                <c:pt idx="105">
                  <c:v>0.87580141005524004</c:v>
                </c:pt>
                <c:pt idx="106">
                  <c:v>0.90284170703520195</c:v>
                </c:pt>
                <c:pt idx="107">
                  <c:v>0.92839987499390697</c:v>
                </c:pt>
                <c:pt idx="108">
                  <c:v>0.95459777903340504</c:v>
                </c:pt>
                <c:pt idx="109">
                  <c:v>0.98112616875956005</c:v>
                </c:pt>
                <c:pt idx="110">
                  <c:v>1.0066997337085</c:v>
                </c:pt>
                <c:pt idx="111">
                  <c:v>1.03022158042185</c:v>
                </c:pt>
                <c:pt idx="112">
                  <c:v>1.05656994998399</c:v>
                </c:pt>
                <c:pt idx="113">
                  <c:v>1.0819624392378799</c:v>
                </c:pt>
                <c:pt idx="114">
                  <c:v>1.10682271383855</c:v>
                </c:pt>
                <c:pt idx="115">
                  <c:v>1.1298170553492799</c:v>
                </c:pt>
                <c:pt idx="116">
                  <c:v>1.15352914837228</c:v>
                </c:pt>
                <c:pt idx="117">
                  <c:v>1.17875308946727</c:v>
                </c:pt>
                <c:pt idx="118">
                  <c:v>1.2030840145374999</c:v>
                </c:pt>
                <c:pt idx="119">
                  <c:v>1.2245829888445201</c:v>
                </c:pt>
                <c:pt idx="120">
                  <c:v>1.2479531671472399</c:v>
                </c:pt>
                <c:pt idx="121">
                  <c:v>1.27185003932736</c:v>
                </c:pt>
                <c:pt idx="122">
                  <c:v>1.29219450195283</c:v>
                </c:pt>
                <c:pt idx="123">
                  <c:v>1.3129714649914199</c:v>
                </c:pt>
                <c:pt idx="124">
                  <c:v>1.33606671388892</c:v>
                </c:pt>
                <c:pt idx="125">
                  <c:v>1.35237333529137</c:v>
                </c:pt>
                <c:pt idx="126">
                  <c:v>1.3737559581157299</c:v>
                </c:pt>
                <c:pt idx="127">
                  <c:v>1.38858658131051</c:v>
                </c:pt>
                <c:pt idx="128">
                  <c:v>1.4022208757885299</c:v>
                </c:pt>
                <c:pt idx="129">
                  <c:v>1.4165987227380199</c:v>
                </c:pt>
                <c:pt idx="130">
                  <c:v>1.42970588850173</c:v>
                </c:pt>
                <c:pt idx="131">
                  <c:v>1.4409048746277899</c:v>
                </c:pt>
                <c:pt idx="132">
                  <c:v>1.45243980936886</c:v>
                </c:pt>
                <c:pt idx="133">
                  <c:v>1.4626836225097699</c:v>
                </c:pt>
                <c:pt idx="134">
                  <c:v>1.4648003747243299</c:v>
                </c:pt>
                <c:pt idx="135">
                  <c:v>1.4776454826123699</c:v>
                </c:pt>
                <c:pt idx="136">
                  <c:v>1.48335614969512</c:v>
                </c:pt>
                <c:pt idx="137">
                  <c:v>1.48295087454583</c:v>
                </c:pt>
                <c:pt idx="138">
                  <c:v>1.48654889284379</c:v>
                </c:pt>
                <c:pt idx="139">
                  <c:v>1.49293336054069</c:v>
                </c:pt>
                <c:pt idx="140">
                  <c:v>1.4934408172407401</c:v>
                </c:pt>
                <c:pt idx="141">
                  <c:v>1.48865184441069</c:v>
                </c:pt>
                <c:pt idx="142">
                  <c:v>1.4759462804401</c:v>
                </c:pt>
                <c:pt idx="143">
                  <c:v>1.4708269971136001</c:v>
                </c:pt>
                <c:pt idx="144">
                  <c:v>1.4623528699172299</c:v>
                </c:pt>
                <c:pt idx="145">
                  <c:v>1.4487107471887199</c:v>
                </c:pt>
                <c:pt idx="146">
                  <c:v>1.4286063041050401</c:v>
                </c:pt>
                <c:pt idx="147">
                  <c:v>1.4028581637152799</c:v>
                </c:pt>
                <c:pt idx="148">
                  <c:v>1.37264456723424</c:v>
                </c:pt>
                <c:pt idx="149">
                  <c:v>1.34109999999999</c:v>
                </c:pt>
                <c:pt idx="150">
                  <c:v>1.34109999999999</c:v>
                </c:pt>
                <c:pt idx="151">
                  <c:v>0.98062906091393998</c:v>
                </c:pt>
                <c:pt idx="152">
                  <c:v>0.63517774428979901</c:v>
                </c:pt>
                <c:pt idx="153">
                  <c:v>0.30474605012757799</c:v>
                </c:pt>
                <c:pt idx="154">
                  <c:v>-1.06660215727238E-2</c:v>
                </c:pt>
                <c:pt idx="155">
                  <c:v>-0.31105847081110699</c:v>
                </c:pt>
                <c:pt idx="156">
                  <c:v>-0.59643129758756996</c:v>
                </c:pt>
                <c:pt idx="157">
                  <c:v>-0.86678450190211498</c:v>
                </c:pt>
                <c:pt idx="158">
                  <c:v>-1.12211808375474</c:v>
                </c:pt>
                <c:pt idx="159">
                  <c:v>-1.36243204314544</c:v>
                </c:pt>
                <c:pt idx="160">
                  <c:v>-1.5877263800742301</c:v>
                </c:pt>
                <c:pt idx="161">
                  <c:v>-1.7980010945411</c:v>
                </c:pt>
                <c:pt idx="162">
                  <c:v>-1.9932561865460501</c:v>
                </c:pt>
                <c:pt idx="163">
                  <c:v>-2.1734916560890798</c:v>
                </c:pt>
                <c:pt idx="164">
                  <c:v>-2.3387075031701898</c:v>
                </c:pt>
                <c:pt idx="165">
                  <c:v>-2.48890372778938</c:v>
                </c:pt>
                <c:pt idx="166">
                  <c:v>-2.6240803299466502</c:v>
                </c:pt>
                <c:pt idx="167">
                  <c:v>-2.7442373096420001</c:v>
                </c:pt>
                <c:pt idx="168">
                  <c:v>-2.8493746668754398</c:v>
                </c:pt>
                <c:pt idx="169">
                  <c:v>-2.9394924016469499</c:v>
                </c:pt>
                <c:pt idx="170">
                  <c:v>-3.0145905139565499</c:v>
                </c:pt>
                <c:pt idx="171">
                  <c:v>-3.0746690038042299</c:v>
                </c:pt>
                <c:pt idx="172">
                  <c:v>-3.1197278711899799</c:v>
                </c:pt>
                <c:pt idx="173">
                  <c:v>-3.1497671161138201</c:v>
                </c:pt>
                <c:pt idx="174">
                  <c:v>-3.16478673857574</c:v>
                </c:pt>
                <c:pt idx="175">
                  <c:v>-3.16478673857574</c:v>
                </c:pt>
                <c:pt idx="176">
                  <c:v>-3.1497671161138201</c:v>
                </c:pt>
                <c:pt idx="177">
                  <c:v>-3.1197278711899799</c:v>
                </c:pt>
                <c:pt idx="178">
                  <c:v>-3.0746690038042299</c:v>
                </c:pt>
                <c:pt idx="179">
                  <c:v>-3.0145905139565499</c:v>
                </c:pt>
                <c:pt idx="180">
                  <c:v>-2.9394924016469499</c:v>
                </c:pt>
                <c:pt idx="181">
                  <c:v>-2.8493746668754398</c:v>
                </c:pt>
                <c:pt idx="182">
                  <c:v>-2.7442373096420001</c:v>
                </c:pt>
                <c:pt idx="183">
                  <c:v>-2.6240803299466502</c:v>
                </c:pt>
                <c:pt idx="184">
                  <c:v>-2.48890372778938</c:v>
                </c:pt>
                <c:pt idx="185">
                  <c:v>-2.3387075031701898</c:v>
                </c:pt>
                <c:pt idx="186">
                  <c:v>-2.1734916560890798</c:v>
                </c:pt>
                <c:pt idx="187">
                  <c:v>-1.9932561865460501</c:v>
                </c:pt>
                <c:pt idx="188">
                  <c:v>-1.7980010945411</c:v>
                </c:pt>
                <c:pt idx="189">
                  <c:v>-1.5877263800742301</c:v>
                </c:pt>
                <c:pt idx="190">
                  <c:v>-1.36243204314544</c:v>
                </c:pt>
                <c:pt idx="191">
                  <c:v>-1.12211808375474</c:v>
                </c:pt>
                <c:pt idx="192">
                  <c:v>-0.86678450190211398</c:v>
                </c:pt>
                <c:pt idx="193">
                  <c:v>-0.59643129758756996</c:v>
                </c:pt>
                <c:pt idx="194">
                  <c:v>-0.31105847081110699</c:v>
                </c:pt>
                <c:pt idx="195">
                  <c:v>-1.0666021572722501E-2</c:v>
                </c:pt>
                <c:pt idx="196">
                  <c:v>0.30474605012757799</c:v>
                </c:pt>
                <c:pt idx="197">
                  <c:v>0.63517774428980101</c:v>
                </c:pt>
                <c:pt idx="198">
                  <c:v>0.98062906091394098</c:v>
                </c:pt>
                <c:pt idx="199">
                  <c:v>1.34109999999999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19-D041-A924-2D837499FA5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2.3792731923363203E-2"/>
                  <c:y val="0.2376823380834236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-0.00004972x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- 0.00942282x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- 0.58952914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airfoil_tables!$O$9:$O$58</c:f>
              <c:numCache>
                <c:formatCode>General</c:formatCode>
                <c:ptCount val="50"/>
                <c:pt idx="0">
                  <c:v>-180</c:v>
                </c:pt>
                <c:pt idx="1">
                  <c:v>-176.52040816326499</c:v>
                </c:pt>
                <c:pt idx="2">
                  <c:v>-173.04081632653001</c:v>
                </c:pt>
                <c:pt idx="3">
                  <c:v>-169.56122448979499</c:v>
                </c:pt>
                <c:pt idx="4">
                  <c:v>-166.08163265306101</c:v>
                </c:pt>
                <c:pt idx="5">
                  <c:v>-162.602040816326</c:v>
                </c:pt>
                <c:pt idx="6">
                  <c:v>-159.12244897959101</c:v>
                </c:pt>
                <c:pt idx="7">
                  <c:v>-155.642857142857</c:v>
                </c:pt>
                <c:pt idx="8">
                  <c:v>-152.16326530612201</c:v>
                </c:pt>
                <c:pt idx="9">
                  <c:v>-148.683673469387</c:v>
                </c:pt>
                <c:pt idx="10">
                  <c:v>-145.20408163265299</c:v>
                </c:pt>
                <c:pt idx="11">
                  <c:v>-141.724489795918</c:v>
                </c:pt>
                <c:pt idx="12">
                  <c:v>-138.24489795918299</c:v>
                </c:pt>
                <c:pt idx="13">
                  <c:v>-134.76530612244801</c:v>
                </c:pt>
                <c:pt idx="14">
                  <c:v>-131.28571428571399</c:v>
                </c:pt>
                <c:pt idx="15">
                  <c:v>-127.806122448979</c:v>
                </c:pt>
                <c:pt idx="16">
                  <c:v>-124.326530612244</c:v>
                </c:pt>
                <c:pt idx="17">
                  <c:v>-120.84693877551</c:v>
                </c:pt>
                <c:pt idx="18">
                  <c:v>-117.367346938775</c:v>
                </c:pt>
                <c:pt idx="19">
                  <c:v>-113.88775510204</c:v>
                </c:pt>
                <c:pt idx="20">
                  <c:v>-110.408163265306</c:v>
                </c:pt>
                <c:pt idx="21">
                  <c:v>-106.928571428571</c:v>
                </c:pt>
                <c:pt idx="22">
                  <c:v>-103.44897959183599</c:v>
                </c:pt>
                <c:pt idx="23">
                  <c:v>-99.969387755102005</c:v>
                </c:pt>
                <c:pt idx="24">
                  <c:v>-96.489795918367307</c:v>
                </c:pt>
                <c:pt idx="25">
                  <c:v>-93.010204081632594</c:v>
                </c:pt>
                <c:pt idx="26">
                  <c:v>-89.530612244897895</c:v>
                </c:pt>
                <c:pt idx="27">
                  <c:v>-86.051020408163197</c:v>
                </c:pt>
                <c:pt idx="28">
                  <c:v>-82.571428571428498</c:v>
                </c:pt>
                <c:pt idx="29">
                  <c:v>-79.0918367346938</c:v>
                </c:pt>
                <c:pt idx="30">
                  <c:v>-75.612244897959101</c:v>
                </c:pt>
                <c:pt idx="31">
                  <c:v>-72.132653061224403</c:v>
                </c:pt>
                <c:pt idx="32">
                  <c:v>-68.653061224489704</c:v>
                </c:pt>
                <c:pt idx="33">
                  <c:v>-65.173469387755006</c:v>
                </c:pt>
                <c:pt idx="34">
                  <c:v>-61.6938775510204</c:v>
                </c:pt>
                <c:pt idx="35">
                  <c:v>-58.214285714285701</c:v>
                </c:pt>
                <c:pt idx="36">
                  <c:v>-54.734693877551003</c:v>
                </c:pt>
                <c:pt idx="37">
                  <c:v>-51.255102040816297</c:v>
                </c:pt>
                <c:pt idx="38">
                  <c:v>-47.775510204081598</c:v>
                </c:pt>
                <c:pt idx="39">
                  <c:v>-44.2959183673469</c:v>
                </c:pt>
                <c:pt idx="40">
                  <c:v>-40.816326530612201</c:v>
                </c:pt>
                <c:pt idx="41">
                  <c:v>-37.336734693877503</c:v>
                </c:pt>
                <c:pt idx="42">
                  <c:v>-33.857142857142797</c:v>
                </c:pt>
                <c:pt idx="43">
                  <c:v>-30.377551020408099</c:v>
                </c:pt>
                <c:pt idx="44">
                  <c:v>-26.8979591836734</c:v>
                </c:pt>
                <c:pt idx="45">
                  <c:v>-23.418367346938702</c:v>
                </c:pt>
                <c:pt idx="46">
                  <c:v>-19.938775510204</c:v>
                </c:pt>
                <c:pt idx="47">
                  <c:v>-16.459183673469301</c:v>
                </c:pt>
                <c:pt idx="48">
                  <c:v>-12.979591836734601</c:v>
                </c:pt>
                <c:pt idx="49">
                  <c:v>-9.5</c:v>
                </c:pt>
              </c:numCache>
            </c:numRef>
          </c:xVal>
          <c:yVal>
            <c:numRef>
              <c:f>airfoil_tables!$P$9:$P$58</c:f>
              <c:numCache>
                <c:formatCode>General</c:formatCode>
                <c:ptCount val="50"/>
                <c:pt idx="0">
                  <c:v>-0.50449999999999895</c:v>
                </c:pt>
                <c:pt idx="1">
                  <c:v>-0.47560188396813102</c:v>
                </c:pt>
                <c:pt idx="2">
                  <c:v>-0.44790785610425699</c:v>
                </c:pt>
                <c:pt idx="3">
                  <c:v>-0.421417916408378</c:v>
                </c:pt>
                <c:pt idx="4">
                  <c:v>-0.39613206488049302</c:v>
                </c:pt>
                <c:pt idx="5">
                  <c:v>-0.37205030152060298</c:v>
                </c:pt>
                <c:pt idx="6">
                  <c:v>-0.34917262632870699</c:v>
                </c:pt>
                <c:pt idx="7">
                  <c:v>-0.32749903930480601</c:v>
                </c:pt>
                <c:pt idx="8">
                  <c:v>-0.30702954044889902</c:v>
                </c:pt>
                <c:pt idx="9">
                  <c:v>-0.28776412976098698</c:v>
                </c:pt>
                <c:pt idx="10">
                  <c:v>-0.26970280724106899</c:v>
                </c:pt>
                <c:pt idx="11">
                  <c:v>-0.252845572889146</c:v>
                </c:pt>
                <c:pt idx="12">
                  <c:v>-0.23719242670521701</c:v>
                </c:pt>
                <c:pt idx="13">
                  <c:v>-0.22274336868928299</c:v>
                </c:pt>
                <c:pt idx="14">
                  <c:v>-0.209498398841343</c:v>
                </c:pt>
                <c:pt idx="15">
                  <c:v>-0.19745751716139801</c:v>
                </c:pt>
                <c:pt idx="16">
                  <c:v>-0.18662072364944801</c:v>
                </c:pt>
                <c:pt idx="17">
                  <c:v>-0.17698801830549199</c:v>
                </c:pt>
                <c:pt idx="18">
                  <c:v>-0.16855940112953</c:v>
                </c:pt>
                <c:pt idx="19">
                  <c:v>-0.161334872121563</c:v>
                </c:pt>
                <c:pt idx="20">
                  <c:v>-0.15531443128159</c:v>
                </c:pt>
                <c:pt idx="21">
                  <c:v>-0.15049807860961201</c:v>
                </c:pt>
                <c:pt idx="22">
                  <c:v>-0.14688581410562901</c:v>
                </c:pt>
                <c:pt idx="23">
                  <c:v>-0.14447763776964001</c:v>
                </c:pt>
                <c:pt idx="24">
                  <c:v>-0.14327354960164501</c:v>
                </c:pt>
                <c:pt idx="25">
                  <c:v>-0.14327354960164501</c:v>
                </c:pt>
                <c:pt idx="26">
                  <c:v>-0.14447763776964001</c:v>
                </c:pt>
                <c:pt idx="27">
                  <c:v>-0.14688581410562901</c:v>
                </c:pt>
                <c:pt idx="28">
                  <c:v>-0.15049807860961201</c:v>
                </c:pt>
                <c:pt idx="29">
                  <c:v>-0.15531443128159</c:v>
                </c:pt>
                <c:pt idx="30">
                  <c:v>-0.161334872121563</c:v>
                </c:pt>
                <c:pt idx="31">
                  <c:v>-0.16855940112953</c:v>
                </c:pt>
                <c:pt idx="32">
                  <c:v>-0.17698801830549199</c:v>
                </c:pt>
                <c:pt idx="33">
                  <c:v>-0.18662072364944801</c:v>
                </c:pt>
                <c:pt idx="34">
                  <c:v>-0.19745751716139801</c:v>
                </c:pt>
                <c:pt idx="35">
                  <c:v>-0.209498398841343</c:v>
                </c:pt>
                <c:pt idx="36">
                  <c:v>-0.22274336868928299</c:v>
                </c:pt>
                <c:pt idx="37">
                  <c:v>-0.23719242670521701</c:v>
                </c:pt>
                <c:pt idx="38">
                  <c:v>-0.252845572889146</c:v>
                </c:pt>
                <c:pt idx="39">
                  <c:v>-0.26970280724106899</c:v>
                </c:pt>
                <c:pt idx="40">
                  <c:v>-0.28776412976098698</c:v>
                </c:pt>
                <c:pt idx="41">
                  <c:v>-0.30702954044889902</c:v>
                </c:pt>
                <c:pt idx="42">
                  <c:v>-0.32749903930480601</c:v>
                </c:pt>
                <c:pt idx="43">
                  <c:v>-0.34917262632870699</c:v>
                </c:pt>
                <c:pt idx="44">
                  <c:v>-0.37205030152060298</c:v>
                </c:pt>
                <c:pt idx="45">
                  <c:v>-0.39613206488049302</c:v>
                </c:pt>
                <c:pt idx="46">
                  <c:v>-0.421417916408378</c:v>
                </c:pt>
                <c:pt idx="47">
                  <c:v>-0.44790785610425699</c:v>
                </c:pt>
                <c:pt idx="48">
                  <c:v>-0.47560188396813102</c:v>
                </c:pt>
                <c:pt idx="49">
                  <c:v>-0.50449999999999895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19-D041-A924-2D837499FA5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7.7924152763670304E-2"/>
                  <c:y val="8.690605211067023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-0.00023201x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+ 0.00151456x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+ 0.11609899x + 0.17357118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airfoil_tables!$O$59:$O$158</c:f>
              <c:numCache>
                <c:formatCode>General</c:formatCode>
                <c:ptCount val="100"/>
                <c:pt idx="0">
                  <c:v>-9.5</c:v>
                </c:pt>
                <c:pt idx="1">
                  <c:v>-9.2171717171717091</c:v>
                </c:pt>
                <c:pt idx="2">
                  <c:v>-8.9343434343434307</c:v>
                </c:pt>
                <c:pt idx="3">
                  <c:v>-8.6515151515151505</c:v>
                </c:pt>
                <c:pt idx="4">
                  <c:v>-8.3686868686868596</c:v>
                </c:pt>
                <c:pt idx="5">
                  <c:v>-8.0858585858585794</c:v>
                </c:pt>
                <c:pt idx="6">
                  <c:v>-7.8030303030303001</c:v>
                </c:pt>
                <c:pt idx="7">
                  <c:v>-7.5202020202020199</c:v>
                </c:pt>
                <c:pt idx="8">
                  <c:v>-7.2373737373737299</c:v>
                </c:pt>
                <c:pt idx="9">
                  <c:v>-6.9545454545454497</c:v>
                </c:pt>
                <c:pt idx="10">
                  <c:v>-6.6717171717171704</c:v>
                </c:pt>
                <c:pt idx="11">
                  <c:v>-6.3888888888888804</c:v>
                </c:pt>
                <c:pt idx="12">
                  <c:v>-6.1060606060606002</c:v>
                </c:pt>
                <c:pt idx="13">
                  <c:v>-5.82323232323232</c:v>
                </c:pt>
                <c:pt idx="14">
                  <c:v>-5.5404040404040398</c:v>
                </c:pt>
                <c:pt idx="15">
                  <c:v>-5.2575757575757498</c:v>
                </c:pt>
                <c:pt idx="16">
                  <c:v>-4.9747474747474696</c:v>
                </c:pt>
                <c:pt idx="17">
                  <c:v>-4.6919191919191903</c:v>
                </c:pt>
                <c:pt idx="18">
                  <c:v>-4.4090909090909003</c:v>
                </c:pt>
                <c:pt idx="19">
                  <c:v>-4.1262626262626201</c:v>
                </c:pt>
                <c:pt idx="20">
                  <c:v>-3.8434343434343399</c:v>
                </c:pt>
                <c:pt idx="21">
                  <c:v>-3.5606060606060601</c:v>
                </c:pt>
                <c:pt idx="22">
                  <c:v>-3.2777777777777701</c:v>
                </c:pt>
                <c:pt idx="23">
                  <c:v>-2.9949494949494899</c:v>
                </c:pt>
                <c:pt idx="24">
                  <c:v>-2.7121212121212102</c:v>
                </c:pt>
                <c:pt idx="25">
                  <c:v>-2.4292929292929202</c:v>
                </c:pt>
                <c:pt idx="26">
                  <c:v>-2.14646464646464</c:v>
                </c:pt>
                <c:pt idx="27">
                  <c:v>-1.86363636363636</c:v>
                </c:pt>
                <c:pt idx="28">
                  <c:v>-1.58080808080808</c:v>
                </c:pt>
                <c:pt idx="29">
                  <c:v>-1.29797979797979</c:v>
                </c:pt>
                <c:pt idx="30">
                  <c:v>-1.01515151515151</c:v>
                </c:pt>
                <c:pt idx="31">
                  <c:v>-0.73232323232323104</c:v>
                </c:pt>
                <c:pt idx="32">
                  <c:v>-0.449494949494949</c:v>
                </c:pt>
                <c:pt idx="33">
                  <c:v>-0.16666666666666699</c:v>
                </c:pt>
                <c:pt idx="34">
                  <c:v>0.11616161616161499</c:v>
                </c:pt>
                <c:pt idx="35">
                  <c:v>0.39898989898989701</c:v>
                </c:pt>
                <c:pt idx="36">
                  <c:v>0.68181818181818099</c:v>
                </c:pt>
                <c:pt idx="37">
                  <c:v>0.96464646464646298</c:v>
                </c:pt>
                <c:pt idx="38">
                  <c:v>1.2474747474747401</c:v>
                </c:pt>
                <c:pt idx="39">
                  <c:v>1.5303030303030201</c:v>
                </c:pt>
                <c:pt idx="40">
                  <c:v>1.81313131313131</c:v>
                </c:pt>
                <c:pt idx="41">
                  <c:v>2.0959595959595898</c:v>
                </c:pt>
                <c:pt idx="42">
                  <c:v>2.37878787878787</c:v>
                </c:pt>
                <c:pt idx="43">
                  <c:v>2.66161616161616</c:v>
                </c:pt>
                <c:pt idx="44">
                  <c:v>2.9444444444444402</c:v>
                </c:pt>
                <c:pt idx="45">
                  <c:v>3.22727272727272</c:v>
                </c:pt>
                <c:pt idx="46">
                  <c:v>3.5101010101010099</c:v>
                </c:pt>
                <c:pt idx="47">
                  <c:v>3.7929292929292902</c:v>
                </c:pt>
                <c:pt idx="48">
                  <c:v>4.0757575757575699</c:v>
                </c:pt>
                <c:pt idx="49">
                  <c:v>4.3585858585858501</c:v>
                </c:pt>
                <c:pt idx="50">
                  <c:v>4.6414141414141401</c:v>
                </c:pt>
                <c:pt idx="51">
                  <c:v>4.9242424242424203</c:v>
                </c:pt>
                <c:pt idx="52">
                  <c:v>5.2070707070706996</c:v>
                </c:pt>
                <c:pt idx="53">
                  <c:v>5.4898989898989798</c:v>
                </c:pt>
                <c:pt idx="54">
                  <c:v>5.7727272727272698</c:v>
                </c:pt>
                <c:pt idx="55">
                  <c:v>6.05555555555555</c:v>
                </c:pt>
                <c:pt idx="56">
                  <c:v>6.3383838383838302</c:v>
                </c:pt>
                <c:pt idx="57">
                  <c:v>6.6212121212121202</c:v>
                </c:pt>
                <c:pt idx="58">
                  <c:v>6.9040404040404004</c:v>
                </c:pt>
                <c:pt idx="59">
                  <c:v>7.1868686868686797</c:v>
                </c:pt>
                <c:pt idx="60">
                  <c:v>7.46969696969696</c:v>
                </c:pt>
                <c:pt idx="61">
                  <c:v>7.7525252525252499</c:v>
                </c:pt>
                <c:pt idx="62">
                  <c:v>8.0353535353535293</c:v>
                </c:pt>
                <c:pt idx="63">
                  <c:v>8.3181818181818095</c:v>
                </c:pt>
                <c:pt idx="64">
                  <c:v>8.6010101010101003</c:v>
                </c:pt>
                <c:pt idx="65">
                  <c:v>8.8838383838383805</c:v>
                </c:pt>
                <c:pt idx="66">
                  <c:v>9.1666666666666607</c:v>
                </c:pt>
                <c:pt idx="67">
                  <c:v>9.4494949494949392</c:v>
                </c:pt>
                <c:pt idx="68">
                  <c:v>9.73232323232323</c:v>
                </c:pt>
                <c:pt idx="69">
                  <c:v>10.0151515151515</c:v>
                </c:pt>
                <c:pt idx="70">
                  <c:v>10.2979797979797</c:v>
                </c:pt>
                <c:pt idx="71">
                  <c:v>10.580808080808</c:v>
                </c:pt>
                <c:pt idx="72">
                  <c:v>10.863636363636299</c:v>
                </c:pt>
                <c:pt idx="73">
                  <c:v>11.146464646464599</c:v>
                </c:pt>
                <c:pt idx="74">
                  <c:v>11.429292929292901</c:v>
                </c:pt>
                <c:pt idx="75">
                  <c:v>11.7121212121212</c:v>
                </c:pt>
                <c:pt idx="76">
                  <c:v>11.994949494949401</c:v>
                </c:pt>
                <c:pt idx="77">
                  <c:v>12.2777777777777</c:v>
                </c:pt>
                <c:pt idx="78">
                  <c:v>12.560606060606</c:v>
                </c:pt>
                <c:pt idx="79">
                  <c:v>12.8434343434343</c:v>
                </c:pt>
                <c:pt idx="80">
                  <c:v>13.1262626262626</c:v>
                </c:pt>
                <c:pt idx="81">
                  <c:v>13.409090909090899</c:v>
                </c:pt>
                <c:pt idx="82">
                  <c:v>13.6919191919191</c:v>
                </c:pt>
                <c:pt idx="83">
                  <c:v>13.974747474747399</c:v>
                </c:pt>
                <c:pt idx="84">
                  <c:v>14.257575757575699</c:v>
                </c:pt>
                <c:pt idx="85">
                  <c:v>14.540404040404001</c:v>
                </c:pt>
                <c:pt idx="86">
                  <c:v>14.8232323232323</c:v>
                </c:pt>
                <c:pt idx="87">
                  <c:v>15.1060606060606</c:v>
                </c:pt>
                <c:pt idx="88">
                  <c:v>15.3888888888888</c:v>
                </c:pt>
                <c:pt idx="89">
                  <c:v>15.6717171717171</c:v>
                </c:pt>
                <c:pt idx="90">
                  <c:v>15.9545454545454</c:v>
                </c:pt>
                <c:pt idx="91">
                  <c:v>16.237373737373701</c:v>
                </c:pt>
                <c:pt idx="92">
                  <c:v>16.520202020201999</c:v>
                </c:pt>
                <c:pt idx="93">
                  <c:v>16.803030303030301</c:v>
                </c:pt>
                <c:pt idx="94">
                  <c:v>17.085858585858499</c:v>
                </c:pt>
                <c:pt idx="95">
                  <c:v>17.368686868686801</c:v>
                </c:pt>
                <c:pt idx="96">
                  <c:v>17.651515151515099</c:v>
                </c:pt>
                <c:pt idx="97">
                  <c:v>17.934343434343401</c:v>
                </c:pt>
                <c:pt idx="98">
                  <c:v>18.217171717171698</c:v>
                </c:pt>
                <c:pt idx="99">
                  <c:v>18.5</c:v>
                </c:pt>
              </c:numCache>
            </c:numRef>
          </c:xVal>
          <c:yVal>
            <c:numRef>
              <c:f>airfoil_tables!$P$59:$P$158</c:f>
              <c:numCache>
                <c:formatCode>General</c:formatCode>
                <c:ptCount val="100"/>
                <c:pt idx="0">
                  <c:v>-0.50449999999999895</c:v>
                </c:pt>
                <c:pt idx="1">
                  <c:v>-0.50686574783719496</c:v>
                </c:pt>
                <c:pt idx="2">
                  <c:v>-0.51054757015923102</c:v>
                </c:pt>
                <c:pt idx="3">
                  <c:v>-0.51876149163121299</c:v>
                </c:pt>
                <c:pt idx="4">
                  <c:v>-0.52134564826300001</c:v>
                </c:pt>
                <c:pt idx="5">
                  <c:v>-0.54787390647588297</c:v>
                </c:pt>
                <c:pt idx="6">
                  <c:v>-0.54197468991946796</c:v>
                </c:pt>
                <c:pt idx="7">
                  <c:v>-0.52666523627465001</c:v>
                </c:pt>
                <c:pt idx="8">
                  <c:v>-0.563058659826568</c:v>
                </c:pt>
                <c:pt idx="9">
                  <c:v>-0.53540437221451498</c:v>
                </c:pt>
                <c:pt idx="10">
                  <c:v>-0.51485228368462999</c:v>
                </c:pt>
                <c:pt idx="11">
                  <c:v>-0.49841900646005</c:v>
                </c:pt>
                <c:pt idx="12">
                  <c:v>-0.47508974602648302</c:v>
                </c:pt>
                <c:pt idx="13">
                  <c:v>-0.44814302521466398</c:v>
                </c:pt>
                <c:pt idx="14">
                  <c:v>-0.423455980526252</c:v>
                </c:pt>
                <c:pt idx="15">
                  <c:v>-0.396810954112711</c:v>
                </c:pt>
                <c:pt idx="16">
                  <c:v>-0.370302548228652</c:v>
                </c:pt>
                <c:pt idx="17">
                  <c:v>-0.34083344962831602</c:v>
                </c:pt>
                <c:pt idx="18">
                  <c:v>-0.31261848248951901</c:v>
                </c:pt>
                <c:pt idx="19">
                  <c:v>-0.28427344430324603</c:v>
                </c:pt>
                <c:pt idx="20">
                  <c:v>-0.25456401716625798</c:v>
                </c:pt>
                <c:pt idx="21">
                  <c:v>-0.22561072820942599</c:v>
                </c:pt>
                <c:pt idx="22">
                  <c:v>-0.19679203921968999</c:v>
                </c:pt>
                <c:pt idx="23">
                  <c:v>-0.166990603117181</c:v>
                </c:pt>
                <c:pt idx="24">
                  <c:v>-0.139689060290249</c:v>
                </c:pt>
                <c:pt idx="25">
                  <c:v>-0.111087317894176</c:v>
                </c:pt>
                <c:pt idx="26">
                  <c:v>-8.1701890736867205E-2</c:v>
                </c:pt>
                <c:pt idx="27">
                  <c:v>-5.1959168893357097E-2</c:v>
                </c:pt>
                <c:pt idx="28">
                  <c:v>-2.1742923371089299E-2</c:v>
                </c:pt>
                <c:pt idx="29">
                  <c:v>7.9533962813231607E-3</c:v>
                </c:pt>
                <c:pt idx="30">
                  <c:v>3.8575571937216301E-2</c:v>
                </c:pt>
                <c:pt idx="31">
                  <c:v>6.7977839490740002E-2</c:v>
                </c:pt>
                <c:pt idx="32">
                  <c:v>8.2915224257075301E-2</c:v>
                </c:pt>
                <c:pt idx="33">
                  <c:v>0.127343729856254</c:v>
                </c:pt>
                <c:pt idx="34">
                  <c:v>0.19547178783892899</c:v>
                </c:pt>
                <c:pt idx="35">
                  <c:v>0.274510851379762</c:v>
                </c:pt>
                <c:pt idx="36">
                  <c:v>0.32663365858763199</c:v>
                </c:pt>
                <c:pt idx="37">
                  <c:v>0.357616335530688</c:v>
                </c:pt>
                <c:pt idx="38">
                  <c:v>0.38851855924512102</c:v>
                </c:pt>
                <c:pt idx="39">
                  <c:v>0.42028390361093398</c:v>
                </c:pt>
                <c:pt idx="40">
                  <c:v>0.45133813444562498</c:v>
                </c:pt>
                <c:pt idx="41">
                  <c:v>0.48143784397515998</c:v>
                </c:pt>
                <c:pt idx="42">
                  <c:v>0.51106032035354299</c:v>
                </c:pt>
                <c:pt idx="43">
                  <c:v>0.54052647750332194</c:v>
                </c:pt>
                <c:pt idx="44">
                  <c:v>0.56978530543747796</c:v>
                </c:pt>
                <c:pt idx="45">
                  <c:v>0.59877808446214398</c:v>
                </c:pt>
                <c:pt idx="46">
                  <c:v>0.62762981251627903</c:v>
                </c:pt>
                <c:pt idx="47">
                  <c:v>0.65630595250596102</c:v>
                </c:pt>
                <c:pt idx="48">
                  <c:v>0.68445397506880501</c:v>
                </c:pt>
                <c:pt idx="49">
                  <c:v>0.712467907424157</c:v>
                </c:pt>
                <c:pt idx="50">
                  <c:v>0.74022269577798105</c:v>
                </c:pt>
                <c:pt idx="51">
                  <c:v>0.767892554793285</c:v>
                </c:pt>
                <c:pt idx="52">
                  <c:v>0.79496143340748904</c:v>
                </c:pt>
                <c:pt idx="53">
                  <c:v>0.82252628620558299</c:v>
                </c:pt>
                <c:pt idx="54">
                  <c:v>0.84922295765018496</c:v>
                </c:pt>
                <c:pt idx="55">
                  <c:v>0.87580141005524004</c:v>
                </c:pt>
                <c:pt idx="56">
                  <c:v>0.90284170703520195</c:v>
                </c:pt>
                <c:pt idx="57">
                  <c:v>0.92839987499390697</c:v>
                </c:pt>
                <c:pt idx="58">
                  <c:v>0.95459777903340504</c:v>
                </c:pt>
                <c:pt idx="59">
                  <c:v>0.98112616875956005</c:v>
                </c:pt>
                <c:pt idx="60">
                  <c:v>1.0066997337085</c:v>
                </c:pt>
                <c:pt idx="61">
                  <c:v>1.03022158042185</c:v>
                </c:pt>
                <c:pt idx="62">
                  <c:v>1.05656994998399</c:v>
                </c:pt>
                <c:pt idx="63">
                  <c:v>1.0819624392378799</c:v>
                </c:pt>
                <c:pt idx="64">
                  <c:v>1.10682271383855</c:v>
                </c:pt>
                <c:pt idx="65">
                  <c:v>1.1298170553492799</c:v>
                </c:pt>
                <c:pt idx="66">
                  <c:v>1.15352914837228</c:v>
                </c:pt>
                <c:pt idx="67">
                  <c:v>1.17875308946727</c:v>
                </c:pt>
                <c:pt idx="68">
                  <c:v>1.2030840145374999</c:v>
                </c:pt>
                <c:pt idx="69">
                  <c:v>1.2245829888445201</c:v>
                </c:pt>
                <c:pt idx="70">
                  <c:v>1.2479531671472399</c:v>
                </c:pt>
                <c:pt idx="71">
                  <c:v>1.27185003932736</c:v>
                </c:pt>
                <c:pt idx="72">
                  <c:v>1.29219450195283</c:v>
                </c:pt>
                <c:pt idx="73">
                  <c:v>1.3129714649914199</c:v>
                </c:pt>
                <c:pt idx="74">
                  <c:v>1.33606671388892</c:v>
                </c:pt>
                <c:pt idx="75">
                  <c:v>1.35237333529137</c:v>
                </c:pt>
                <c:pt idx="76">
                  <c:v>1.3737559581157299</c:v>
                </c:pt>
                <c:pt idx="77">
                  <c:v>1.38858658131051</c:v>
                </c:pt>
                <c:pt idx="78">
                  <c:v>1.4022208757885299</c:v>
                </c:pt>
                <c:pt idx="79">
                  <c:v>1.4165987227380199</c:v>
                </c:pt>
                <c:pt idx="80">
                  <c:v>1.42970588850173</c:v>
                </c:pt>
                <c:pt idx="81">
                  <c:v>1.4409048746277899</c:v>
                </c:pt>
                <c:pt idx="82">
                  <c:v>1.45243980936886</c:v>
                </c:pt>
                <c:pt idx="83">
                  <c:v>1.4626836225097699</c:v>
                </c:pt>
                <c:pt idx="84">
                  <c:v>1.4648003747243299</c:v>
                </c:pt>
                <c:pt idx="85">
                  <c:v>1.4776454826123699</c:v>
                </c:pt>
                <c:pt idx="86">
                  <c:v>1.48335614969512</c:v>
                </c:pt>
                <c:pt idx="87">
                  <c:v>1.48295087454583</c:v>
                </c:pt>
                <c:pt idx="88">
                  <c:v>1.48654889284379</c:v>
                </c:pt>
                <c:pt idx="89">
                  <c:v>1.49293336054069</c:v>
                </c:pt>
                <c:pt idx="90">
                  <c:v>1.4934408172407401</c:v>
                </c:pt>
                <c:pt idx="91">
                  <c:v>1.48865184441069</c:v>
                </c:pt>
                <c:pt idx="92">
                  <c:v>1.4759462804401</c:v>
                </c:pt>
                <c:pt idx="93">
                  <c:v>1.4708269971136001</c:v>
                </c:pt>
                <c:pt idx="94">
                  <c:v>1.4623528699172299</c:v>
                </c:pt>
                <c:pt idx="95">
                  <c:v>1.4487107471887199</c:v>
                </c:pt>
                <c:pt idx="96">
                  <c:v>1.4286063041050401</c:v>
                </c:pt>
                <c:pt idx="97">
                  <c:v>1.4028581637152799</c:v>
                </c:pt>
                <c:pt idx="98">
                  <c:v>1.37264456723424</c:v>
                </c:pt>
                <c:pt idx="99">
                  <c:v>1.34109999999999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419-D041-A924-2D837499FA5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92D05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650582095874131E-3"/>
                  <c:y val="2.460612466076114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0.00069132x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- 0.13722607x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+ 3.64317973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airfoil_tables!$O$159:$O$208</c:f>
              <c:numCache>
                <c:formatCode>General</c:formatCode>
                <c:ptCount val="50"/>
                <c:pt idx="0">
                  <c:v>18.5</c:v>
                </c:pt>
                <c:pt idx="1">
                  <c:v>21.7959183673469</c:v>
                </c:pt>
                <c:pt idx="2">
                  <c:v>25.0918367346938</c:v>
                </c:pt>
                <c:pt idx="3">
                  <c:v>28.387755102040799</c:v>
                </c:pt>
                <c:pt idx="4">
                  <c:v>31.683673469387699</c:v>
                </c:pt>
                <c:pt idx="5">
                  <c:v>34.979591836734599</c:v>
                </c:pt>
                <c:pt idx="6">
                  <c:v>38.275510204081598</c:v>
                </c:pt>
                <c:pt idx="7">
                  <c:v>41.571428571428498</c:v>
                </c:pt>
                <c:pt idx="8">
                  <c:v>44.867346938775498</c:v>
                </c:pt>
                <c:pt idx="9">
                  <c:v>48.163265306122398</c:v>
                </c:pt>
                <c:pt idx="10">
                  <c:v>51.459183673469298</c:v>
                </c:pt>
                <c:pt idx="11">
                  <c:v>54.755102040816297</c:v>
                </c:pt>
                <c:pt idx="12">
                  <c:v>58.051020408163197</c:v>
                </c:pt>
                <c:pt idx="13">
                  <c:v>61.346938775510203</c:v>
                </c:pt>
                <c:pt idx="14">
                  <c:v>64.642857142857096</c:v>
                </c:pt>
                <c:pt idx="15">
                  <c:v>67.938775510203996</c:v>
                </c:pt>
                <c:pt idx="16">
                  <c:v>71.234693877550995</c:v>
                </c:pt>
                <c:pt idx="17">
                  <c:v>74.530612244897895</c:v>
                </c:pt>
                <c:pt idx="18">
                  <c:v>77.826530612244895</c:v>
                </c:pt>
                <c:pt idx="19">
                  <c:v>81.122448979591795</c:v>
                </c:pt>
                <c:pt idx="20">
                  <c:v>84.418367346938695</c:v>
                </c:pt>
                <c:pt idx="21">
                  <c:v>87.714285714285694</c:v>
                </c:pt>
                <c:pt idx="22">
                  <c:v>91.010204081632594</c:v>
                </c:pt>
                <c:pt idx="23">
                  <c:v>94.306122448979494</c:v>
                </c:pt>
                <c:pt idx="24">
                  <c:v>97.602040816326493</c:v>
                </c:pt>
                <c:pt idx="25">
                  <c:v>100.897959183673</c:v>
                </c:pt>
                <c:pt idx="26">
                  <c:v>104.19387755101999</c:v>
                </c:pt>
                <c:pt idx="27">
                  <c:v>107.48979591836699</c:v>
                </c:pt>
                <c:pt idx="28">
                  <c:v>110.78571428571399</c:v>
                </c:pt>
                <c:pt idx="29">
                  <c:v>114.08163265306101</c:v>
                </c:pt>
                <c:pt idx="30">
                  <c:v>117.37755102040801</c:v>
                </c:pt>
                <c:pt idx="31">
                  <c:v>120.67346938775501</c:v>
                </c:pt>
                <c:pt idx="32">
                  <c:v>123.96938775510201</c:v>
                </c:pt>
                <c:pt idx="33">
                  <c:v>127.265306122448</c:v>
                </c:pt>
                <c:pt idx="34">
                  <c:v>130.56122448979499</c:v>
                </c:pt>
                <c:pt idx="35">
                  <c:v>133.85714285714201</c:v>
                </c:pt>
                <c:pt idx="36">
                  <c:v>137.15306122448899</c:v>
                </c:pt>
                <c:pt idx="37">
                  <c:v>140.44897959183601</c:v>
                </c:pt>
                <c:pt idx="38">
                  <c:v>143.74489795918299</c:v>
                </c:pt>
                <c:pt idx="39">
                  <c:v>147.04081632653001</c:v>
                </c:pt>
                <c:pt idx="40">
                  <c:v>150.33673469387699</c:v>
                </c:pt>
                <c:pt idx="41">
                  <c:v>153.632653061224</c:v>
                </c:pt>
                <c:pt idx="42">
                  <c:v>156.92857142857099</c:v>
                </c:pt>
                <c:pt idx="43">
                  <c:v>160.224489795918</c:v>
                </c:pt>
                <c:pt idx="44">
                  <c:v>163.52040816326499</c:v>
                </c:pt>
                <c:pt idx="45">
                  <c:v>166.816326530612</c:v>
                </c:pt>
                <c:pt idx="46">
                  <c:v>170.11224489795899</c:v>
                </c:pt>
                <c:pt idx="47">
                  <c:v>173.408163265306</c:v>
                </c:pt>
                <c:pt idx="48">
                  <c:v>176.70408163265299</c:v>
                </c:pt>
                <c:pt idx="49">
                  <c:v>180</c:v>
                </c:pt>
              </c:numCache>
            </c:numRef>
          </c:xVal>
          <c:yVal>
            <c:numRef>
              <c:f>airfoil_tables!$P$159:$P$208</c:f>
              <c:numCache>
                <c:formatCode>General</c:formatCode>
                <c:ptCount val="50"/>
                <c:pt idx="0">
                  <c:v>1.34109999999999</c:v>
                </c:pt>
                <c:pt idx="1">
                  <c:v>0.98062906091393998</c:v>
                </c:pt>
                <c:pt idx="2">
                  <c:v>0.63517774428979901</c:v>
                </c:pt>
                <c:pt idx="3">
                  <c:v>0.30474605012757799</c:v>
                </c:pt>
                <c:pt idx="4">
                  <c:v>-1.06660215727238E-2</c:v>
                </c:pt>
                <c:pt idx="5">
                  <c:v>-0.31105847081110699</c:v>
                </c:pt>
                <c:pt idx="6">
                  <c:v>-0.59643129758756996</c:v>
                </c:pt>
                <c:pt idx="7">
                  <c:v>-0.86678450190211498</c:v>
                </c:pt>
                <c:pt idx="8">
                  <c:v>-1.12211808375474</c:v>
                </c:pt>
                <c:pt idx="9">
                  <c:v>-1.36243204314544</c:v>
                </c:pt>
                <c:pt idx="10">
                  <c:v>-1.5877263800742301</c:v>
                </c:pt>
                <c:pt idx="11">
                  <c:v>-1.7980010945411</c:v>
                </c:pt>
                <c:pt idx="12">
                  <c:v>-1.9932561865460501</c:v>
                </c:pt>
                <c:pt idx="13">
                  <c:v>-2.1734916560890798</c:v>
                </c:pt>
                <c:pt idx="14">
                  <c:v>-2.3387075031701898</c:v>
                </c:pt>
                <c:pt idx="15">
                  <c:v>-2.48890372778938</c:v>
                </c:pt>
                <c:pt idx="16">
                  <c:v>-2.6240803299466502</c:v>
                </c:pt>
                <c:pt idx="17">
                  <c:v>-2.7442373096420001</c:v>
                </c:pt>
                <c:pt idx="18">
                  <c:v>-2.8493746668754398</c:v>
                </c:pt>
                <c:pt idx="19">
                  <c:v>-2.9394924016469499</c:v>
                </c:pt>
                <c:pt idx="20">
                  <c:v>-3.0145905139565499</c:v>
                </c:pt>
                <c:pt idx="21">
                  <c:v>-3.0746690038042299</c:v>
                </c:pt>
                <c:pt idx="22">
                  <c:v>-3.1197278711899799</c:v>
                </c:pt>
                <c:pt idx="23">
                  <c:v>-3.1497671161138201</c:v>
                </c:pt>
                <c:pt idx="24">
                  <c:v>-3.16478673857574</c:v>
                </c:pt>
                <c:pt idx="25">
                  <c:v>-3.16478673857574</c:v>
                </c:pt>
                <c:pt idx="26">
                  <c:v>-3.1497671161138201</c:v>
                </c:pt>
                <c:pt idx="27">
                  <c:v>-3.1197278711899799</c:v>
                </c:pt>
                <c:pt idx="28">
                  <c:v>-3.0746690038042299</c:v>
                </c:pt>
                <c:pt idx="29">
                  <c:v>-3.0145905139565499</c:v>
                </c:pt>
                <c:pt idx="30">
                  <c:v>-2.9394924016469499</c:v>
                </c:pt>
                <c:pt idx="31">
                  <c:v>-2.8493746668754398</c:v>
                </c:pt>
                <c:pt idx="32">
                  <c:v>-2.7442373096420001</c:v>
                </c:pt>
                <c:pt idx="33">
                  <c:v>-2.6240803299466502</c:v>
                </c:pt>
                <c:pt idx="34">
                  <c:v>-2.48890372778938</c:v>
                </c:pt>
                <c:pt idx="35">
                  <c:v>-2.3387075031701898</c:v>
                </c:pt>
                <c:pt idx="36">
                  <c:v>-2.1734916560890798</c:v>
                </c:pt>
                <c:pt idx="37">
                  <c:v>-1.9932561865460501</c:v>
                </c:pt>
                <c:pt idx="38">
                  <c:v>-1.7980010945411</c:v>
                </c:pt>
                <c:pt idx="39">
                  <c:v>-1.5877263800742301</c:v>
                </c:pt>
                <c:pt idx="40">
                  <c:v>-1.36243204314544</c:v>
                </c:pt>
                <c:pt idx="41">
                  <c:v>-1.12211808375474</c:v>
                </c:pt>
                <c:pt idx="42">
                  <c:v>-0.86678450190211398</c:v>
                </c:pt>
                <c:pt idx="43">
                  <c:v>-0.59643129758756996</c:v>
                </c:pt>
                <c:pt idx="44">
                  <c:v>-0.31105847081110699</c:v>
                </c:pt>
                <c:pt idx="45">
                  <c:v>-1.0666021572722501E-2</c:v>
                </c:pt>
                <c:pt idx="46">
                  <c:v>0.30474605012757799</c:v>
                </c:pt>
                <c:pt idx="47">
                  <c:v>0.63517774428980101</c:v>
                </c:pt>
                <c:pt idx="48">
                  <c:v>0.98062906091394098</c:v>
                </c:pt>
                <c:pt idx="49">
                  <c:v>1.34109999999999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419-D041-A924-2D837499F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(Boeing</a:t>
            </a:r>
            <a:r>
              <a:rPr lang="en-US" baseline="0"/>
              <a:t> Vertol - VR12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airfoil_tables!$O$9:$O$208</c:f>
              <c:numCache>
                <c:formatCode>General</c:formatCode>
                <c:ptCount val="200"/>
                <c:pt idx="0">
                  <c:v>-180</c:v>
                </c:pt>
                <c:pt idx="1">
                  <c:v>-176.52040816326499</c:v>
                </c:pt>
                <c:pt idx="2">
                  <c:v>-173.04081632653001</c:v>
                </c:pt>
                <c:pt idx="3">
                  <c:v>-169.56122448979499</c:v>
                </c:pt>
                <c:pt idx="4">
                  <c:v>-166.08163265306101</c:v>
                </c:pt>
                <c:pt idx="5">
                  <c:v>-162.602040816326</c:v>
                </c:pt>
                <c:pt idx="6">
                  <c:v>-159.12244897959101</c:v>
                </c:pt>
                <c:pt idx="7">
                  <c:v>-155.642857142857</c:v>
                </c:pt>
                <c:pt idx="8">
                  <c:v>-152.16326530612201</c:v>
                </c:pt>
                <c:pt idx="9">
                  <c:v>-148.683673469387</c:v>
                </c:pt>
                <c:pt idx="10">
                  <c:v>-145.20408163265299</c:v>
                </c:pt>
                <c:pt idx="11">
                  <c:v>-141.724489795918</c:v>
                </c:pt>
                <c:pt idx="12">
                  <c:v>-138.24489795918299</c:v>
                </c:pt>
                <c:pt idx="13">
                  <c:v>-134.76530612244801</c:v>
                </c:pt>
                <c:pt idx="14">
                  <c:v>-131.28571428571399</c:v>
                </c:pt>
                <c:pt idx="15">
                  <c:v>-127.806122448979</c:v>
                </c:pt>
                <c:pt idx="16">
                  <c:v>-124.326530612244</c:v>
                </c:pt>
                <c:pt idx="17">
                  <c:v>-120.84693877551</c:v>
                </c:pt>
                <c:pt idx="18">
                  <c:v>-117.367346938775</c:v>
                </c:pt>
                <c:pt idx="19">
                  <c:v>-113.88775510204</c:v>
                </c:pt>
                <c:pt idx="20">
                  <c:v>-110.408163265306</c:v>
                </c:pt>
                <c:pt idx="21">
                  <c:v>-106.928571428571</c:v>
                </c:pt>
                <c:pt idx="22">
                  <c:v>-103.44897959183599</c:v>
                </c:pt>
                <c:pt idx="23">
                  <c:v>-99.969387755102005</c:v>
                </c:pt>
                <c:pt idx="24">
                  <c:v>-96.489795918367307</c:v>
                </c:pt>
                <c:pt idx="25">
                  <c:v>-93.010204081632594</c:v>
                </c:pt>
                <c:pt idx="26">
                  <c:v>-89.530612244897895</c:v>
                </c:pt>
                <c:pt idx="27">
                  <c:v>-86.051020408163197</c:v>
                </c:pt>
                <c:pt idx="28">
                  <c:v>-82.571428571428498</c:v>
                </c:pt>
                <c:pt idx="29">
                  <c:v>-79.0918367346938</c:v>
                </c:pt>
                <c:pt idx="30">
                  <c:v>-75.612244897959101</c:v>
                </c:pt>
                <c:pt idx="31">
                  <c:v>-72.132653061224403</c:v>
                </c:pt>
                <c:pt idx="32">
                  <c:v>-68.653061224489704</c:v>
                </c:pt>
                <c:pt idx="33">
                  <c:v>-65.173469387755006</c:v>
                </c:pt>
                <c:pt idx="34">
                  <c:v>-61.6938775510204</c:v>
                </c:pt>
                <c:pt idx="35">
                  <c:v>-58.214285714285701</c:v>
                </c:pt>
                <c:pt idx="36">
                  <c:v>-54.734693877551003</c:v>
                </c:pt>
                <c:pt idx="37">
                  <c:v>-51.255102040816297</c:v>
                </c:pt>
                <c:pt idx="38">
                  <c:v>-47.775510204081598</c:v>
                </c:pt>
                <c:pt idx="39">
                  <c:v>-44.2959183673469</c:v>
                </c:pt>
                <c:pt idx="40">
                  <c:v>-40.816326530612201</c:v>
                </c:pt>
                <c:pt idx="41">
                  <c:v>-37.336734693877503</c:v>
                </c:pt>
                <c:pt idx="42">
                  <c:v>-33.857142857142797</c:v>
                </c:pt>
                <c:pt idx="43">
                  <c:v>-30.377551020408099</c:v>
                </c:pt>
                <c:pt idx="44">
                  <c:v>-26.8979591836734</c:v>
                </c:pt>
                <c:pt idx="45">
                  <c:v>-23.418367346938702</c:v>
                </c:pt>
                <c:pt idx="46">
                  <c:v>-19.938775510204</c:v>
                </c:pt>
                <c:pt idx="47">
                  <c:v>-16.459183673469301</c:v>
                </c:pt>
                <c:pt idx="48">
                  <c:v>-12.979591836734601</c:v>
                </c:pt>
                <c:pt idx="49">
                  <c:v>-9.5</c:v>
                </c:pt>
                <c:pt idx="50">
                  <c:v>-9.5</c:v>
                </c:pt>
                <c:pt idx="51">
                  <c:v>-9.2171717171717091</c:v>
                </c:pt>
                <c:pt idx="52">
                  <c:v>-8.9343434343434307</c:v>
                </c:pt>
                <c:pt idx="53">
                  <c:v>-8.6515151515151505</c:v>
                </c:pt>
                <c:pt idx="54">
                  <c:v>-8.3686868686868596</c:v>
                </c:pt>
                <c:pt idx="55">
                  <c:v>-8.0858585858585794</c:v>
                </c:pt>
                <c:pt idx="56">
                  <c:v>-7.8030303030303001</c:v>
                </c:pt>
                <c:pt idx="57">
                  <c:v>-7.5202020202020199</c:v>
                </c:pt>
                <c:pt idx="58">
                  <c:v>-7.2373737373737299</c:v>
                </c:pt>
                <c:pt idx="59">
                  <c:v>-6.9545454545454497</c:v>
                </c:pt>
                <c:pt idx="60">
                  <c:v>-6.6717171717171704</c:v>
                </c:pt>
                <c:pt idx="61">
                  <c:v>-6.3888888888888804</c:v>
                </c:pt>
                <c:pt idx="62">
                  <c:v>-6.1060606060606002</c:v>
                </c:pt>
                <c:pt idx="63">
                  <c:v>-5.82323232323232</c:v>
                </c:pt>
                <c:pt idx="64">
                  <c:v>-5.5404040404040398</c:v>
                </c:pt>
                <c:pt idx="65">
                  <c:v>-5.2575757575757498</c:v>
                </c:pt>
                <c:pt idx="66">
                  <c:v>-4.9747474747474696</c:v>
                </c:pt>
                <c:pt idx="67">
                  <c:v>-4.6919191919191903</c:v>
                </c:pt>
                <c:pt idx="68">
                  <c:v>-4.4090909090909003</c:v>
                </c:pt>
                <c:pt idx="69">
                  <c:v>-4.1262626262626201</c:v>
                </c:pt>
                <c:pt idx="70">
                  <c:v>-3.8434343434343399</c:v>
                </c:pt>
                <c:pt idx="71">
                  <c:v>-3.5606060606060601</c:v>
                </c:pt>
                <c:pt idx="72">
                  <c:v>-3.2777777777777701</c:v>
                </c:pt>
                <c:pt idx="73">
                  <c:v>-2.9949494949494899</c:v>
                </c:pt>
                <c:pt idx="74">
                  <c:v>-2.7121212121212102</c:v>
                </c:pt>
                <c:pt idx="75">
                  <c:v>-2.4292929292929202</c:v>
                </c:pt>
                <c:pt idx="76">
                  <c:v>-2.14646464646464</c:v>
                </c:pt>
                <c:pt idx="77">
                  <c:v>-1.86363636363636</c:v>
                </c:pt>
                <c:pt idx="78">
                  <c:v>-1.58080808080808</c:v>
                </c:pt>
                <c:pt idx="79">
                  <c:v>-1.29797979797979</c:v>
                </c:pt>
                <c:pt idx="80">
                  <c:v>-1.01515151515151</c:v>
                </c:pt>
                <c:pt idx="81">
                  <c:v>-0.73232323232323104</c:v>
                </c:pt>
                <c:pt idx="82">
                  <c:v>-0.449494949494949</c:v>
                </c:pt>
                <c:pt idx="83">
                  <c:v>-0.16666666666666699</c:v>
                </c:pt>
                <c:pt idx="84">
                  <c:v>0.11616161616161499</c:v>
                </c:pt>
                <c:pt idx="85">
                  <c:v>0.39898989898989701</c:v>
                </c:pt>
                <c:pt idx="86">
                  <c:v>0.68181818181818099</c:v>
                </c:pt>
                <c:pt idx="87">
                  <c:v>0.96464646464646298</c:v>
                </c:pt>
                <c:pt idx="88">
                  <c:v>1.2474747474747401</c:v>
                </c:pt>
                <c:pt idx="89">
                  <c:v>1.5303030303030201</c:v>
                </c:pt>
                <c:pt idx="90">
                  <c:v>1.81313131313131</c:v>
                </c:pt>
                <c:pt idx="91">
                  <c:v>2.0959595959595898</c:v>
                </c:pt>
                <c:pt idx="92">
                  <c:v>2.37878787878787</c:v>
                </c:pt>
                <c:pt idx="93">
                  <c:v>2.66161616161616</c:v>
                </c:pt>
                <c:pt idx="94">
                  <c:v>2.9444444444444402</c:v>
                </c:pt>
                <c:pt idx="95">
                  <c:v>3.22727272727272</c:v>
                </c:pt>
                <c:pt idx="96">
                  <c:v>3.5101010101010099</c:v>
                </c:pt>
                <c:pt idx="97">
                  <c:v>3.7929292929292902</c:v>
                </c:pt>
                <c:pt idx="98">
                  <c:v>4.0757575757575699</c:v>
                </c:pt>
                <c:pt idx="99">
                  <c:v>4.3585858585858501</c:v>
                </c:pt>
                <c:pt idx="100">
                  <c:v>4.6414141414141401</c:v>
                </c:pt>
                <c:pt idx="101">
                  <c:v>4.9242424242424203</c:v>
                </c:pt>
                <c:pt idx="102">
                  <c:v>5.2070707070706996</c:v>
                </c:pt>
                <c:pt idx="103">
                  <c:v>5.4898989898989798</c:v>
                </c:pt>
                <c:pt idx="104">
                  <c:v>5.7727272727272698</c:v>
                </c:pt>
                <c:pt idx="105">
                  <c:v>6.05555555555555</c:v>
                </c:pt>
                <c:pt idx="106">
                  <c:v>6.3383838383838302</c:v>
                </c:pt>
                <c:pt idx="107">
                  <c:v>6.6212121212121202</c:v>
                </c:pt>
                <c:pt idx="108">
                  <c:v>6.9040404040404004</c:v>
                </c:pt>
                <c:pt idx="109">
                  <c:v>7.1868686868686797</c:v>
                </c:pt>
                <c:pt idx="110">
                  <c:v>7.46969696969696</c:v>
                </c:pt>
                <c:pt idx="111">
                  <c:v>7.7525252525252499</c:v>
                </c:pt>
                <c:pt idx="112">
                  <c:v>8.0353535353535293</c:v>
                </c:pt>
                <c:pt idx="113">
                  <c:v>8.3181818181818095</c:v>
                </c:pt>
                <c:pt idx="114">
                  <c:v>8.6010101010101003</c:v>
                </c:pt>
                <c:pt idx="115">
                  <c:v>8.8838383838383805</c:v>
                </c:pt>
                <c:pt idx="116">
                  <c:v>9.1666666666666607</c:v>
                </c:pt>
                <c:pt idx="117">
                  <c:v>9.4494949494949392</c:v>
                </c:pt>
                <c:pt idx="118">
                  <c:v>9.73232323232323</c:v>
                </c:pt>
                <c:pt idx="119">
                  <c:v>10.0151515151515</c:v>
                </c:pt>
                <c:pt idx="120">
                  <c:v>10.2979797979797</c:v>
                </c:pt>
                <c:pt idx="121">
                  <c:v>10.580808080808</c:v>
                </c:pt>
                <c:pt idx="122">
                  <c:v>10.863636363636299</c:v>
                </c:pt>
                <c:pt idx="123">
                  <c:v>11.146464646464599</c:v>
                </c:pt>
                <c:pt idx="124">
                  <c:v>11.429292929292901</c:v>
                </c:pt>
                <c:pt idx="125">
                  <c:v>11.7121212121212</c:v>
                </c:pt>
                <c:pt idx="126">
                  <c:v>11.994949494949401</c:v>
                </c:pt>
                <c:pt idx="127">
                  <c:v>12.2777777777777</c:v>
                </c:pt>
                <c:pt idx="128">
                  <c:v>12.560606060606</c:v>
                </c:pt>
                <c:pt idx="129">
                  <c:v>12.8434343434343</c:v>
                </c:pt>
                <c:pt idx="130">
                  <c:v>13.1262626262626</c:v>
                </c:pt>
                <c:pt idx="131">
                  <c:v>13.409090909090899</c:v>
                </c:pt>
                <c:pt idx="132">
                  <c:v>13.6919191919191</c:v>
                </c:pt>
                <c:pt idx="133">
                  <c:v>13.974747474747399</c:v>
                </c:pt>
                <c:pt idx="134">
                  <c:v>14.257575757575699</c:v>
                </c:pt>
                <c:pt idx="135">
                  <c:v>14.540404040404001</c:v>
                </c:pt>
                <c:pt idx="136">
                  <c:v>14.8232323232323</c:v>
                </c:pt>
                <c:pt idx="137">
                  <c:v>15.1060606060606</c:v>
                </c:pt>
                <c:pt idx="138">
                  <c:v>15.3888888888888</c:v>
                </c:pt>
                <c:pt idx="139">
                  <c:v>15.6717171717171</c:v>
                </c:pt>
                <c:pt idx="140">
                  <c:v>15.9545454545454</c:v>
                </c:pt>
                <c:pt idx="141">
                  <c:v>16.237373737373701</c:v>
                </c:pt>
                <c:pt idx="142">
                  <c:v>16.520202020201999</c:v>
                </c:pt>
                <c:pt idx="143">
                  <c:v>16.803030303030301</c:v>
                </c:pt>
                <c:pt idx="144">
                  <c:v>17.085858585858499</c:v>
                </c:pt>
                <c:pt idx="145">
                  <c:v>17.368686868686801</c:v>
                </c:pt>
                <c:pt idx="146">
                  <c:v>17.651515151515099</c:v>
                </c:pt>
                <c:pt idx="147">
                  <c:v>17.934343434343401</c:v>
                </c:pt>
                <c:pt idx="148">
                  <c:v>18.217171717171698</c:v>
                </c:pt>
                <c:pt idx="149">
                  <c:v>18.5</c:v>
                </c:pt>
                <c:pt idx="150">
                  <c:v>18.5</c:v>
                </c:pt>
                <c:pt idx="151">
                  <c:v>21.7959183673469</c:v>
                </c:pt>
                <c:pt idx="152">
                  <c:v>25.0918367346938</c:v>
                </c:pt>
                <c:pt idx="153">
                  <c:v>28.387755102040799</c:v>
                </c:pt>
                <c:pt idx="154">
                  <c:v>31.683673469387699</c:v>
                </c:pt>
                <c:pt idx="155">
                  <c:v>34.979591836734599</c:v>
                </c:pt>
                <c:pt idx="156">
                  <c:v>38.275510204081598</c:v>
                </c:pt>
                <c:pt idx="157">
                  <c:v>41.571428571428498</c:v>
                </c:pt>
                <c:pt idx="158">
                  <c:v>44.867346938775498</c:v>
                </c:pt>
                <c:pt idx="159">
                  <c:v>48.163265306122398</c:v>
                </c:pt>
                <c:pt idx="160">
                  <c:v>51.459183673469298</c:v>
                </c:pt>
                <c:pt idx="161">
                  <c:v>54.755102040816297</c:v>
                </c:pt>
                <c:pt idx="162">
                  <c:v>58.051020408163197</c:v>
                </c:pt>
                <c:pt idx="163">
                  <c:v>61.346938775510203</c:v>
                </c:pt>
                <c:pt idx="164">
                  <c:v>64.642857142857096</c:v>
                </c:pt>
                <c:pt idx="165">
                  <c:v>67.938775510203996</c:v>
                </c:pt>
                <c:pt idx="166">
                  <c:v>71.234693877550995</c:v>
                </c:pt>
                <c:pt idx="167">
                  <c:v>74.530612244897895</c:v>
                </c:pt>
                <c:pt idx="168">
                  <c:v>77.826530612244895</c:v>
                </c:pt>
                <c:pt idx="169">
                  <c:v>81.122448979591795</c:v>
                </c:pt>
                <c:pt idx="170">
                  <c:v>84.418367346938695</c:v>
                </c:pt>
                <c:pt idx="171">
                  <c:v>87.714285714285694</c:v>
                </c:pt>
                <c:pt idx="172">
                  <c:v>91.010204081632594</c:v>
                </c:pt>
                <c:pt idx="173">
                  <c:v>94.306122448979494</c:v>
                </c:pt>
                <c:pt idx="174">
                  <c:v>97.602040816326493</c:v>
                </c:pt>
                <c:pt idx="175">
                  <c:v>100.897959183673</c:v>
                </c:pt>
                <c:pt idx="176">
                  <c:v>104.19387755101999</c:v>
                </c:pt>
                <c:pt idx="177">
                  <c:v>107.48979591836699</c:v>
                </c:pt>
                <c:pt idx="178">
                  <c:v>110.78571428571399</c:v>
                </c:pt>
                <c:pt idx="179">
                  <c:v>114.08163265306101</c:v>
                </c:pt>
                <c:pt idx="180">
                  <c:v>117.37755102040801</c:v>
                </c:pt>
                <c:pt idx="181">
                  <c:v>120.67346938775501</c:v>
                </c:pt>
                <c:pt idx="182">
                  <c:v>123.96938775510201</c:v>
                </c:pt>
                <c:pt idx="183">
                  <c:v>127.265306122448</c:v>
                </c:pt>
                <c:pt idx="184">
                  <c:v>130.56122448979499</c:v>
                </c:pt>
                <c:pt idx="185">
                  <c:v>133.85714285714201</c:v>
                </c:pt>
                <c:pt idx="186">
                  <c:v>137.15306122448899</c:v>
                </c:pt>
                <c:pt idx="187">
                  <c:v>140.44897959183601</c:v>
                </c:pt>
                <c:pt idx="188">
                  <c:v>143.74489795918299</c:v>
                </c:pt>
                <c:pt idx="189">
                  <c:v>147.04081632653001</c:v>
                </c:pt>
                <c:pt idx="190">
                  <c:v>150.33673469387699</c:v>
                </c:pt>
                <c:pt idx="191">
                  <c:v>153.632653061224</c:v>
                </c:pt>
                <c:pt idx="192">
                  <c:v>156.92857142857099</c:v>
                </c:pt>
                <c:pt idx="193">
                  <c:v>160.224489795918</c:v>
                </c:pt>
                <c:pt idx="194">
                  <c:v>163.52040816326499</c:v>
                </c:pt>
                <c:pt idx="195">
                  <c:v>166.816326530612</c:v>
                </c:pt>
                <c:pt idx="196">
                  <c:v>170.11224489795899</c:v>
                </c:pt>
                <c:pt idx="197">
                  <c:v>173.408163265306</c:v>
                </c:pt>
                <c:pt idx="198">
                  <c:v>176.70408163265299</c:v>
                </c:pt>
                <c:pt idx="199">
                  <c:v>180</c:v>
                </c:pt>
              </c:numCache>
            </c:numRef>
          </c:xVal>
          <c:yVal>
            <c:numRef>
              <c:f>airfoil_tables!$Q$9:$Q$208</c:f>
              <c:numCache>
                <c:formatCode>General</c:formatCode>
                <c:ptCount val="200"/>
                <c:pt idx="0">
                  <c:v>9.4700000000000006E-2</c:v>
                </c:pt>
                <c:pt idx="1">
                  <c:v>0.181146535767786</c:v>
                </c:pt>
                <c:pt idx="2">
                  <c:v>0.26399113254524897</c:v>
                </c:pt>
                <c:pt idx="3">
                  <c:v>0.34323379033238699</c:v>
                </c:pt>
                <c:pt idx="4">
                  <c:v>0.41887450912919999</c:v>
                </c:pt>
                <c:pt idx="5">
                  <c:v>0.49091328893568897</c:v>
                </c:pt>
                <c:pt idx="6">
                  <c:v>0.55935012975185305</c:v>
                </c:pt>
                <c:pt idx="7">
                  <c:v>0.62418503157769401</c:v>
                </c:pt>
                <c:pt idx="8">
                  <c:v>0.68541799441320905</c:v>
                </c:pt>
                <c:pt idx="9">
                  <c:v>0.74304901825839997</c:v>
                </c:pt>
                <c:pt idx="10">
                  <c:v>0.79707810311326699</c:v>
                </c:pt>
                <c:pt idx="11">
                  <c:v>0.84750524897780899</c:v>
                </c:pt>
                <c:pt idx="12">
                  <c:v>0.89433045585202697</c:v>
                </c:pt>
                <c:pt idx="13">
                  <c:v>0.93755372373592005</c:v>
                </c:pt>
                <c:pt idx="14">
                  <c:v>0.977175052629489</c:v>
                </c:pt>
                <c:pt idx="15">
                  <c:v>1.0131944425327299</c:v>
                </c:pt>
                <c:pt idx="16">
                  <c:v>1.04561189344565</c:v>
                </c:pt>
                <c:pt idx="17">
                  <c:v>1.0744274053682401</c:v>
                </c:pt>
                <c:pt idx="18">
                  <c:v>1.0996409783005201</c:v>
                </c:pt>
                <c:pt idx="19">
                  <c:v>1.12125261224246</c:v>
                </c:pt>
                <c:pt idx="20">
                  <c:v>1.1392623071940799</c:v>
                </c:pt>
                <c:pt idx="21">
                  <c:v>1.15367006315538</c:v>
                </c:pt>
                <c:pt idx="22">
                  <c:v>1.1644758801263599</c:v>
                </c:pt>
                <c:pt idx="23">
                  <c:v>1.171679758107</c:v>
                </c:pt>
                <c:pt idx="24">
                  <c:v>1.1752816970973301</c:v>
                </c:pt>
                <c:pt idx="25">
                  <c:v>1.1752816970973301</c:v>
                </c:pt>
                <c:pt idx="26">
                  <c:v>1.171679758107</c:v>
                </c:pt>
                <c:pt idx="27">
                  <c:v>1.1644758801263599</c:v>
                </c:pt>
                <c:pt idx="28">
                  <c:v>1.15367006315538</c:v>
                </c:pt>
                <c:pt idx="29">
                  <c:v>1.1392623071940799</c:v>
                </c:pt>
                <c:pt idx="30">
                  <c:v>1.12125261224246</c:v>
                </c:pt>
                <c:pt idx="31">
                  <c:v>1.0996409783005201</c:v>
                </c:pt>
                <c:pt idx="32">
                  <c:v>1.0744274053682401</c:v>
                </c:pt>
                <c:pt idx="33">
                  <c:v>1.04561189344565</c:v>
                </c:pt>
                <c:pt idx="34">
                  <c:v>1.0131944425327299</c:v>
                </c:pt>
                <c:pt idx="35">
                  <c:v>0.977175052629489</c:v>
                </c:pt>
                <c:pt idx="36">
                  <c:v>0.93755372373592005</c:v>
                </c:pt>
                <c:pt idx="37">
                  <c:v>0.89433045585202697</c:v>
                </c:pt>
                <c:pt idx="38">
                  <c:v>0.84750524897780899</c:v>
                </c:pt>
                <c:pt idx="39">
                  <c:v>0.79707810311326599</c:v>
                </c:pt>
                <c:pt idx="40">
                  <c:v>0.74304901825839997</c:v>
                </c:pt>
                <c:pt idx="41">
                  <c:v>0.68541799441320905</c:v>
                </c:pt>
                <c:pt idx="42">
                  <c:v>0.62418503157769301</c:v>
                </c:pt>
                <c:pt idx="43">
                  <c:v>0.55935012975185305</c:v>
                </c:pt>
                <c:pt idx="44">
                  <c:v>0.49091328893568897</c:v>
                </c:pt>
                <c:pt idx="45">
                  <c:v>0.41887450912919999</c:v>
                </c:pt>
                <c:pt idx="46">
                  <c:v>0.34323379033238599</c:v>
                </c:pt>
                <c:pt idx="47">
                  <c:v>0.26399113254524798</c:v>
                </c:pt>
                <c:pt idx="48">
                  <c:v>0.181146535767786</c:v>
                </c:pt>
                <c:pt idx="49">
                  <c:v>9.4700000000000006E-2</c:v>
                </c:pt>
                <c:pt idx="50">
                  <c:v>9.4700000000000006E-2</c:v>
                </c:pt>
                <c:pt idx="51">
                  <c:v>8.7387085134467898E-2</c:v>
                </c:pt>
                <c:pt idx="52">
                  <c:v>7.9449963743407001E-2</c:v>
                </c:pt>
                <c:pt idx="53">
                  <c:v>7.1783423415788403E-2</c:v>
                </c:pt>
                <c:pt idx="54">
                  <c:v>6.6008550774393104E-2</c:v>
                </c:pt>
                <c:pt idx="55">
                  <c:v>5.3738146413137101E-2</c:v>
                </c:pt>
                <c:pt idx="56">
                  <c:v>4.7751725083292597E-2</c:v>
                </c:pt>
                <c:pt idx="57">
                  <c:v>4.2585691549859001E-2</c:v>
                </c:pt>
                <c:pt idx="58">
                  <c:v>2.44290719774083E-2</c:v>
                </c:pt>
                <c:pt idx="59">
                  <c:v>2.5649018330359302E-2</c:v>
                </c:pt>
                <c:pt idx="60">
                  <c:v>2.4735565476518302E-2</c:v>
                </c:pt>
                <c:pt idx="61">
                  <c:v>2.15696958453136E-2</c:v>
                </c:pt>
                <c:pt idx="62">
                  <c:v>2.07145381944152E-2</c:v>
                </c:pt>
                <c:pt idx="63">
                  <c:v>2.0744210022921799E-2</c:v>
                </c:pt>
                <c:pt idx="64">
                  <c:v>1.9504860161998799E-2</c:v>
                </c:pt>
                <c:pt idx="65">
                  <c:v>1.8810489937384E-2</c:v>
                </c:pt>
                <c:pt idx="66">
                  <c:v>1.82711732014674E-2</c:v>
                </c:pt>
                <c:pt idx="67">
                  <c:v>1.7236938882864601E-2</c:v>
                </c:pt>
                <c:pt idx="68">
                  <c:v>1.65037259652876E-2</c:v>
                </c:pt>
                <c:pt idx="69">
                  <c:v>1.4863508918017699E-2</c:v>
                </c:pt>
                <c:pt idx="70">
                  <c:v>1.4262043401324099E-2</c:v>
                </c:pt>
                <c:pt idx="71">
                  <c:v>1.37192212366635E-2</c:v>
                </c:pt>
                <c:pt idx="72">
                  <c:v>1.31280605655133E-2</c:v>
                </c:pt>
                <c:pt idx="73">
                  <c:v>1.2676798506345699E-2</c:v>
                </c:pt>
                <c:pt idx="74">
                  <c:v>1.1712555973604301E-2</c:v>
                </c:pt>
                <c:pt idx="75">
                  <c:v>1.11928298155932E-2</c:v>
                </c:pt>
                <c:pt idx="76">
                  <c:v>1.08075141213598E-2</c:v>
                </c:pt>
                <c:pt idx="77">
                  <c:v>1.0487003644592201E-2</c:v>
                </c:pt>
                <c:pt idx="78">
                  <c:v>1.0189030132435301E-2</c:v>
                </c:pt>
                <c:pt idx="79">
                  <c:v>9.8355071317174202E-3</c:v>
                </c:pt>
                <c:pt idx="80">
                  <c:v>9.5756417855177006E-3</c:v>
                </c:pt>
                <c:pt idx="81">
                  <c:v>9.2005800833633994E-3</c:v>
                </c:pt>
                <c:pt idx="82">
                  <c:v>7.0073329336964403E-3</c:v>
                </c:pt>
                <c:pt idx="83">
                  <c:v>6.2611115588435103E-3</c:v>
                </c:pt>
                <c:pt idx="84">
                  <c:v>6.8908794725398804E-3</c:v>
                </c:pt>
                <c:pt idx="85">
                  <c:v>7.2907153590601199E-3</c:v>
                </c:pt>
                <c:pt idx="86">
                  <c:v>7.34052631418929E-3</c:v>
                </c:pt>
                <c:pt idx="87">
                  <c:v>7.3599806248596704E-3</c:v>
                </c:pt>
                <c:pt idx="88">
                  <c:v>7.5367749095637798E-3</c:v>
                </c:pt>
                <c:pt idx="89">
                  <c:v>8.0624609671242995E-3</c:v>
                </c:pt>
                <c:pt idx="90">
                  <c:v>8.6268593566174497E-3</c:v>
                </c:pt>
                <c:pt idx="91">
                  <c:v>9.05524791150405E-3</c:v>
                </c:pt>
                <c:pt idx="92">
                  <c:v>9.3339003270134606E-3</c:v>
                </c:pt>
                <c:pt idx="93">
                  <c:v>9.5535233054115098E-3</c:v>
                </c:pt>
                <c:pt idx="94">
                  <c:v>9.7664483714361792E-3</c:v>
                </c:pt>
                <c:pt idx="95">
                  <c:v>9.9933265803357901E-3</c:v>
                </c:pt>
                <c:pt idx="96">
                  <c:v>1.0176358287548801E-2</c:v>
                </c:pt>
                <c:pt idx="97">
                  <c:v>1.0374734461291101E-2</c:v>
                </c:pt>
                <c:pt idx="98">
                  <c:v>1.0601384341415301E-2</c:v>
                </c:pt>
                <c:pt idx="99">
                  <c:v>1.0797377968710499E-2</c:v>
                </c:pt>
                <c:pt idx="100">
                  <c:v>1.1029605397837899E-2</c:v>
                </c:pt>
                <c:pt idx="101">
                  <c:v>1.1241904568542601E-2</c:v>
                </c:pt>
                <c:pt idx="102">
                  <c:v>1.15318748532266E-2</c:v>
                </c:pt>
                <c:pt idx="103">
                  <c:v>1.17221083685014E-2</c:v>
                </c:pt>
                <c:pt idx="104">
                  <c:v>1.20156257744479E-2</c:v>
                </c:pt>
                <c:pt idx="105">
                  <c:v>1.23087688389097E-2</c:v>
                </c:pt>
                <c:pt idx="106">
                  <c:v>1.25389136604134E-2</c:v>
                </c:pt>
                <c:pt idx="107">
                  <c:v>1.29068933232005E-2</c:v>
                </c:pt>
                <c:pt idx="108">
                  <c:v>1.31990405963834E-2</c:v>
                </c:pt>
                <c:pt idx="109">
                  <c:v>1.34418043713405E-2</c:v>
                </c:pt>
                <c:pt idx="110">
                  <c:v>1.37702147305237E-2</c:v>
                </c:pt>
                <c:pt idx="111">
                  <c:v>1.4313501287011801E-2</c:v>
                </c:pt>
                <c:pt idx="112">
                  <c:v>1.45293947593816E-2</c:v>
                </c:pt>
                <c:pt idx="113">
                  <c:v>1.4835497667086301E-2</c:v>
                </c:pt>
                <c:pt idx="114">
                  <c:v>1.51629927148544E-2</c:v>
                </c:pt>
                <c:pt idx="115">
                  <c:v>1.5684219476342201E-2</c:v>
                </c:pt>
                <c:pt idx="116">
                  <c:v>1.6104366945450799E-2</c:v>
                </c:pt>
                <c:pt idx="117">
                  <c:v>1.63280887986515E-2</c:v>
                </c:pt>
                <c:pt idx="118">
                  <c:v>1.6603795134148801E-2</c:v>
                </c:pt>
                <c:pt idx="119">
                  <c:v>1.7124961307463101E-2</c:v>
                </c:pt>
                <c:pt idx="120">
                  <c:v>1.74692230175338E-2</c:v>
                </c:pt>
                <c:pt idx="121">
                  <c:v>1.7739325289385498E-2</c:v>
                </c:pt>
                <c:pt idx="122">
                  <c:v>1.82414330587213E-2</c:v>
                </c:pt>
                <c:pt idx="123">
                  <c:v>1.8702742804407101E-2</c:v>
                </c:pt>
                <c:pt idx="124">
                  <c:v>1.89635005705776E-2</c:v>
                </c:pt>
                <c:pt idx="125">
                  <c:v>1.9624632780378501E-2</c:v>
                </c:pt>
                <c:pt idx="126">
                  <c:v>1.99827823298925E-2</c:v>
                </c:pt>
                <c:pt idx="127">
                  <c:v>2.0564669308685099E-2</c:v>
                </c:pt>
                <c:pt idx="128">
                  <c:v>2.1224753175545199E-2</c:v>
                </c:pt>
                <c:pt idx="129">
                  <c:v>2.1958953201227802E-2</c:v>
                </c:pt>
                <c:pt idx="130">
                  <c:v>2.2832606100202799E-2</c:v>
                </c:pt>
                <c:pt idx="131">
                  <c:v>2.3918287977090402E-2</c:v>
                </c:pt>
                <c:pt idx="132">
                  <c:v>2.5037003025354099E-2</c:v>
                </c:pt>
                <c:pt idx="133">
                  <c:v>2.62980573600042E-2</c:v>
                </c:pt>
                <c:pt idx="134">
                  <c:v>2.8221932060838499E-2</c:v>
                </c:pt>
                <c:pt idx="135">
                  <c:v>2.9426973402780901E-2</c:v>
                </c:pt>
                <c:pt idx="136">
                  <c:v>3.1239836773951701E-2</c:v>
                </c:pt>
                <c:pt idx="137">
                  <c:v>3.3684158690320397E-2</c:v>
                </c:pt>
                <c:pt idx="138">
                  <c:v>3.5890522986126001E-2</c:v>
                </c:pt>
                <c:pt idx="139">
                  <c:v>3.7926551719851299E-2</c:v>
                </c:pt>
                <c:pt idx="140">
                  <c:v>4.0646842727137998E-2</c:v>
                </c:pt>
                <c:pt idx="141">
                  <c:v>4.40649101118828E-2</c:v>
                </c:pt>
                <c:pt idx="142">
                  <c:v>4.8646693555221103E-2</c:v>
                </c:pt>
                <c:pt idx="143">
                  <c:v>5.2621446026101602E-2</c:v>
                </c:pt>
                <c:pt idx="144">
                  <c:v>5.7330022215658298E-2</c:v>
                </c:pt>
                <c:pt idx="145">
                  <c:v>6.3142660334090397E-2</c:v>
                </c:pt>
                <c:pt idx="146">
                  <c:v>7.0304573167603204E-2</c:v>
                </c:pt>
                <c:pt idx="147">
                  <c:v>7.8708101292891505E-2</c:v>
                </c:pt>
                <c:pt idx="148">
                  <c:v>8.7987170449441002E-2</c:v>
                </c:pt>
                <c:pt idx="149">
                  <c:v>9.7530000000000006E-2</c:v>
                </c:pt>
                <c:pt idx="150">
                  <c:v>9.7530000000000006E-2</c:v>
                </c:pt>
                <c:pt idx="151">
                  <c:v>0.206566901758969</c:v>
                </c:pt>
                <c:pt idx="152">
                  <c:v>0.31106059927798102</c:v>
                </c:pt>
                <c:pt idx="153">
                  <c:v>0.411011092557036</c:v>
                </c:pt>
                <c:pt idx="154">
                  <c:v>0.50641838159613495</c:v>
                </c:pt>
                <c:pt idx="155">
                  <c:v>0.59728246639527605</c:v>
                </c:pt>
                <c:pt idx="156">
                  <c:v>0.68360334695446001</c:v>
                </c:pt>
                <c:pt idx="157">
                  <c:v>0.76538102327368696</c:v>
                </c:pt>
                <c:pt idx="158">
                  <c:v>0.84261549535295699</c:v>
                </c:pt>
                <c:pt idx="159">
                  <c:v>0.91530676319227</c:v>
                </c:pt>
                <c:pt idx="160">
                  <c:v>0.98345482679162599</c:v>
                </c:pt>
                <c:pt idx="161">
                  <c:v>1.04705968615102</c:v>
                </c:pt>
                <c:pt idx="162">
                  <c:v>1.10612134127046</c:v>
                </c:pt>
                <c:pt idx="163">
                  <c:v>1.1606397921499501</c:v>
                </c:pt>
                <c:pt idx="164">
                  <c:v>1.2106150387894701</c:v>
                </c:pt>
                <c:pt idx="165">
                  <c:v>1.2560470811890401</c:v>
                </c:pt>
                <c:pt idx="166">
                  <c:v>1.29693591934866</c:v>
                </c:pt>
                <c:pt idx="167">
                  <c:v>1.33328155326831</c:v>
                </c:pt>
                <c:pt idx="168">
                  <c:v>1.3650839829480099</c:v>
                </c:pt>
                <c:pt idx="169">
                  <c:v>1.39234320838776</c:v>
                </c:pt>
                <c:pt idx="170">
                  <c:v>1.4150592295875399</c:v>
                </c:pt>
                <c:pt idx="171">
                  <c:v>1.43323204654737</c:v>
                </c:pt>
                <c:pt idx="172">
                  <c:v>1.4468616592672401</c:v>
                </c:pt>
                <c:pt idx="173">
                  <c:v>1.4559480677471599</c:v>
                </c:pt>
                <c:pt idx="174">
                  <c:v>1.4604912719871099</c:v>
                </c:pt>
                <c:pt idx="175">
                  <c:v>1.4604912719871099</c:v>
                </c:pt>
                <c:pt idx="176">
                  <c:v>1.4559480677471599</c:v>
                </c:pt>
                <c:pt idx="177">
                  <c:v>1.4468616592672401</c:v>
                </c:pt>
                <c:pt idx="178">
                  <c:v>1.43323204654737</c:v>
                </c:pt>
                <c:pt idx="179">
                  <c:v>1.4150592295875399</c:v>
                </c:pt>
                <c:pt idx="180">
                  <c:v>1.39234320838776</c:v>
                </c:pt>
                <c:pt idx="181">
                  <c:v>1.3650839829480099</c:v>
                </c:pt>
                <c:pt idx="182">
                  <c:v>1.33328155326831</c:v>
                </c:pt>
                <c:pt idx="183">
                  <c:v>1.29693591934866</c:v>
                </c:pt>
                <c:pt idx="184">
                  <c:v>1.2560470811890401</c:v>
                </c:pt>
                <c:pt idx="185">
                  <c:v>1.2106150387894701</c:v>
                </c:pt>
                <c:pt idx="186">
                  <c:v>1.1606397921499501</c:v>
                </c:pt>
                <c:pt idx="187">
                  <c:v>1.10612134127046</c:v>
                </c:pt>
                <c:pt idx="188">
                  <c:v>1.04705968615102</c:v>
                </c:pt>
                <c:pt idx="189">
                  <c:v>0.98345482679162499</c:v>
                </c:pt>
                <c:pt idx="190">
                  <c:v>0.91530676319227</c:v>
                </c:pt>
                <c:pt idx="191">
                  <c:v>0.84261549535295699</c:v>
                </c:pt>
                <c:pt idx="192">
                  <c:v>0.76538102327368696</c:v>
                </c:pt>
                <c:pt idx="193">
                  <c:v>0.68360334695446001</c:v>
                </c:pt>
                <c:pt idx="194">
                  <c:v>0.59728246639527605</c:v>
                </c:pt>
                <c:pt idx="195">
                  <c:v>0.50641838159613395</c:v>
                </c:pt>
                <c:pt idx="196">
                  <c:v>0.411011092557036</c:v>
                </c:pt>
                <c:pt idx="197">
                  <c:v>0.31106059927798102</c:v>
                </c:pt>
                <c:pt idx="198">
                  <c:v>0.206566901758969</c:v>
                </c:pt>
                <c:pt idx="199">
                  <c:v>9.7530000000000006E-2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99-8643-AE4D-705794D3082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9734361223706668E-2"/>
                  <c:y val="-0.5865366343522697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-0.00014875x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- 0.02818766x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 - 0.15965827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airfoil_tables!$O$9:$O$58</c:f>
              <c:numCache>
                <c:formatCode>General</c:formatCode>
                <c:ptCount val="50"/>
                <c:pt idx="0">
                  <c:v>-180</c:v>
                </c:pt>
                <c:pt idx="1">
                  <c:v>-176.52040816326499</c:v>
                </c:pt>
                <c:pt idx="2">
                  <c:v>-173.04081632653001</c:v>
                </c:pt>
                <c:pt idx="3">
                  <c:v>-169.56122448979499</c:v>
                </c:pt>
                <c:pt idx="4">
                  <c:v>-166.08163265306101</c:v>
                </c:pt>
                <c:pt idx="5">
                  <c:v>-162.602040816326</c:v>
                </c:pt>
                <c:pt idx="6">
                  <c:v>-159.12244897959101</c:v>
                </c:pt>
                <c:pt idx="7">
                  <c:v>-155.642857142857</c:v>
                </c:pt>
                <c:pt idx="8">
                  <c:v>-152.16326530612201</c:v>
                </c:pt>
                <c:pt idx="9">
                  <c:v>-148.683673469387</c:v>
                </c:pt>
                <c:pt idx="10">
                  <c:v>-145.20408163265299</c:v>
                </c:pt>
                <c:pt idx="11">
                  <c:v>-141.724489795918</c:v>
                </c:pt>
                <c:pt idx="12">
                  <c:v>-138.24489795918299</c:v>
                </c:pt>
                <c:pt idx="13">
                  <c:v>-134.76530612244801</c:v>
                </c:pt>
                <c:pt idx="14">
                  <c:v>-131.28571428571399</c:v>
                </c:pt>
                <c:pt idx="15">
                  <c:v>-127.806122448979</c:v>
                </c:pt>
                <c:pt idx="16">
                  <c:v>-124.326530612244</c:v>
                </c:pt>
                <c:pt idx="17">
                  <c:v>-120.84693877551</c:v>
                </c:pt>
                <c:pt idx="18">
                  <c:v>-117.367346938775</c:v>
                </c:pt>
                <c:pt idx="19">
                  <c:v>-113.88775510204</c:v>
                </c:pt>
                <c:pt idx="20">
                  <c:v>-110.408163265306</c:v>
                </c:pt>
                <c:pt idx="21">
                  <c:v>-106.928571428571</c:v>
                </c:pt>
                <c:pt idx="22">
                  <c:v>-103.44897959183599</c:v>
                </c:pt>
                <c:pt idx="23">
                  <c:v>-99.969387755102005</c:v>
                </c:pt>
                <c:pt idx="24">
                  <c:v>-96.489795918367307</c:v>
                </c:pt>
                <c:pt idx="25">
                  <c:v>-93.010204081632594</c:v>
                </c:pt>
                <c:pt idx="26">
                  <c:v>-89.530612244897895</c:v>
                </c:pt>
                <c:pt idx="27">
                  <c:v>-86.051020408163197</c:v>
                </c:pt>
                <c:pt idx="28">
                  <c:v>-82.571428571428498</c:v>
                </c:pt>
                <c:pt idx="29">
                  <c:v>-79.0918367346938</c:v>
                </c:pt>
                <c:pt idx="30">
                  <c:v>-75.612244897959101</c:v>
                </c:pt>
                <c:pt idx="31">
                  <c:v>-72.132653061224403</c:v>
                </c:pt>
                <c:pt idx="32">
                  <c:v>-68.653061224489704</c:v>
                </c:pt>
                <c:pt idx="33">
                  <c:v>-65.173469387755006</c:v>
                </c:pt>
                <c:pt idx="34">
                  <c:v>-61.6938775510204</c:v>
                </c:pt>
                <c:pt idx="35">
                  <c:v>-58.214285714285701</c:v>
                </c:pt>
                <c:pt idx="36">
                  <c:v>-54.734693877551003</c:v>
                </c:pt>
                <c:pt idx="37">
                  <c:v>-51.255102040816297</c:v>
                </c:pt>
                <c:pt idx="38">
                  <c:v>-47.775510204081598</c:v>
                </c:pt>
                <c:pt idx="39">
                  <c:v>-44.2959183673469</c:v>
                </c:pt>
                <c:pt idx="40">
                  <c:v>-40.816326530612201</c:v>
                </c:pt>
                <c:pt idx="41">
                  <c:v>-37.336734693877503</c:v>
                </c:pt>
                <c:pt idx="42">
                  <c:v>-33.857142857142797</c:v>
                </c:pt>
                <c:pt idx="43">
                  <c:v>-30.377551020408099</c:v>
                </c:pt>
                <c:pt idx="44">
                  <c:v>-26.8979591836734</c:v>
                </c:pt>
                <c:pt idx="45">
                  <c:v>-23.418367346938702</c:v>
                </c:pt>
                <c:pt idx="46">
                  <c:v>-19.938775510204</c:v>
                </c:pt>
                <c:pt idx="47">
                  <c:v>-16.459183673469301</c:v>
                </c:pt>
                <c:pt idx="48">
                  <c:v>-12.979591836734601</c:v>
                </c:pt>
                <c:pt idx="49">
                  <c:v>-9.5</c:v>
                </c:pt>
              </c:numCache>
            </c:numRef>
          </c:xVal>
          <c:yVal>
            <c:numRef>
              <c:f>airfoil_tables!$Q$9:$Q$58</c:f>
              <c:numCache>
                <c:formatCode>General</c:formatCode>
                <c:ptCount val="50"/>
                <c:pt idx="0">
                  <c:v>9.4700000000000006E-2</c:v>
                </c:pt>
                <c:pt idx="1">
                  <c:v>0.181146535767786</c:v>
                </c:pt>
                <c:pt idx="2">
                  <c:v>0.26399113254524897</c:v>
                </c:pt>
                <c:pt idx="3">
                  <c:v>0.34323379033238699</c:v>
                </c:pt>
                <c:pt idx="4">
                  <c:v>0.41887450912919999</c:v>
                </c:pt>
                <c:pt idx="5">
                  <c:v>0.49091328893568897</c:v>
                </c:pt>
                <c:pt idx="6">
                  <c:v>0.55935012975185305</c:v>
                </c:pt>
                <c:pt idx="7">
                  <c:v>0.62418503157769401</c:v>
                </c:pt>
                <c:pt idx="8">
                  <c:v>0.68541799441320905</c:v>
                </c:pt>
                <c:pt idx="9">
                  <c:v>0.74304901825839997</c:v>
                </c:pt>
                <c:pt idx="10">
                  <c:v>0.79707810311326699</c:v>
                </c:pt>
                <c:pt idx="11">
                  <c:v>0.84750524897780899</c:v>
                </c:pt>
                <c:pt idx="12">
                  <c:v>0.89433045585202697</c:v>
                </c:pt>
                <c:pt idx="13">
                  <c:v>0.93755372373592005</c:v>
                </c:pt>
                <c:pt idx="14">
                  <c:v>0.977175052629489</c:v>
                </c:pt>
                <c:pt idx="15">
                  <c:v>1.0131944425327299</c:v>
                </c:pt>
                <c:pt idx="16">
                  <c:v>1.04561189344565</c:v>
                </c:pt>
                <c:pt idx="17">
                  <c:v>1.0744274053682401</c:v>
                </c:pt>
                <c:pt idx="18">
                  <c:v>1.0996409783005201</c:v>
                </c:pt>
                <c:pt idx="19">
                  <c:v>1.12125261224246</c:v>
                </c:pt>
                <c:pt idx="20">
                  <c:v>1.1392623071940799</c:v>
                </c:pt>
                <c:pt idx="21">
                  <c:v>1.15367006315538</c:v>
                </c:pt>
                <c:pt idx="22">
                  <c:v>1.1644758801263599</c:v>
                </c:pt>
                <c:pt idx="23">
                  <c:v>1.171679758107</c:v>
                </c:pt>
                <c:pt idx="24">
                  <c:v>1.1752816970973301</c:v>
                </c:pt>
                <c:pt idx="25">
                  <c:v>1.1752816970973301</c:v>
                </c:pt>
                <c:pt idx="26">
                  <c:v>1.171679758107</c:v>
                </c:pt>
                <c:pt idx="27">
                  <c:v>1.1644758801263599</c:v>
                </c:pt>
                <c:pt idx="28">
                  <c:v>1.15367006315538</c:v>
                </c:pt>
                <c:pt idx="29">
                  <c:v>1.1392623071940799</c:v>
                </c:pt>
                <c:pt idx="30">
                  <c:v>1.12125261224246</c:v>
                </c:pt>
                <c:pt idx="31">
                  <c:v>1.0996409783005201</c:v>
                </c:pt>
                <c:pt idx="32">
                  <c:v>1.0744274053682401</c:v>
                </c:pt>
                <c:pt idx="33">
                  <c:v>1.04561189344565</c:v>
                </c:pt>
                <c:pt idx="34">
                  <c:v>1.0131944425327299</c:v>
                </c:pt>
                <c:pt idx="35">
                  <c:v>0.977175052629489</c:v>
                </c:pt>
                <c:pt idx="36">
                  <c:v>0.93755372373592005</c:v>
                </c:pt>
                <c:pt idx="37">
                  <c:v>0.89433045585202697</c:v>
                </c:pt>
                <c:pt idx="38">
                  <c:v>0.84750524897780899</c:v>
                </c:pt>
                <c:pt idx="39">
                  <c:v>0.79707810311326599</c:v>
                </c:pt>
                <c:pt idx="40">
                  <c:v>0.74304901825839997</c:v>
                </c:pt>
                <c:pt idx="41">
                  <c:v>0.68541799441320905</c:v>
                </c:pt>
                <c:pt idx="42">
                  <c:v>0.62418503157769301</c:v>
                </c:pt>
                <c:pt idx="43">
                  <c:v>0.55935012975185305</c:v>
                </c:pt>
                <c:pt idx="44">
                  <c:v>0.49091328893568897</c:v>
                </c:pt>
                <c:pt idx="45">
                  <c:v>0.41887450912919999</c:v>
                </c:pt>
                <c:pt idx="46">
                  <c:v>0.34323379033238599</c:v>
                </c:pt>
                <c:pt idx="47">
                  <c:v>0.26399113254524798</c:v>
                </c:pt>
                <c:pt idx="48">
                  <c:v>0.181146535767786</c:v>
                </c:pt>
                <c:pt idx="49">
                  <c:v>9.4700000000000006E-2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99-8643-AE4D-705794D3082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7.3139817796516168E-2"/>
                  <c:y val="-2.496923018453118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-0.00000441x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+ 0.00038061x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- 0.00225189x + 0.00628659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airfoil_tables!$O$59:$O$158</c:f>
              <c:numCache>
                <c:formatCode>General</c:formatCode>
                <c:ptCount val="100"/>
                <c:pt idx="0">
                  <c:v>-9.5</c:v>
                </c:pt>
                <c:pt idx="1">
                  <c:v>-9.2171717171717091</c:v>
                </c:pt>
                <c:pt idx="2">
                  <c:v>-8.9343434343434307</c:v>
                </c:pt>
                <c:pt idx="3">
                  <c:v>-8.6515151515151505</c:v>
                </c:pt>
                <c:pt idx="4">
                  <c:v>-8.3686868686868596</c:v>
                </c:pt>
                <c:pt idx="5">
                  <c:v>-8.0858585858585794</c:v>
                </c:pt>
                <c:pt idx="6">
                  <c:v>-7.8030303030303001</c:v>
                </c:pt>
                <c:pt idx="7">
                  <c:v>-7.5202020202020199</c:v>
                </c:pt>
                <c:pt idx="8">
                  <c:v>-7.2373737373737299</c:v>
                </c:pt>
                <c:pt idx="9">
                  <c:v>-6.9545454545454497</c:v>
                </c:pt>
                <c:pt idx="10">
                  <c:v>-6.6717171717171704</c:v>
                </c:pt>
                <c:pt idx="11">
                  <c:v>-6.3888888888888804</c:v>
                </c:pt>
                <c:pt idx="12">
                  <c:v>-6.1060606060606002</c:v>
                </c:pt>
                <c:pt idx="13">
                  <c:v>-5.82323232323232</c:v>
                </c:pt>
                <c:pt idx="14">
                  <c:v>-5.5404040404040398</c:v>
                </c:pt>
                <c:pt idx="15">
                  <c:v>-5.2575757575757498</c:v>
                </c:pt>
                <c:pt idx="16">
                  <c:v>-4.9747474747474696</c:v>
                </c:pt>
                <c:pt idx="17">
                  <c:v>-4.6919191919191903</c:v>
                </c:pt>
                <c:pt idx="18">
                  <c:v>-4.4090909090909003</c:v>
                </c:pt>
                <c:pt idx="19">
                  <c:v>-4.1262626262626201</c:v>
                </c:pt>
                <c:pt idx="20">
                  <c:v>-3.8434343434343399</c:v>
                </c:pt>
                <c:pt idx="21">
                  <c:v>-3.5606060606060601</c:v>
                </c:pt>
                <c:pt idx="22">
                  <c:v>-3.2777777777777701</c:v>
                </c:pt>
                <c:pt idx="23">
                  <c:v>-2.9949494949494899</c:v>
                </c:pt>
                <c:pt idx="24">
                  <c:v>-2.7121212121212102</c:v>
                </c:pt>
                <c:pt idx="25">
                  <c:v>-2.4292929292929202</c:v>
                </c:pt>
                <c:pt idx="26">
                  <c:v>-2.14646464646464</c:v>
                </c:pt>
                <c:pt idx="27">
                  <c:v>-1.86363636363636</c:v>
                </c:pt>
                <c:pt idx="28">
                  <c:v>-1.58080808080808</c:v>
                </c:pt>
                <c:pt idx="29">
                  <c:v>-1.29797979797979</c:v>
                </c:pt>
                <c:pt idx="30">
                  <c:v>-1.01515151515151</c:v>
                </c:pt>
                <c:pt idx="31">
                  <c:v>-0.73232323232323104</c:v>
                </c:pt>
                <c:pt idx="32">
                  <c:v>-0.449494949494949</c:v>
                </c:pt>
                <c:pt idx="33">
                  <c:v>-0.16666666666666699</c:v>
                </c:pt>
                <c:pt idx="34">
                  <c:v>0.11616161616161499</c:v>
                </c:pt>
                <c:pt idx="35">
                  <c:v>0.39898989898989701</c:v>
                </c:pt>
                <c:pt idx="36">
                  <c:v>0.68181818181818099</c:v>
                </c:pt>
                <c:pt idx="37">
                  <c:v>0.96464646464646298</c:v>
                </c:pt>
                <c:pt idx="38">
                  <c:v>1.2474747474747401</c:v>
                </c:pt>
                <c:pt idx="39">
                  <c:v>1.5303030303030201</c:v>
                </c:pt>
                <c:pt idx="40">
                  <c:v>1.81313131313131</c:v>
                </c:pt>
                <c:pt idx="41">
                  <c:v>2.0959595959595898</c:v>
                </c:pt>
                <c:pt idx="42">
                  <c:v>2.37878787878787</c:v>
                </c:pt>
                <c:pt idx="43">
                  <c:v>2.66161616161616</c:v>
                </c:pt>
                <c:pt idx="44">
                  <c:v>2.9444444444444402</c:v>
                </c:pt>
                <c:pt idx="45">
                  <c:v>3.22727272727272</c:v>
                </c:pt>
                <c:pt idx="46">
                  <c:v>3.5101010101010099</c:v>
                </c:pt>
                <c:pt idx="47">
                  <c:v>3.7929292929292902</c:v>
                </c:pt>
                <c:pt idx="48">
                  <c:v>4.0757575757575699</c:v>
                </c:pt>
                <c:pt idx="49">
                  <c:v>4.3585858585858501</c:v>
                </c:pt>
                <c:pt idx="50">
                  <c:v>4.6414141414141401</c:v>
                </c:pt>
                <c:pt idx="51">
                  <c:v>4.9242424242424203</c:v>
                </c:pt>
                <c:pt idx="52">
                  <c:v>5.2070707070706996</c:v>
                </c:pt>
                <c:pt idx="53">
                  <c:v>5.4898989898989798</c:v>
                </c:pt>
                <c:pt idx="54">
                  <c:v>5.7727272727272698</c:v>
                </c:pt>
                <c:pt idx="55">
                  <c:v>6.05555555555555</c:v>
                </c:pt>
                <c:pt idx="56">
                  <c:v>6.3383838383838302</c:v>
                </c:pt>
                <c:pt idx="57">
                  <c:v>6.6212121212121202</c:v>
                </c:pt>
                <c:pt idx="58">
                  <c:v>6.9040404040404004</c:v>
                </c:pt>
                <c:pt idx="59">
                  <c:v>7.1868686868686797</c:v>
                </c:pt>
                <c:pt idx="60">
                  <c:v>7.46969696969696</c:v>
                </c:pt>
                <c:pt idx="61">
                  <c:v>7.7525252525252499</c:v>
                </c:pt>
                <c:pt idx="62">
                  <c:v>8.0353535353535293</c:v>
                </c:pt>
                <c:pt idx="63">
                  <c:v>8.3181818181818095</c:v>
                </c:pt>
                <c:pt idx="64">
                  <c:v>8.6010101010101003</c:v>
                </c:pt>
                <c:pt idx="65">
                  <c:v>8.8838383838383805</c:v>
                </c:pt>
                <c:pt idx="66">
                  <c:v>9.1666666666666607</c:v>
                </c:pt>
                <c:pt idx="67">
                  <c:v>9.4494949494949392</c:v>
                </c:pt>
                <c:pt idx="68">
                  <c:v>9.73232323232323</c:v>
                </c:pt>
                <c:pt idx="69">
                  <c:v>10.0151515151515</c:v>
                </c:pt>
                <c:pt idx="70">
                  <c:v>10.2979797979797</c:v>
                </c:pt>
                <c:pt idx="71">
                  <c:v>10.580808080808</c:v>
                </c:pt>
                <c:pt idx="72">
                  <c:v>10.863636363636299</c:v>
                </c:pt>
                <c:pt idx="73">
                  <c:v>11.146464646464599</c:v>
                </c:pt>
                <c:pt idx="74">
                  <c:v>11.429292929292901</c:v>
                </c:pt>
                <c:pt idx="75">
                  <c:v>11.7121212121212</c:v>
                </c:pt>
                <c:pt idx="76">
                  <c:v>11.994949494949401</c:v>
                </c:pt>
                <c:pt idx="77">
                  <c:v>12.2777777777777</c:v>
                </c:pt>
                <c:pt idx="78">
                  <c:v>12.560606060606</c:v>
                </c:pt>
                <c:pt idx="79">
                  <c:v>12.8434343434343</c:v>
                </c:pt>
                <c:pt idx="80">
                  <c:v>13.1262626262626</c:v>
                </c:pt>
                <c:pt idx="81">
                  <c:v>13.409090909090899</c:v>
                </c:pt>
                <c:pt idx="82">
                  <c:v>13.6919191919191</c:v>
                </c:pt>
                <c:pt idx="83">
                  <c:v>13.974747474747399</c:v>
                </c:pt>
                <c:pt idx="84">
                  <c:v>14.257575757575699</c:v>
                </c:pt>
                <c:pt idx="85">
                  <c:v>14.540404040404001</c:v>
                </c:pt>
                <c:pt idx="86">
                  <c:v>14.8232323232323</c:v>
                </c:pt>
                <c:pt idx="87">
                  <c:v>15.1060606060606</c:v>
                </c:pt>
                <c:pt idx="88">
                  <c:v>15.3888888888888</c:v>
                </c:pt>
                <c:pt idx="89">
                  <c:v>15.6717171717171</c:v>
                </c:pt>
                <c:pt idx="90">
                  <c:v>15.9545454545454</c:v>
                </c:pt>
                <c:pt idx="91">
                  <c:v>16.237373737373701</c:v>
                </c:pt>
                <c:pt idx="92">
                  <c:v>16.520202020201999</c:v>
                </c:pt>
                <c:pt idx="93">
                  <c:v>16.803030303030301</c:v>
                </c:pt>
                <c:pt idx="94">
                  <c:v>17.085858585858499</c:v>
                </c:pt>
                <c:pt idx="95">
                  <c:v>17.368686868686801</c:v>
                </c:pt>
                <c:pt idx="96">
                  <c:v>17.651515151515099</c:v>
                </c:pt>
                <c:pt idx="97">
                  <c:v>17.934343434343401</c:v>
                </c:pt>
                <c:pt idx="98">
                  <c:v>18.217171717171698</c:v>
                </c:pt>
                <c:pt idx="99">
                  <c:v>18.5</c:v>
                </c:pt>
              </c:numCache>
            </c:numRef>
          </c:xVal>
          <c:yVal>
            <c:numRef>
              <c:f>airfoil_tables!$Q$59:$Q$158</c:f>
              <c:numCache>
                <c:formatCode>General</c:formatCode>
                <c:ptCount val="100"/>
                <c:pt idx="0">
                  <c:v>9.4700000000000006E-2</c:v>
                </c:pt>
                <c:pt idx="1">
                  <c:v>8.7387085134467898E-2</c:v>
                </c:pt>
                <c:pt idx="2">
                  <c:v>7.9449963743407001E-2</c:v>
                </c:pt>
                <c:pt idx="3">
                  <c:v>7.1783423415788403E-2</c:v>
                </c:pt>
                <c:pt idx="4">
                  <c:v>6.6008550774393104E-2</c:v>
                </c:pt>
                <c:pt idx="5">
                  <c:v>5.3738146413137101E-2</c:v>
                </c:pt>
                <c:pt idx="6">
                  <c:v>4.7751725083292597E-2</c:v>
                </c:pt>
                <c:pt idx="7">
                  <c:v>4.2585691549859001E-2</c:v>
                </c:pt>
                <c:pt idx="8">
                  <c:v>2.44290719774083E-2</c:v>
                </c:pt>
                <c:pt idx="9">
                  <c:v>2.5649018330359302E-2</c:v>
                </c:pt>
                <c:pt idx="10">
                  <c:v>2.4735565476518302E-2</c:v>
                </c:pt>
                <c:pt idx="11">
                  <c:v>2.15696958453136E-2</c:v>
                </c:pt>
                <c:pt idx="12">
                  <c:v>2.07145381944152E-2</c:v>
                </c:pt>
                <c:pt idx="13">
                  <c:v>2.0744210022921799E-2</c:v>
                </c:pt>
                <c:pt idx="14">
                  <c:v>1.9504860161998799E-2</c:v>
                </c:pt>
                <c:pt idx="15">
                  <c:v>1.8810489937384E-2</c:v>
                </c:pt>
                <c:pt idx="16">
                  <c:v>1.82711732014674E-2</c:v>
                </c:pt>
                <c:pt idx="17">
                  <c:v>1.7236938882864601E-2</c:v>
                </c:pt>
                <c:pt idx="18">
                  <c:v>1.65037259652876E-2</c:v>
                </c:pt>
                <c:pt idx="19">
                  <c:v>1.4863508918017699E-2</c:v>
                </c:pt>
                <c:pt idx="20">
                  <c:v>1.4262043401324099E-2</c:v>
                </c:pt>
                <c:pt idx="21">
                  <c:v>1.37192212366635E-2</c:v>
                </c:pt>
                <c:pt idx="22">
                  <c:v>1.31280605655133E-2</c:v>
                </c:pt>
                <c:pt idx="23">
                  <c:v>1.2676798506345699E-2</c:v>
                </c:pt>
                <c:pt idx="24">
                  <c:v>1.1712555973604301E-2</c:v>
                </c:pt>
                <c:pt idx="25">
                  <c:v>1.11928298155932E-2</c:v>
                </c:pt>
                <c:pt idx="26">
                  <c:v>1.08075141213598E-2</c:v>
                </c:pt>
                <c:pt idx="27">
                  <c:v>1.0487003644592201E-2</c:v>
                </c:pt>
                <c:pt idx="28">
                  <c:v>1.0189030132435301E-2</c:v>
                </c:pt>
                <c:pt idx="29">
                  <c:v>9.8355071317174202E-3</c:v>
                </c:pt>
                <c:pt idx="30">
                  <c:v>9.5756417855177006E-3</c:v>
                </c:pt>
                <c:pt idx="31">
                  <c:v>9.2005800833633994E-3</c:v>
                </c:pt>
                <c:pt idx="32">
                  <c:v>7.0073329336964403E-3</c:v>
                </c:pt>
                <c:pt idx="33">
                  <c:v>6.2611115588435103E-3</c:v>
                </c:pt>
                <c:pt idx="34">
                  <c:v>6.8908794725398804E-3</c:v>
                </c:pt>
                <c:pt idx="35">
                  <c:v>7.2907153590601199E-3</c:v>
                </c:pt>
                <c:pt idx="36">
                  <c:v>7.34052631418929E-3</c:v>
                </c:pt>
                <c:pt idx="37">
                  <c:v>7.3599806248596704E-3</c:v>
                </c:pt>
                <c:pt idx="38">
                  <c:v>7.5367749095637798E-3</c:v>
                </c:pt>
                <c:pt idx="39">
                  <c:v>8.0624609671242995E-3</c:v>
                </c:pt>
                <c:pt idx="40">
                  <c:v>8.6268593566174497E-3</c:v>
                </c:pt>
                <c:pt idx="41">
                  <c:v>9.05524791150405E-3</c:v>
                </c:pt>
                <c:pt idx="42">
                  <c:v>9.3339003270134606E-3</c:v>
                </c:pt>
                <c:pt idx="43">
                  <c:v>9.5535233054115098E-3</c:v>
                </c:pt>
                <c:pt idx="44">
                  <c:v>9.7664483714361792E-3</c:v>
                </c:pt>
                <c:pt idx="45">
                  <c:v>9.9933265803357901E-3</c:v>
                </c:pt>
                <c:pt idx="46">
                  <c:v>1.0176358287548801E-2</c:v>
                </c:pt>
                <c:pt idx="47">
                  <c:v>1.0374734461291101E-2</c:v>
                </c:pt>
                <c:pt idx="48">
                  <c:v>1.0601384341415301E-2</c:v>
                </c:pt>
                <c:pt idx="49">
                  <c:v>1.0797377968710499E-2</c:v>
                </c:pt>
                <c:pt idx="50">
                  <c:v>1.1029605397837899E-2</c:v>
                </c:pt>
                <c:pt idx="51">
                  <c:v>1.1241904568542601E-2</c:v>
                </c:pt>
                <c:pt idx="52">
                  <c:v>1.15318748532266E-2</c:v>
                </c:pt>
                <c:pt idx="53">
                  <c:v>1.17221083685014E-2</c:v>
                </c:pt>
                <c:pt idx="54">
                  <c:v>1.20156257744479E-2</c:v>
                </c:pt>
                <c:pt idx="55">
                  <c:v>1.23087688389097E-2</c:v>
                </c:pt>
                <c:pt idx="56">
                  <c:v>1.25389136604134E-2</c:v>
                </c:pt>
                <c:pt idx="57">
                  <c:v>1.29068933232005E-2</c:v>
                </c:pt>
                <c:pt idx="58">
                  <c:v>1.31990405963834E-2</c:v>
                </c:pt>
                <c:pt idx="59">
                  <c:v>1.34418043713405E-2</c:v>
                </c:pt>
                <c:pt idx="60">
                  <c:v>1.37702147305237E-2</c:v>
                </c:pt>
                <c:pt idx="61">
                  <c:v>1.4313501287011801E-2</c:v>
                </c:pt>
                <c:pt idx="62">
                  <c:v>1.45293947593816E-2</c:v>
                </c:pt>
                <c:pt idx="63">
                  <c:v>1.4835497667086301E-2</c:v>
                </c:pt>
                <c:pt idx="64">
                  <c:v>1.51629927148544E-2</c:v>
                </c:pt>
                <c:pt idx="65">
                  <c:v>1.5684219476342201E-2</c:v>
                </c:pt>
                <c:pt idx="66">
                  <c:v>1.6104366945450799E-2</c:v>
                </c:pt>
                <c:pt idx="67">
                  <c:v>1.63280887986515E-2</c:v>
                </c:pt>
                <c:pt idx="68">
                  <c:v>1.6603795134148801E-2</c:v>
                </c:pt>
                <c:pt idx="69">
                  <c:v>1.7124961307463101E-2</c:v>
                </c:pt>
                <c:pt idx="70">
                  <c:v>1.74692230175338E-2</c:v>
                </c:pt>
                <c:pt idx="71">
                  <c:v>1.7739325289385498E-2</c:v>
                </c:pt>
                <c:pt idx="72">
                  <c:v>1.82414330587213E-2</c:v>
                </c:pt>
                <c:pt idx="73">
                  <c:v>1.8702742804407101E-2</c:v>
                </c:pt>
                <c:pt idx="74">
                  <c:v>1.89635005705776E-2</c:v>
                </c:pt>
                <c:pt idx="75">
                  <c:v>1.9624632780378501E-2</c:v>
                </c:pt>
                <c:pt idx="76">
                  <c:v>1.99827823298925E-2</c:v>
                </c:pt>
                <c:pt idx="77">
                  <c:v>2.0564669308685099E-2</c:v>
                </c:pt>
                <c:pt idx="78">
                  <c:v>2.1224753175545199E-2</c:v>
                </c:pt>
                <c:pt idx="79">
                  <c:v>2.1958953201227802E-2</c:v>
                </c:pt>
                <c:pt idx="80">
                  <c:v>2.2832606100202799E-2</c:v>
                </c:pt>
                <c:pt idx="81">
                  <c:v>2.3918287977090402E-2</c:v>
                </c:pt>
                <c:pt idx="82">
                  <c:v>2.5037003025354099E-2</c:v>
                </c:pt>
                <c:pt idx="83">
                  <c:v>2.62980573600042E-2</c:v>
                </c:pt>
                <c:pt idx="84">
                  <c:v>2.8221932060838499E-2</c:v>
                </c:pt>
                <c:pt idx="85">
                  <c:v>2.9426973402780901E-2</c:v>
                </c:pt>
                <c:pt idx="86">
                  <c:v>3.1239836773951701E-2</c:v>
                </c:pt>
                <c:pt idx="87">
                  <c:v>3.3684158690320397E-2</c:v>
                </c:pt>
                <c:pt idx="88">
                  <c:v>3.5890522986126001E-2</c:v>
                </c:pt>
                <c:pt idx="89">
                  <c:v>3.7926551719851299E-2</c:v>
                </c:pt>
                <c:pt idx="90">
                  <c:v>4.0646842727137998E-2</c:v>
                </c:pt>
                <c:pt idx="91">
                  <c:v>4.40649101118828E-2</c:v>
                </c:pt>
                <c:pt idx="92">
                  <c:v>4.8646693555221103E-2</c:v>
                </c:pt>
                <c:pt idx="93">
                  <c:v>5.2621446026101602E-2</c:v>
                </c:pt>
                <c:pt idx="94">
                  <c:v>5.7330022215658298E-2</c:v>
                </c:pt>
                <c:pt idx="95">
                  <c:v>6.3142660334090397E-2</c:v>
                </c:pt>
                <c:pt idx="96">
                  <c:v>7.0304573167603204E-2</c:v>
                </c:pt>
                <c:pt idx="97">
                  <c:v>7.8708101292891505E-2</c:v>
                </c:pt>
                <c:pt idx="98">
                  <c:v>8.7987170449441002E-2</c:v>
                </c:pt>
                <c:pt idx="99">
                  <c:v>9.7530000000000006E-2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99-8643-AE4D-705794D3082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2746676023076588E-3"/>
                  <c:y val="-1.56871243305189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-0.00020911x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+ 0.04150877x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- 0.59881363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airfoil_tables!$O$159:$O$208</c:f>
              <c:numCache>
                <c:formatCode>General</c:formatCode>
                <c:ptCount val="50"/>
                <c:pt idx="0">
                  <c:v>18.5</c:v>
                </c:pt>
                <c:pt idx="1">
                  <c:v>21.7959183673469</c:v>
                </c:pt>
                <c:pt idx="2">
                  <c:v>25.0918367346938</c:v>
                </c:pt>
                <c:pt idx="3">
                  <c:v>28.387755102040799</c:v>
                </c:pt>
                <c:pt idx="4">
                  <c:v>31.683673469387699</c:v>
                </c:pt>
                <c:pt idx="5">
                  <c:v>34.979591836734599</c:v>
                </c:pt>
                <c:pt idx="6">
                  <c:v>38.275510204081598</c:v>
                </c:pt>
                <c:pt idx="7">
                  <c:v>41.571428571428498</c:v>
                </c:pt>
                <c:pt idx="8">
                  <c:v>44.867346938775498</c:v>
                </c:pt>
                <c:pt idx="9">
                  <c:v>48.163265306122398</c:v>
                </c:pt>
                <c:pt idx="10">
                  <c:v>51.459183673469298</c:v>
                </c:pt>
                <c:pt idx="11">
                  <c:v>54.755102040816297</c:v>
                </c:pt>
                <c:pt idx="12">
                  <c:v>58.051020408163197</c:v>
                </c:pt>
                <c:pt idx="13">
                  <c:v>61.346938775510203</c:v>
                </c:pt>
                <c:pt idx="14">
                  <c:v>64.642857142857096</c:v>
                </c:pt>
                <c:pt idx="15">
                  <c:v>67.938775510203996</c:v>
                </c:pt>
                <c:pt idx="16">
                  <c:v>71.234693877550995</c:v>
                </c:pt>
                <c:pt idx="17">
                  <c:v>74.530612244897895</c:v>
                </c:pt>
                <c:pt idx="18">
                  <c:v>77.826530612244895</c:v>
                </c:pt>
                <c:pt idx="19">
                  <c:v>81.122448979591795</c:v>
                </c:pt>
                <c:pt idx="20">
                  <c:v>84.418367346938695</c:v>
                </c:pt>
                <c:pt idx="21">
                  <c:v>87.714285714285694</c:v>
                </c:pt>
                <c:pt idx="22">
                  <c:v>91.010204081632594</c:v>
                </c:pt>
                <c:pt idx="23">
                  <c:v>94.306122448979494</c:v>
                </c:pt>
                <c:pt idx="24">
                  <c:v>97.602040816326493</c:v>
                </c:pt>
                <c:pt idx="25">
                  <c:v>100.897959183673</c:v>
                </c:pt>
                <c:pt idx="26">
                  <c:v>104.19387755101999</c:v>
                </c:pt>
                <c:pt idx="27">
                  <c:v>107.48979591836699</c:v>
                </c:pt>
                <c:pt idx="28">
                  <c:v>110.78571428571399</c:v>
                </c:pt>
                <c:pt idx="29">
                  <c:v>114.08163265306101</c:v>
                </c:pt>
                <c:pt idx="30">
                  <c:v>117.37755102040801</c:v>
                </c:pt>
                <c:pt idx="31">
                  <c:v>120.67346938775501</c:v>
                </c:pt>
                <c:pt idx="32">
                  <c:v>123.96938775510201</c:v>
                </c:pt>
                <c:pt idx="33">
                  <c:v>127.265306122448</c:v>
                </c:pt>
                <c:pt idx="34">
                  <c:v>130.56122448979499</c:v>
                </c:pt>
                <c:pt idx="35">
                  <c:v>133.85714285714201</c:v>
                </c:pt>
                <c:pt idx="36">
                  <c:v>137.15306122448899</c:v>
                </c:pt>
                <c:pt idx="37">
                  <c:v>140.44897959183601</c:v>
                </c:pt>
                <c:pt idx="38">
                  <c:v>143.74489795918299</c:v>
                </c:pt>
                <c:pt idx="39">
                  <c:v>147.04081632653001</c:v>
                </c:pt>
                <c:pt idx="40">
                  <c:v>150.33673469387699</c:v>
                </c:pt>
                <c:pt idx="41">
                  <c:v>153.632653061224</c:v>
                </c:pt>
                <c:pt idx="42">
                  <c:v>156.92857142857099</c:v>
                </c:pt>
                <c:pt idx="43">
                  <c:v>160.224489795918</c:v>
                </c:pt>
                <c:pt idx="44">
                  <c:v>163.52040816326499</c:v>
                </c:pt>
                <c:pt idx="45">
                  <c:v>166.816326530612</c:v>
                </c:pt>
                <c:pt idx="46">
                  <c:v>170.11224489795899</c:v>
                </c:pt>
                <c:pt idx="47">
                  <c:v>173.408163265306</c:v>
                </c:pt>
                <c:pt idx="48">
                  <c:v>176.70408163265299</c:v>
                </c:pt>
                <c:pt idx="49">
                  <c:v>180</c:v>
                </c:pt>
              </c:numCache>
            </c:numRef>
          </c:xVal>
          <c:yVal>
            <c:numRef>
              <c:f>airfoil_tables!$Q$159:$Q$208</c:f>
              <c:numCache>
                <c:formatCode>General</c:formatCode>
                <c:ptCount val="50"/>
                <c:pt idx="0">
                  <c:v>9.7530000000000006E-2</c:v>
                </c:pt>
                <c:pt idx="1">
                  <c:v>0.206566901758969</c:v>
                </c:pt>
                <c:pt idx="2">
                  <c:v>0.31106059927798102</c:v>
                </c:pt>
                <c:pt idx="3">
                  <c:v>0.411011092557036</c:v>
                </c:pt>
                <c:pt idx="4">
                  <c:v>0.50641838159613495</c:v>
                </c:pt>
                <c:pt idx="5">
                  <c:v>0.59728246639527605</c:v>
                </c:pt>
                <c:pt idx="6">
                  <c:v>0.68360334695446001</c:v>
                </c:pt>
                <c:pt idx="7">
                  <c:v>0.76538102327368696</c:v>
                </c:pt>
                <c:pt idx="8">
                  <c:v>0.84261549535295699</c:v>
                </c:pt>
                <c:pt idx="9">
                  <c:v>0.91530676319227</c:v>
                </c:pt>
                <c:pt idx="10">
                  <c:v>0.98345482679162599</c:v>
                </c:pt>
                <c:pt idx="11">
                  <c:v>1.04705968615102</c:v>
                </c:pt>
                <c:pt idx="12">
                  <c:v>1.10612134127046</c:v>
                </c:pt>
                <c:pt idx="13">
                  <c:v>1.1606397921499501</c:v>
                </c:pt>
                <c:pt idx="14">
                  <c:v>1.2106150387894701</c:v>
                </c:pt>
                <c:pt idx="15">
                  <c:v>1.2560470811890401</c:v>
                </c:pt>
                <c:pt idx="16">
                  <c:v>1.29693591934866</c:v>
                </c:pt>
                <c:pt idx="17">
                  <c:v>1.33328155326831</c:v>
                </c:pt>
                <c:pt idx="18">
                  <c:v>1.3650839829480099</c:v>
                </c:pt>
                <c:pt idx="19">
                  <c:v>1.39234320838776</c:v>
                </c:pt>
                <c:pt idx="20">
                  <c:v>1.4150592295875399</c:v>
                </c:pt>
                <c:pt idx="21">
                  <c:v>1.43323204654737</c:v>
                </c:pt>
                <c:pt idx="22">
                  <c:v>1.4468616592672401</c:v>
                </c:pt>
                <c:pt idx="23">
                  <c:v>1.4559480677471599</c:v>
                </c:pt>
                <c:pt idx="24">
                  <c:v>1.4604912719871099</c:v>
                </c:pt>
                <c:pt idx="25">
                  <c:v>1.4604912719871099</c:v>
                </c:pt>
                <c:pt idx="26">
                  <c:v>1.4559480677471599</c:v>
                </c:pt>
                <c:pt idx="27">
                  <c:v>1.4468616592672401</c:v>
                </c:pt>
                <c:pt idx="28">
                  <c:v>1.43323204654737</c:v>
                </c:pt>
                <c:pt idx="29">
                  <c:v>1.4150592295875399</c:v>
                </c:pt>
                <c:pt idx="30">
                  <c:v>1.39234320838776</c:v>
                </c:pt>
                <c:pt idx="31">
                  <c:v>1.3650839829480099</c:v>
                </c:pt>
                <c:pt idx="32">
                  <c:v>1.33328155326831</c:v>
                </c:pt>
                <c:pt idx="33">
                  <c:v>1.29693591934866</c:v>
                </c:pt>
                <c:pt idx="34">
                  <c:v>1.2560470811890401</c:v>
                </c:pt>
                <c:pt idx="35">
                  <c:v>1.2106150387894701</c:v>
                </c:pt>
                <c:pt idx="36">
                  <c:v>1.1606397921499501</c:v>
                </c:pt>
                <c:pt idx="37">
                  <c:v>1.10612134127046</c:v>
                </c:pt>
                <c:pt idx="38">
                  <c:v>1.04705968615102</c:v>
                </c:pt>
                <c:pt idx="39">
                  <c:v>0.98345482679162499</c:v>
                </c:pt>
                <c:pt idx="40">
                  <c:v>0.91530676319227</c:v>
                </c:pt>
                <c:pt idx="41">
                  <c:v>0.84261549535295699</c:v>
                </c:pt>
                <c:pt idx="42">
                  <c:v>0.76538102327368696</c:v>
                </c:pt>
                <c:pt idx="43">
                  <c:v>0.68360334695446001</c:v>
                </c:pt>
                <c:pt idx="44">
                  <c:v>0.59728246639527605</c:v>
                </c:pt>
                <c:pt idx="45">
                  <c:v>0.50641838159613395</c:v>
                </c:pt>
                <c:pt idx="46">
                  <c:v>0.411011092557036</c:v>
                </c:pt>
                <c:pt idx="47">
                  <c:v>0.31106059927798102</c:v>
                </c:pt>
                <c:pt idx="48">
                  <c:v>0.206566901758969</c:v>
                </c:pt>
                <c:pt idx="49">
                  <c:v>9.7530000000000006E-2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499-8643-AE4D-705794D30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Experiment</a:t>
            </a:r>
            <a:r>
              <a:rPr lang="en-US" b="1" baseline="0"/>
              <a:t> vs BEMT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CT-exp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validation!$C$4:$C$20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validation!$D$4:$D$20</c:f>
              <c:numCache>
                <c:formatCode>General</c:formatCode>
                <c:ptCount val="17"/>
                <c:pt idx="0">
                  <c:v>0.13220000000000001</c:v>
                </c:pt>
                <c:pt idx="1">
                  <c:v>0.128</c:v>
                </c:pt>
                <c:pt idx="2">
                  <c:v>0.12239999999999999</c:v>
                </c:pt>
                <c:pt idx="3">
                  <c:v>0.11650000000000001</c:v>
                </c:pt>
                <c:pt idx="4">
                  <c:v>0.1101</c:v>
                </c:pt>
                <c:pt idx="5">
                  <c:v>0.1036</c:v>
                </c:pt>
                <c:pt idx="6">
                  <c:v>9.6799999999999997E-2</c:v>
                </c:pt>
                <c:pt idx="7">
                  <c:v>8.9899999999999994E-2</c:v>
                </c:pt>
                <c:pt idx="8">
                  <c:v>8.2600000000000007E-2</c:v>
                </c:pt>
                <c:pt idx="9">
                  <c:v>7.5200000000000003E-2</c:v>
                </c:pt>
                <c:pt idx="10">
                  <c:v>6.7400000000000002E-2</c:v>
                </c:pt>
                <c:pt idx="11">
                  <c:v>5.8700000000000002E-2</c:v>
                </c:pt>
                <c:pt idx="12">
                  <c:v>4.9500000000000002E-2</c:v>
                </c:pt>
                <c:pt idx="13">
                  <c:v>3.9100000000000003E-2</c:v>
                </c:pt>
                <c:pt idx="14">
                  <c:v>2.8799999999999999E-2</c:v>
                </c:pt>
                <c:pt idx="15">
                  <c:v>1.83E-2</c:v>
                </c:pt>
                <c:pt idx="16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00-BE46-9AFC-06E8C28EA368}"/>
            </c:ext>
          </c:extLst>
        </c:ser>
        <c:ser>
          <c:idx val="1"/>
          <c:order val="1"/>
          <c:tx>
            <c:v>CP-exp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validation!$C$4:$C$20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validation!$E$4:$E$20</c:f>
              <c:numCache>
                <c:formatCode>General</c:formatCode>
                <c:ptCount val="17"/>
                <c:pt idx="0">
                  <c:v>5.8400000000000001E-2</c:v>
                </c:pt>
                <c:pt idx="1">
                  <c:v>5.8200000000000002E-2</c:v>
                </c:pt>
                <c:pt idx="2">
                  <c:v>5.7799999999999997E-2</c:v>
                </c:pt>
                <c:pt idx="3">
                  <c:v>5.7200000000000001E-2</c:v>
                </c:pt>
                <c:pt idx="4">
                  <c:v>5.6399999999999999E-2</c:v>
                </c:pt>
                <c:pt idx="5">
                  <c:v>5.5500000000000001E-2</c:v>
                </c:pt>
                <c:pt idx="6">
                  <c:v>5.4300000000000001E-2</c:v>
                </c:pt>
                <c:pt idx="7">
                  <c:v>5.2999999999999999E-2</c:v>
                </c:pt>
                <c:pt idx="8">
                  <c:v>5.1400000000000001E-2</c:v>
                </c:pt>
                <c:pt idx="9">
                  <c:v>4.9200000000000001E-2</c:v>
                </c:pt>
                <c:pt idx="10">
                  <c:v>4.6100000000000002E-2</c:v>
                </c:pt>
                <c:pt idx="11">
                  <c:v>4.19E-2</c:v>
                </c:pt>
                <c:pt idx="12">
                  <c:v>3.6999999999999998E-2</c:v>
                </c:pt>
                <c:pt idx="13">
                  <c:v>3.1399999999999997E-2</c:v>
                </c:pt>
                <c:pt idx="14">
                  <c:v>2.52E-2</c:v>
                </c:pt>
                <c:pt idx="15">
                  <c:v>1.8200000000000001E-2</c:v>
                </c:pt>
                <c:pt idx="16">
                  <c:v>1.06E-2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56816"/>
        <c:axId val="419231680"/>
      </c:scatterChart>
      <c:scatterChart>
        <c:scatterStyle val="smoothMarker"/>
        <c:varyColors val="0"/>
        <c:ser>
          <c:idx val="3"/>
          <c:order val="3"/>
          <c:tx>
            <c:v>CT-bemt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validation!$C$24:$C$69</c:f>
              <c:numCache>
                <c:formatCode>General</c:formatCode>
                <c:ptCount val="46"/>
                <c:pt idx="0">
                  <c:v>0</c:v>
                </c:pt>
                <c:pt idx="1">
                  <c:v>1.7860332202178964E-2</c:v>
                </c:pt>
                <c:pt idx="2">
                  <c:v>3.5720664404357928E-2</c:v>
                </c:pt>
                <c:pt idx="3">
                  <c:v>5.3580996606536889E-2</c:v>
                </c:pt>
                <c:pt idx="4">
                  <c:v>7.1441328808715857E-2</c:v>
                </c:pt>
                <c:pt idx="5">
                  <c:v>8.9301661010894817E-2</c:v>
                </c:pt>
                <c:pt idx="6">
                  <c:v>0.10716199321307378</c:v>
                </c:pt>
                <c:pt idx="7">
                  <c:v>0.12502232541525274</c:v>
                </c:pt>
                <c:pt idx="8">
                  <c:v>0.14288265761743171</c:v>
                </c:pt>
                <c:pt idx="9">
                  <c:v>0.16074298981961066</c:v>
                </c:pt>
                <c:pt idx="10">
                  <c:v>0.17860332202178963</c:v>
                </c:pt>
                <c:pt idx="11">
                  <c:v>0.19646365422396858</c:v>
                </c:pt>
                <c:pt idx="12">
                  <c:v>0.21432398642614756</c:v>
                </c:pt>
                <c:pt idx="13">
                  <c:v>0.2321843186283265</c:v>
                </c:pt>
                <c:pt idx="14">
                  <c:v>0.25004465083050548</c:v>
                </c:pt>
                <c:pt idx="15">
                  <c:v>0.26790498303268445</c:v>
                </c:pt>
                <c:pt idx="16">
                  <c:v>0.28576531523486343</c:v>
                </c:pt>
                <c:pt idx="17">
                  <c:v>0.30362564743704235</c:v>
                </c:pt>
                <c:pt idx="18">
                  <c:v>0.32148597963922132</c:v>
                </c:pt>
                <c:pt idx="19">
                  <c:v>0.33934631184140029</c:v>
                </c:pt>
                <c:pt idx="20">
                  <c:v>0.35720664404357927</c:v>
                </c:pt>
                <c:pt idx="21">
                  <c:v>0.37506697624575819</c:v>
                </c:pt>
                <c:pt idx="22">
                  <c:v>0.39292730844793716</c:v>
                </c:pt>
                <c:pt idx="23">
                  <c:v>0.41078764065011614</c:v>
                </c:pt>
                <c:pt idx="24">
                  <c:v>0.42864797285229511</c:v>
                </c:pt>
                <c:pt idx="25">
                  <c:v>0.44650830505447409</c:v>
                </c:pt>
                <c:pt idx="26">
                  <c:v>0.46436863725665301</c:v>
                </c:pt>
                <c:pt idx="27">
                  <c:v>0.48222896945883198</c:v>
                </c:pt>
                <c:pt idx="28">
                  <c:v>0.50008930166101095</c:v>
                </c:pt>
                <c:pt idx="29">
                  <c:v>0.51794963386318993</c:v>
                </c:pt>
                <c:pt idx="30">
                  <c:v>0.5358099660653689</c:v>
                </c:pt>
                <c:pt idx="31">
                  <c:v>0.55367029826754788</c:v>
                </c:pt>
                <c:pt idx="32">
                  <c:v>0.57153063046972685</c:v>
                </c:pt>
                <c:pt idx="33">
                  <c:v>0.58939096267190572</c:v>
                </c:pt>
                <c:pt idx="34">
                  <c:v>0.60725129487408469</c:v>
                </c:pt>
                <c:pt idx="35">
                  <c:v>0.62511162707626367</c:v>
                </c:pt>
                <c:pt idx="36">
                  <c:v>0.64297195927844264</c:v>
                </c:pt>
                <c:pt idx="37">
                  <c:v>0.66083229148062161</c:v>
                </c:pt>
                <c:pt idx="38">
                  <c:v>0.67869262368280059</c:v>
                </c:pt>
                <c:pt idx="39">
                  <c:v>0.69655295588497956</c:v>
                </c:pt>
                <c:pt idx="40">
                  <c:v>0.71441328808715854</c:v>
                </c:pt>
                <c:pt idx="41">
                  <c:v>0.73227362028933751</c:v>
                </c:pt>
                <c:pt idx="42">
                  <c:v>0.75013395249151638</c:v>
                </c:pt>
                <c:pt idx="43">
                  <c:v>0.76799428469369535</c:v>
                </c:pt>
                <c:pt idx="44">
                  <c:v>0.78585461689587432</c:v>
                </c:pt>
                <c:pt idx="45">
                  <c:v>0.8037149490980533</c:v>
                </c:pt>
              </c:numCache>
            </c:numRef>
          </c:xVal>
          <c:yVal>
            <c:numRef>
              <c:f>validation!$D$24:$D$69</c:f>
              <c:numCache>
                <c:formatCode>General</c:formatCode>
                <c:ptCount val="46"/>
                <c:pt idx="0">
                  <c:v>0.13705183564725396</c:v>
                </c:pt>
                <c:pt idx="1">
                  <c:v>0.1388931585607085</c:v>
                </c:pt>
                <c:pt idx="2">
                  <c:v>0.13712387434738377</c:v>
                </c:pt>
                <c:pt idx="3">
                  <c:v>0.13527586954640386</c:v>
                </c:pt>
                <c:pt idx="4">
                  <c:v>0.13334842641371022</c:v>
                </c:pt>
                <c:pt idx="5">
                  <c:v>0.13134098176008574</c:v>
                </c:pt>
                <c:pt idx="6">
                  <c:v>0.12925311508686899</c:v>
                </c:pt>
                <c:pt idx="7">
                  <c:v>0.12708456155432407</c:v>
                </c:pt>
                <c:pt idx="8">
                  <c:v>0.12483520305567192</c:v>
                </c:pt>
                <c:pt idx="9">
                  <c:v>0.12250508006243641</c:v>
                </c:pt>
                <c:pt idx="10">
                  <c:v>0.12009439876339909</c:v>
                </c:pt>
                <c:pt idx="11">
                  <c:v>0.11760351658171735</c:v>
                </c:pt>
                <c:pt idx="12">
                  <c:v>0.11503295844270911</c:v>
                </c:pt>
                <c:pt idx="13">
                  <c:v>0.1123834092756955</c:v>
                </c:pt>
                <c:pt idx="14">
                  <c:v>0.10965572241500203</c:v>
                </c:pt>
                <c:pt idx="15">
                  <c:v>0.10685091487052666</c:v>
                </c:pt>
                <c:pt idx="16">
                  <c:v>0.1039701698775453</c:v>
                </c:pt>
                <c:pt idx="17">
                  <c:v>0.10101484601405342</c:v>
                </c:pt>
                <c:pt idx="18">
                  <c:v>9.7986463944464794E-2</c:v>
                </c:pt>
                <c:pt idx="19">
                  <c:v>9.4886725905836605E-2</c:v>
                </c:pt>
                <c:pt idx="20">
                  <c:v>9.1717505896995177E-2</c:v>
                </c:pt>
                <c:pt idx="21">
                  <c:v>8.8480859733751638E-2</c:v>
                </c:pt>
                <c:pt idx="22">
                  <c:v>8.5179028874460425E-2</c:v>
                </c:pt>
                <c:pt idx="23">
                  <c:v>8.1814445345566117E-2</c:v>
                </c:pt>
                <c:pt idx="24">
                  <c:v>7.8389740861724108E-2</c:v>
                </c:pt>
                <c:pt idx="25">
                  <c:v>7.4907760226025244E-2</c:v>
                </c:pt>
                <c:pt idx="26">
                  <c:v>7.137156317573172E-2</c:v>
                </c:pt>
                <c:pt idx="27">
                  <c:v>6.7784452703455539E-2</c:v>
                </c:pt>
                <c:pt idx="28">
                  <c:v>6.4149989072001798E-2</c:v>
                </c:pt>
                <c:pt idx="29">
                  <c:v>6.0472012068408632E-2</c:v>
                </c:pt>
                <c:pt idx="30">
                  <c:v>5.6754681503620466E-2</c:v>
                </c:pt>
                <c:pt idx="31">
                  <c:v>5.300251137079668E-2</c:v>
                </c:pt>
                <c:pt idx="32">
                  <c:v>4.9220425353494399E-2</c:v>
                </c:pt>
                <c:pt idx="33">
                  <c:v>4.5413835414086681E-2</c:v>
                </c:pt>
                <c:pt idx="34">
                  <c:v>4.1588726390993008E-2</c:v>
                </c:pt>
                <c:pt idx="35">
                  <c:v>3.8151753315574188E-2</c:v>
                </c:pt>
                <c:pt idx="36">
                  <c:v>3.4391795412439419E-2</c:v>
                </c:pt>
                <c:pt idx="37">
                  <c:v>3.0615136228378872E-2</c:v>
                </c:pt>
                <c:pt idx="38">
                  <c:v>2.6826323778687818E-2</c:v>
                </c:pt>
                <c:pt idx="39">
                  <c:v>2.3030194337668848E-2</c:v>
                </c:pt>
                <c:pt idx="40">
                  <c:v>1.9231909235437161E-2</c:v>
                </c:pt>
                <c:pt idx="41">
                  <c:v>1.5437000947886453E-2</c:v>
                </c:pt>
                <c:pt idx="42">
                  <c:v>1.1651426077240335E-2</c:v>
                </c:pt>
                <c:pt idx="43">
                  <c:v>7.8816370030454167E-3</c:v>
                </c:pt>
                <c:pt idx="44">
                  <c:v>4.9474759850170937E-3</c:v>
                </c:pt>
                <c:pt idx="45">
                  <c:v>1.3742627880093507E-3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B00-BE46-9AFC-06E8C28EA368}"/>
            </c:ext>
          </c:extLst>
        </c:ser>
        <c:ser>
          <c:idx val="4"/>
          <c:order val="4"/>
          <c:tx>
            <c:v>CP-bemt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validation!$C$24:$C$69</c:f>
              <c:numCache>
                <c:formatCode>General</c:formatCode>
                <c:ptCount val="46"/>
                <c:pt idx="0">
                  <c:v>0</c:v>
                </c:pt>
                <c:pt idx="1">
                  <c:v>1.7860332202178964E-2</c:v>
                </c:pt>
                <c:pt idx="2">
                  <c:v>3.5720664404357928E-2</c:v>
                </c:pt>
                <c:pt idx="3">
                  <c:v>5.3580996606536889E-2</c:v>
                </c:pt>
                <c:pt idx="4">
                  <c:v>7.1441328808715857E-2</c:v>
                </c:pt>
                <c:pt idx="5">
                  <c:v>8.9301661010894817E-2</c:v>
                </c:pt>
                <c:pt idx="6">
                  <c:v>0.10716199321307378</c:v>
                </c:pt>
                <c:pt idx="7">
                  <c:v>0.12502232541525274</c:v>
                </c:pt>
                <c:pt idx="8">
                  <c:v>0.14288265761743171</c:v>
                </c:pt>
                <c:pt idx="9">
                  <c:v>0.16074298981961066</c:v>
                </c:pt>
                <c:pt idx="10">
                  <c:v>0.17860332202178963</c:v>
                </c:pt>
                <c:pt idx="11">
                  <c:v>0.19646365422396858</c:v>
                </c:pt>
                <c:pt idx="12">
                  <c:v>0.21432398642614756</c:v>
                </c:pt>
                <c:pt idx="13">
                  <c:v>0.2321843186283265</c:v>
                </c:pt>
                <c:pt idx="14">
                  <c:v>0.25004465083050548</c:v>
                </c:pt>
                <c:pt idx="15">
                  <c:v>0.26790498303268445</c:v>
                </c:pt>
                <c:pt idx="16">
                  <c:v>0.28576531523486343</c:v>
                </c:pt>
                <c:pt idx="17">
                  <c:v>0.30362564743704235</c:v>
                </c:pt>
                <c:pt idx="18">
                  <c:v>0.32148597963922132</c:v>
                </c:pt>
                <c:pt idx="19">
                  <c:v>0.33934631184140029</c:v>
                </c:pt>
                <c:pt idx="20">
                  <c:v>0.35720664404357927</c:v>
                </c:pt>
                <c:pt idx="21">
                  <c:v>0.37506697624575819</c:v>
                </c:pt>
                <c:pt idx="22">
                  <c:v>0.39292730844793716</c:v>
                </c:pt>
                <c:pt idx="23">
                  <c:v>0.41078764065011614</c:v>
                </c:pt>
                <c:pt idx="24">
                  <c:v>0.42864797285229511</c:v>
                </c:pt>
                <c:pt idx="25">
                  <c:v>0.44650830505447409</c:v>
                </c:pt>
                <c:pt idx="26">
                  <c:v>0.46436863725665301</c:v>
                </c:pt>
                <c:pt idx="27">
                  <c:v>0.48222896945883198</c:v>
                </c:pt>
                <c:pt idx="28">
                  <c:v>0.50008930166101095</c:v>
                </c:pt>
                <c:pt idx="29">
                  <c:v>0.51794963386318993</c:v>
                </c:pt>
                <c:pt idx="30">
                  <c:v>0.5358099660653689</c:v>
                </c:pt>
                <c:pt idx="31">
                  <c:v>0.55367029826754788</c:v>
                </c:pt>
                <c:pt idx="32">
                  <c:v>0.57153063046972685</c:v>
                </c:pt>
                <c:pt idx="33">
                  <c:v>0.58939096267190572</c:v>
                </c:pt>
                <c:pt idx="34">
                  <c:v>0.60725129487408469</c:v>
                </c:pt>
                <c:pt idx="35">
                  <c:v>0.62511162707626367</c:v>
                </c:pt>
                <c:pt idx="36">
                  <c:v>0.64297195927844264</c:v>
                </c:pt>
                <c:pt idx="37">
                  <c:v>0.66083229148062161</c:v>
                </c:pt>
                <c:pt idx="38">
                  <c:v>0.67869262368280059</c:v>
                </c:pt>
                <c:pt idx="39">
                  <c:v>0.69655295588497956</c:v>
                </c:pt>
                <c:pt idx="40">
                  <c:v>0.71441328808715854</c:v>
                </c:pt>
                <c:pt idx="41">
                  <c:v>0.73227362028933751</c:v>
                </c:pt>
                <c:pt idx="42">
                  <c:v>0.75013395249151638</c:v>
                </c:pt>
                <c:pt idx="43">
                  <c:v>0.76799428469369535</c:v>
                </c:pt>
                <c:pt idx="44">
                  <c:v>0.78585461689587432</c:v>
                </c:pt>
                <c:pt idx="45">
                  <c:v>0.8037149490980533</c:v>
                </c:pt>
              </c:numCache>
            </c:numRef>
          </c:xVal>
          <c:yVal>
            <c:numRef>
              <c:f>validation!$E$24:$E$69</c:f>
              <c:numCache>
                <c:formatCode>General</c:formatCode>
                <c:ptCount val="46"/>
                <c:pt idx="0">
                  <c:v>5.21360062292247E-2</c:v>
                </c:pt>
                <c:pt idx="1">
                  <c:v>5.375962444393366E-2</c:v>
                </c:pt>
                <c:pt idx="2">
                  <c:v>5.40590038418058E-2</c:v>
                </c:pt>
                <c:pt idx="3">
                  <c:v>5.4326369672609037E-2</c:v>
                </c:pt>
                <c:pt idx="4">
                  <c:v>5.4559084362209159E-2</c:v>
                </c:pt>
                <c:pt idx="5">
                  <c:v>5.4754477011347891E-2</c:v>
                </c:pt>
                <c:pt idx="6">
                  <c:v>5.4909849550856177E-2</c:v>
                </c:pt>
                <c:pt idx="7">
                  <c:v>5.5022486697383438E-2</c:v>
                </c:pt>
                <c:pt idx="8">
                  <c:v>5.5089664338209582E-2</c:v>
                </c:pt>
                <c:pt idx="9">
                  <c:v>5.510865966264282E-2</c:v>
                </c:pt>
                <c:pt idx="10">
                  <c:v>5.5076761050475674E-2</c:v>
                </c:pt>
                <c:pt idx="11">
                  <c:v>5.4991276506042235E-2</c:v>
                </c:pt>
                <c:pt idx="12">
                  <c:v>5.4849544787827949E-2</c:v>
                </c:pt>
                <c:pt idx="13">
                  <c:v>5.4648944534915006E-2</c:v>
                </c:pt>
                <c:pt idx="14">
                  <c:v>5.4386905006313026E-2</c:v>
                </c:pt>
                <c:pt idx="15">
                  <c:v>5.4060915798469493E-2</c:v>
                </c:pt>
                <c:pt idx="16">
                  <c:v>5.3668536963123382E-2</c:v>
                </c:pt>
                <c:pt idx="17">
                  <c:v>5.320741100933412E-2</c:v>
                </c:pt>
                <c:pt idx="18">
                  <c:v>5.2675271086912501E-2</c:v>
                </c:pt>
                <c:pt idx="19">
                  <c:v>5.206995462337876E-2</c:v>
                </c:pt>
                <c:pt idx="20">
                  <c:v>5.1389412640602997E-2</c:v>
                </c:pt>
                <c:pt idx="21">
                  <c:v>5.0631722684541365E-2</c:v>
                </c:pt>
                <c:pt idx="22">
                  <c:v>4.9795100925214747E-2</c:v>
                </c:pt>
                <c:pt idx="23">
                  <c:v>4.887791498263605E-2</c:v>
                </c:pt>
                <c:pt idx="24">
                  <c:v>4.787869870766244E-2</c:v>
                </c:pt>
                <c:pt idx="25">
                  <c:v>4.6796168918195359E-2</c:v>
                </c:pt>
                <c:pt idx="26">
                  <c:v>4.5629239097968385E-2</c:v>
                </c:pt>
                <c:pt idx="27">
                  <c:v>4.4377043511684408E-2</c:v>
                </c:pt>
                <c:pt idx="28">
                  <c:v>4.3038957573563845E-2</c:v>
                </c:pt>
                <c:pt idx="29">
                  <c:v>4.1614623812154201E-2</c:v>
                </c:pt>
                <c:pt idx="30">
                  <c:v>4.0103986551610328E-2</c:v>
                </c:pt>
                <c:pt idx="31">
                  <c:v>3.8507328433212383E-2</c:v>
                </c:pt>
                <c:pt idx="32">
                  <c:v>3.6825319937032468E-2</c:v>
                </c:pt>
                <c:pt idx="33">
                  <c:v>3.5059085377482757E-2</c:v>
                </c:pt>
                <c:pt idx="34">
                  <c:v>3.3210280341855442E-2</c:v>
                </c:pt>
                <c:pt idx="35">
                  <c:v>3.1673512595728578E-2</c:v>
                </c:pt>
                <c:pt idx="36">
                  <c:v>2.9605849538207073E-2</c:v>
                </c:pt>
                <c:pt idx="37">
                  <c:v>2.7452626540991492E-2</c:v>
                </c:pt>
                <c:pt idx="38">
                  <c:v>2.5215385928913384E-2</c:v>
                </c:pt>
                <c:pt idx="39">
                  <c:v>2.2896050516597991E-2</c:v>
                </c:pt>
                <c:pt idx="40">
                  <c:v>2.0496967799554941E-2</c:v>
                </c:pt>
                <c:pt idx="41">
                  <c:v>1.802096298873419E-2</c:v>
                </c:pt>
                <c:pt idx="42">
                  <c:v>1.5471402244487498E-2</c:v>
                </c:pt>
                <c:pt idx="43">
                  <c:v>1.2852274266015559E-2</c:v>
                </c:pt>
                <c:pt idx="44">
                  <c:v>1.1263944543690977E-2</c:v>
                </c:pt>
                <c:pt idx="45">
                  <c:v>8.398762688869835E-3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56816"/>
        <c:axId val="419231680"/>
      </c:scatterChart>
      <c:scatterChart>
        <c:scatterStyle val="lineMarker"/>
        <c:varyColors val="0"/>
        <c:ser>
          <c:idx val="2"/>
          <c:order val="2"/>
          <c:tx>
            <c:v>eta-exp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validation!$C$4:$C$20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validation!$F$4:$F$20</c:f>
              <c:numCache>
                <c:formatCode>General</c:formatCode>
                <c:ptCount val="17"/>
                <c:pt idx="0">
                  <c:v>0</c:v>
                </c:pt>
                <c:pt idx="1">
                  <c:v>0.11</c:v>
                </c:pt>
                <c:pt idx="2">
                  <c:v>0.21199999999999999</c:v>
                </c:pt>
                <c:pt idx="3">
                  <c:v>0.30599999999999999</c:v>
                </c:pt>
                <c:pt idx="4">
                  <c:v>0.39100000000000001</c:v>
                </c:pt>
                <c:pt idx="5">
                  <c:v>0.46700000000000003</c:v>
                </c:pt>
                <c:pt idx="6">
                  <c:v>0.53500000000000003</c:v>
                </c:pt>
                <c:pt idx="7">
                  <c:v>0.59299999999999997</c:v>
                </c:pt>
                <c:pt idx="8">
                  <c:v>0.64300000000000002</c:v>
                </c:pt>
                <c:pt idx="9">
                  <c:v>0.68799999999999994</c:v>
                </c:pt>
                <c:pt idx="10">
                  <c:v>0.73199999999999998</c:v>
                </c:pt>
                <c:pt idx="11">
                  <c:v>0.77</c:v>
                </c:pt>
                <c:pt idx="12">
                  <c:v>0.80200000000000005</c:v>
                </c:pt>
                <c:pt idx="13">
                  <c:v>0.81</c:v>
                </c:pt>
                <c:pt idx="14">
                  <c:v>0.8</c:v>
                </c:pt>
                <c:pt idx="15">
                  <c:v>0.755</c:v>
                </c:pt>
                <c:pt idx="16">
                  <c:v>0.60399999999999998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45728"/>
        <c:axId val="602030496"/>
      </c:scatterChart>
      <c:scatterChart>
        <c:scatterStyle val="smoothMarker"/>
        <c:varyColors val="0"/>
        <c:ser>
          <c:idx val="5"/>
          <c:order val="5"/>
          <c:tx>
            <c:v>eta-bemt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validation!$C$24:$C$69</c:f>
              <c:numCache>
                <c:formatCode>General</c:formatCode>
                <c:ptCount val="46"/>
                <c:pt idx="0">
                  <c:v>0</c:v>
                </c:pt>
                <c:pt idx="1">
                  <c:v>1.7860332202178964E-2</c:v>
                </c:pt>
                <c:pt idx="2">
                  <c:v>3.5720664404357928E-2</c:v>
                </c:pt>
                <c:pt idx="3">
                  <c:v>5.3580996606536889E-2</c:v>
                </c:pt>
                <c:pt idx="4">
                  <c:v>7.1441328808715857E-2</c:v>
                </c:pt>
                <c:pt idx="5">
                  <c:v>8.9301661010894817E-2</c:v>
                </c:pt>
                <c:pt idx="6">
                  <c:v>0.10716199321307378</c:v>
                </c:pt>
                <c:pt idx="7">
                  <c:v>0.12502232541525274</c:v>
                </c:pt>
                <c:pt idx="8">
                  <c:v>0.14288265761743171</c:v>
                </c:pt>
                <c:pt idx="9">
                  <c:v>0.16074298981961066</c:v>
                </c:pt>
                <c:pt idx="10">
                  <c:v>0.17860332202178963</c:v>
                </c:pt>
                <c:pt idx="11">
                  <c:v>0.19646365422396858</c:v>
                </c:pt>
                <c:pt idx="12">
                  <c:v>0.21432398642614756</c:v>
                </c:pt>
                <c:pt idx="13">
                  <c:v>0.2321843186283265</c:v>
                </c:pt>
                <c:pt idx="14">
                  <c:v>0.25004465083050548</c:v>
                </c:pt>
                <c:pt idx="15">
                  <c:v>0.26790498303268445</c:v>
                </c:pt>
                <c:pt idx="16">
                  <c:v>0.28576531523486343</c:v>
                </c:pt>
                <c:pt idx="17">
                  <c:v>0.30362564743704235</c:v>
                </c:pt>
                <c:pt idx="18">
                  <c:v>0.32148597963922132</c:v>
                </c:pt>
                <c:pt idx="19">
                  <c:v>0.33934631184140029</c:v>
                </c:pt>
                <c:pt idx="20">
                  <c:v>0.35720664404357927</c:v>
                </c:pt>
                <c:pt idx="21">
                  <c:v>0.37506697624575819</c:v>
                </c:pt>
                <c:pt idx="22">
                  <c:v>0.39292730844793716</c:v>
                </c:pt>
                <c:pt idx="23">
                  <c:v>0.41078764065011614</c:v>
                </c:pt>
                <c:pt idx="24">
                  <c:v>0.42864797285229511</c:v>
                </c:pt>
                <c:pt idx="25">
                  <c:v>0.44650830505447409</c:v>
                </c:pt>
                <c:pt idx="26">
                  <c:v>0.46436863725665301</c:v>
                </c:pt>
                <c:pt idx="27">
                  <c:v>0.48222896945883198</c:v>
                </c:pt>
                <c:pt idx="28">
                  <c:v>0.50008930166101095</c:v>
                </c:pt>
                <c:pt idx="29">
                  <c:v>0.51794963386318993</c:v>
                </c:pt>
                <c:pt idx="30">
                  <c:v>0.5358099660653689</c:v>
                </c:pt>
                <c:pt idx="31">
                  <c:v>0.55367029826754788</c:v>
                </c:pt>
                <c:pt idx="32">
                  <c:v>0.57153063046972685</c:v>
                </c:pt>
                <c:pt idx="33">
                  <c:v>0.58939096267190572</c:v>
                </c:pt>
                <c:pt idx="34">
                  <c:v>0.60725129487408469</c:v>
                </c:pt>
                <c:pt idx="35">
                  <c:v>0.62511162707626367</c:v>
                </c:pt>
                <c:pt idx="36">
                  <c:v>0.64297195927844264</c:v>
                </c:pt>
                <c:pt idx="37">
                  <c:v>0.66083229148062161</c:v>
                </c:pt>
                <c:pt idx="38">
                  <c:v>0.67869262368280059</c:v>
                </c:pt>
                <c:pt idx="39">
                  <c:v>0.69655295588497956</c:v>
                </c:pt>
                <c:pt idx="40">
                  <c:v>0.71441328808715854</c:v>
                </c:pt>
                <c:pt idx="41">
                  <c:v>0.73227362028933751</c:v>
                </c:pt>
                <c:pt idx="42">
                  <c:v>0.75013395249151638</c:v>
                </c:pt>
                <c:pt idx="43">
                  <c:v>0.76799428469369535</c:v>
                </c:pt>
                <c:pt idx="44">
                  <c:v>0.78585461689587432</c:v>
                </c:pt>
                <c:pt idx="45">
                  <c:v>0.8037149490980533</c:v>
                </c:pt>
              </c:numCache>
            </c:numRef>
          </c:xVal>
          <c:yVal>
            <c:numRef>
              <c:f>validation!$F$24:$F$69</c:f>
              <c:numCache>
                <c:formatCode>General</c:formatCode>
                <c:ptCount val="46"/>
                <c:pt idx="0">
                  <c:v>0</c:v>
                </c:pt>
                <c:pt idx="1">
                  <c:v>4.6143885456106364E-2</c:v>
                </c:pt>
                <c:pt idx="2">
                  <c:v>9.0607587067675799E-2</c:v>
                </c:pt>
                <c:pt idx="3">
                  <c:v>0.13341984658265671</c:v>
                </c:pt>
                <c:pt idx="4">
                  <c:v>0.17461049592220429</c:v>
                </c:pt>
                <c:pt idx="5">
                  <c:v>0.21421020654706394</c:v>
                </c:pt>
                <c:pt idx="6">
                  <c:v>0.25225021658234953</c:v>
                </c:pt>
                <c:pt idx="7">
                  <c:v>0.28876207462748105</c:v>
                </c:pt>
                <c:pt idx="8">
                  <c:v>0.32377735081668918</c:v>
                </c:pt>
                <c:pt idx="9">
                  <c:v>0.35732737754599292</c:v>
                </c:pt>
                <c:pt idx="10">
                  <c:v>0.3894429913134359</c:v>
                </c:pt>
                <c:pt idx="11">
                  <c:v>0.42015421509072626</c:v>
                </c:pt>
                <c:pt idx="12">
                  <c:v>0.44949000614688783</c:v>
                </c:pt>
                <c:pt idx="13">
                  <c:v>0.47747793722044468</c:v>
                </c:pt>
                <c:pt idx="14">
                  <c:v>0.50414390779624874</c:v>
                </c:pt>
                <c:pt idx="15">
                  <c:v>0.52951179447510721</c:v>
                </c:pt>
                <c:pt idx="16">
                  <c:v>0.55360309878568215</c:v>
                </c:pt>
                <c:pt idx="17">
                  <c:v>0.57643657979129215</c:v>
                </c:pt>
                <c:pt idx="18">
                  <c:v>0.5980277595647</c:v>
                </c:pt>
                <c:pt idx="19">
                  <c:v>0.61838848740602415</c:v>
                </c:pt>
                <c:pt idx="20">
                  <c:v>0.63752630742518668</c:v>
                </c:pt>
                <c:pt idx="21">
                  <c:v>0.65544379603136738</c:v>
                </c:pt>
                <c:pt idx="22">
                  <c:v>0.67213773905422636</c:v>
                </c:pt>
                <c:pt idx="23">
                  <c:v>0.6875981307005915</c:v>
                </c:pt>
                <c:pt idx="24">
                  <c:v>0.70180695005850713</c:v>
                </c:pt>
                <c:pt idx="25">
                  <c:v>0.71473665103693107</c:v>
                </c:pt>
                <c:pt idx="26">
                  <c:v>0.72634819659456729</c:v>
                </c:pt>
                <c:pt idx="27">
                  <c:v>0.73658865453512468</c:v>
                </c:pt>
                <c:pt idx="28">
                  <c:v>0.7453880169319913</c:v>
                </c:pt>
                <c:pt idx="29">
                  <c:v>0.75265504384193738</c:v>
                </c:pt>
                <c:pt idx="30">
                  <c:v>0.75827184739779041</c:v>
                </c:pt>
                <c:pt idx="31">
                  <c:v>0.76208652933417698</c:v>
                </c:pt>
                <c:pt idx="32">
                  <c:v>0.76390322697458912</c:v>
                </c:pt>
                <c:pt idx="33">
                  <c:v>0.76346841011783029</c:v>
                </c:pt>
                <c:pt idx="34">
                  <c:v>0.76045151360151242</c:v>
                </c:pt>
                <c:pt idx="35">
                  <c:v>0.75296683684294163</c:v>
                </c:pt>
                <c:pt idx="36">
                  <c:v>0.74691185776993874</c:v>
                </c:pt>
                <c:pt idx="37">
                  <c:v>0.73695937973665071</c:v>
                </c:pt>
                <c:pt idx="38">
                  <c:v>0.72205232632370542</c:v>
                </c:pt>
                <c:pt idx="39">
                  <c:v>0.70063393373803229</c:v>
                </c:pt>
                <c:pt idx="40">
                  <c:v>0.67032019796512465</c:v>
                </c:pt>
                <c:pt idx="41">
                  <c:v>0.62727550007097355</c:v>
                </c:pt>
                <c:pt idx="42">
                  <c:v>0.56492166368417884</c:v>
                </c:pt>
                <c:pt idx="43">
                  <c:v>0.47097128858936055</c:v>
                </c:pt>
                <c:pt idx="44">
                  <c:v>0.34517187382503972</c:v>
                </c:pt>
                <c:pt idx="45">
                  <c:v>0.1315093172207383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45728"/>
        <c:axId val="602030496"/>
      </c:scatterChart>
      <c:valAx>
        <c:axId val="589456816"/>
        <c:scaling>
          <c:orientation val="minMax"/>
          <c:max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Advance</a:t>
                </a:r>
                <a:r>
                  <a:rPr lang="en-US" b="1" baseline="0"/>
                  <a:t> Ratio J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31680"/>
        <c:crosses val="autoZero"/>
        <c:crossBetween val="midCat"/>
      </c:valAx>
      <c:valAx>
        <c:axId val="41923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CT, 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56816"/>
        <c:crosses val="autoZero"/>
        <c:crossBetween val="midCat"/>
      </c:valAx>
      <c:valAx>
        <c:axId val="6020304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45728"/>
        <c:crosses val="max"/>
        <c:crossBetween val="midCat"/>
      </c:valAx>
      <c:valAx>
        <c:axId val="446445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203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781050</xdr:colOff>
      <xdr:row>300</xdr:row>
      <xdr:rowOff>25400</xdr:rowOff>
    </xdr:from>
    <xdr:to>
      <xdr:col>36</xdr:col>
      <xdr:colOff>400050</xdr:colOff>
      <xdr:row>313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4BA439-433C-044E-FD17-768B5E138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260350</xdr:colOff>
      <xdr:row>238</xdr:row>
      <xdr:rowOff>152400</xdr:rowOff>
    </xdr:from>
    <xdr:to>
      <xdr:col>35</xdr:col>
      <xdr:colOff>704850</xdr:colOff>
      <xdr:row>252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E375D2-7741-DF5F-DBEF-CC9E78EF4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169210</xdr:colOff>
      <xdr:row>17</xdr:row>
      <xdr:rowOff>23274</xdr:rowOff>
    </xdr:from>
    <xdr:to>
      <xdr:col>10</xdr:col>
      <xdr:colOff>619196</xdr:colOff>
      <xdr:row>30</xdr:row>
      <xdr:rowOff>121328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8081910-2AF4-B7E9-E25B-7DE291015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212365</xdr:colOff>
      <xdr:row>32</xdr:row>
      <xdr:rowOff>42091</xdr:rowOff>
    </xdr:from>
    <xdr:to>
      <xdr:col>10</xdr:col>
      <xdr:colOff>662351</xdr:colOff>
      <xdr:row>45</xdr:row>
      <xdr:rowOff>143964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C053A46-E4AD-CC43-81B5-429D56632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287873</xdr:colOff>
      <xdr:row>10</xdr:row>
      <xdr:rowOff>24978</xdr:rowOff>
    </xdr:from>
    <xdr:to>
      <xdr:col>35</xdr:col>
      <xdr:colOff>733849</xdr:colOff>
      <xdr:row>23</xdr:row>
      <xdr:rowOff>126576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C98BCF1-276B-8041-9CD5-C0369D6269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336734</xdr:colOff>
      <xdr:row>26</xdr:row>
      <xdr:rowOff>136552</xdr:rowOff>
    </xdr:from>
    <xdr:to>
      <xdr:col>35</xdr:col>
      <xdr:colOff>782710</xdr:colOff>
      <xdr:row>40</xdr:row>
      <xdr:rowOff>34325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6A090DE-75F1-FD44-96E4-9AC0D7D1F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42</xdr:col>
      <xdr:colOff>294640</xdr:colOff>
      <xdr:row>9</xdr:row>
      <xdr:rowOff>81280</xdr:rowOff>
    </xdr:from>
    <xdr:to>
      <xdr:col>47</xdr:col>
      <xdr:colOff>740616</xdr:colOff>
      <xdr:row>22</xdr:row>
      <xdr:rowOff>182878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5170DC-343A-D64E-90F7-9459300B1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213360</xdr:colOff>
      <xdr:row>25</xdr:row>
      <xdr:rowOff>152400</xdr:rowOff>
    </xdr:from>
    <xdr:to>
      <xdr:col>47</xdr:col>
      <xdr:colOff>659336</xdr:colOff>
      <xdr:row>39</xdr:row>
      <xdr:rowOff>50173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A93D43-989A-CB41-BCB6-D0F403E3F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54</xdr:col>
      <xdr:colOff>457200</xdr:colOff>
      <xdr:row>8</xdr:row>
      <xdr:rowOff>132080</xdr:rowOff>
    </xdr:from>
    <xdr:to>
      <xdr:col>60</xdr:col>
      <xdr:colOff>80216</xdr:colOff>
      <xdr:row>22</xdr:row>
      <xdr:rowOff>30478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D3F89C-2BB4-F34F-951A-59D906C36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54</xdr:col>
      <xdr:colOff>457200</xdr:colOff>
      <xdr:row>23</xdr:row>
      <xdr:rowOff>121920</xdr:rowOff>
    </xdr:from>
    <xdr:to>
      <xdr:col>60</xdr:col>
      <xdr:colOff>80216</xdr:colOff>
      <xdr:row>37</xdr:row>
      <xdr:rowOff>19693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5A726E-7859-4144-A252-F133F4692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66</xdr:col>
      <xdr:colOff>560063</xdr:colOff>
      <xdr:row>8</xdr:row>
      <xdr:rowOff>205093</xdr:rowOff>
    </xdr:from>
    <xdr:to>
      <xdr:col>72</xdr:col>
      <xdr:colOff>183079</xdr:colOff>
      <xdr:row>22</xdr:row>
      <xdr:rowOff>103491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E347A93-4331-3847-BA24-2D015E4E4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67</xdr:col>
      <xdr:colOff>0</xdr:colOff>
      <xdr:row>24</xdr:row>
      <xdr:rowOff>0</xdr:rowOff>
    </xdr:from>
    <xdr:to>
      <xdr:col>72</xdr:col>
      <xdr:colOff>451277</xdr:colOff>
      <xdr:row>37</xdr:row>
      <xdr:rowOff>102866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09B015D-C7B4-8A46-B609-3F68E7ED2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66</xdr:col>
      <xdr:colOff>552174</xdr:colOff>
      <xdr:row>24</xdr:row>
      <xdr:rowOff>39441</xdr:rowOff>
    </xdr:from>
    <xdr:to>
      <xdr:col>72</xdr:col>
      <xdr:colOff>175190</xdr:colOff>
      <xdr:row>37</xdr:row>
      <xdr:rowOff>142307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D24D217-7C51-AED6-0370-6C1CE353F3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78</xdr:col>
      <xdr:colOff>678385</xdr:colOff>
      <xdr:row>7</xdr:row>
      <xdr:rowOff>23664</xdr:rowOff>
    </xdr:from>
    <xdr:to>
      <xdr:col>84</xdr:col>
      <xdr:colOff>301401</xdr:colOff>
      <xdr:row>20</xdr:row>
      <xdr:rowOff>127156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4FBAA28-5949-F942-A37F-E446196AE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78</xdr:col>
      <xdr:colOff>670496</xdr:colOff>
      <xdr:row>22</xdr:row>
      <xdr:rowOff>15776</xdr:rowOff>
    </xdr:from>
    <xdr:to>
      <xdr:col>84</xdr:col>
      <xdr:colOff>293512</xdr:colOff>
      <xdr:row>35</xdr:row>
      <xdr:rowOff>118642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F07CAFF-A7A7-F343-8594-1A11A4491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18</xdr:col>
      <xdr:colOff>21526</xdr:colOff>
      <xdr:row>17</xdr:row>
      <xdr:rowOff>62423</xdr:rowOff>
    </xdr:from>
    <xdr:to>
      <xdr:col>23</xdr:col>
      <xdr:colOff>471511</xdr:colOff>
      <xdr:row>30</xdr:row>
      <xdr:rowOff>161769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7A55609-5F0E-B742-AAC5-AB978B1E4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18</xdr:col>
      <xdr:colOff>11082</xdr:colOff>
      <xdr:row>32</xdr:row>
      <xdr:rowOff>4180</xdr:rowOff>
    </xdr:from>
    <xdr:to>
      <xdr:col>23</xdr:col>
      <xdr:colOff>461067</xdr:colOff>
      <xdr:row>45</xdr:row>
      <xdr:rowOff>106053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40D89FA1-06F6-CA45-A313-D1DB30B4A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450405</xdr:colOff>
      <xdr:row>9</xdr:row>
      <xdr:rowOff>42029</xdr:rowOff>
    </xdr:from>
    <xdr:to>
      <xdr:col>12</xdr:col>
      <xdr:colOff>35050</xdr:colOff>
      <xdr:row>22</xdr:row>
      <xdr:rowOff>142888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C2FBB4-F55F-D58B-FE27-C8E5ABAA0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AB9D-DC7A-E946-B7FC-3BFE04AF1B17}">
  <dimension ref="B2:BF136"/>
  <sheetViews>
    <sheetView tabSelected="1" zoomScale="94" workbookViewId="0">
      <selection activeCell="F33" sqref="F33:H33"/>
    </sheetView>
  </sheetViews>
  <sheetFormatPr baseColWidth="10" defaultRowHeight="16" x14ac:dyDescent="0.2"/>
  <cols>
    <col min="1" max="1" width="3" customWidth="1"/>
    <col min="3" max="3" width="11" bestFit="1" customWidth="1"/>
    <col min="4" max="4" width="7.1640625" customWidth="1"/>
    <col min="5" max="5" width="3.5" customWidth="1"/>
    <col min="6" max="6" width="12.33203125" customWidth="1"/>
    <col min="7" max="7" width="10.6640625" customWidth="1"/>
    <col min="8" max="8" width="5.6640625" customWidth="1"/>
    <col min="9" max="9" width="16.83203125" customWidth="1"/>
    <col min="10" max="10" width="6.5" customWidth="1"/>
    <col min="11" max="11" width="11.83203125" customWidth="1"/>
    <col min="12" max="12" width="4.83203125" customWidth="1"/>
    <col min="13" max="13" width="1.5" customWidth="1"/>
    <col min="14" max="14" width="6.33203125" customWidth="1"/>
    <col min="15" max="15" width="11.83203125" customWidth="1"/>
    <col min="16" max="16" width="4.6640625" customWidth="1"/>
    <col min="17" max="17" width="11.83203125" customWidth="1"/>
    <col min="19" max="19" width="13.1640625" bestFit="1" customWidth="1"/>
    <col min="21" max="21" width="3.33203125" customWidth="1"/>
    <col min="23" max="23" width="13.1640625" bestFit="1" customWidth="1"/>
    <col min="26" max="26" width="4.5" customWidth="1"/>
    <col min="27" max="27" width="7.33203125" customWidth="1"/>
    <col min="28" max="28" width="13.1640625" bestFit="1" customWidth="1"/>
    <col min="29" max="29" width="7.6640625" customWidth="1"/>
    <col min="30" max="30" width="13.33203125" bestFit="1" customWidth="1"/>
    <col min="31" max="31" width="11.1640625" bestFit="1" customWidth="1"/>
    <col min="32" max="32" width="13.33203125" bestFit="1" customWidth="1"/>
    <col min="33" max="35" width="11.1640625" bestFit="1" customWidth="1"/>
    <col min="36" max="36" width="3.1640625" customWidth="1"/>
    <col min="37" max="37" width="5.1640625" customWidth="1"/>
    <col min="38" max="38" width="11" bestFit="1" customWidth="1"/>
    <col min="39" max="39" width="13.6640625" bestFit="1" customWidth="1"/>
    <col min="40" max="40" width="11" bestFit="1" customWidth="1"/>
    <col min="41" max="41" width="13.33203125" bestFit="1" customWidth="1"/>
    <col min="42" max="42" width="11" bestFit="1" customWidth="1"/>
    <col min="43" max="43" width="13.33203125" bestFit="1" customWidth="1"/>
    <col min="44" max="46" width="11" bestFit="1" customWidth="1"/>
    <col min="47" max="47" width="3.5" customWidth="1"/>
    <col min="49" max="57" width="11" bestFit="1" customWidth="1"/>
  </cols>
  <sheetData>
    <row r="2" spans="2:58" x14ac:dyDescent="0.2">
      <c r="B2" s="52" t="s">
        <v>0</v>
      </c>
      <c r="C2" s="52"/>
      <c r="D2" s="52"/>
      <c r="F2" s="52" t="s">
        <v>84</v>
      </c>
      <c r="G2" s="52"/>
      <c r="H2" s="52"/>
      <c r="J2" s="52" t="s">
        <v>85</v>
      </c>
      <c r="K2" s="52"/>
      <c r="L2" s="52"/>
      <c r="M2" s="52"/>
      <c r="N2" s="52"/>
      <c r="O2" s="52"/>
      <c r="P2" s="52"/>
      <c r="R2" s="52" t="s">
        <v>76</v>
      </c>
      <c r="S2" s="52"/>
      <c r="T2" s="52"/>
      <c r="U2" s="52"/>
      <c r="V2" s="52"/>
      <c r="W2" s="52"/>
      <c r="X2" s="52"/>
      <c r="Z2" s="52" t="s">
        <v>77</v>
      </c>
      <c r="AA2" s="52"/>
      <c r="AB2" s="52"/>
      <c r="AC2" s="52"/>
      <c r="AD2" s="52"/>
      <c r="AE2" s="52"/>
      <c r="AF2" s="52"/>
      <c r="AG2" s="52"/>
      <c r="AH2" s="52"/>
      <c r="AI2" s="52"/>
      <c r="AK2" s="52" t="s">
        <v>78</v>
      </c>
      <c r="AL2" s="52"/>
      <c r="AM2" s="52"/>
      <c r="AN2" s="52"/>
      <c r="AO2" s="52"/>
      <c r="AP2" s="52"/>
      <c r="AQ2" s="52"/>
      <c r="AR2" s="52"/>
      <c r="AS2" s="52"/>
      <c r="AT2" s="52"/>
      <c r="AV2" s="16" t="s">
        <v>50</v>
      </c>
      <c r="AW2" s="17" t="s">
        <v>51</v>
      </c>
      <c r="AX2" s="17"/>
      <c r="AY2" s="17"/>
      <c r="AZ2" s="17"/>
      <c r="BA2" s="17"/>
      <c r="BB2" s="17"/>
      <c r="BC2" s="17"/>
      <c r="BD2" s="17"/>
      <c r="BE2" s="17"/>
      <c r="BF2" s="18"/>
    </row>
    <row r="3" spans="2:58" x14ac:dyDescent="0.2">
      <c r="B3" s="2" t="s">
        <v>1</v>
      </c>
      <c r="C3" s="9">
        <v>45</v>
      </c>
      <c r="D3" s="3" t="s">
        <v>2</v>
      </c>
      <c r="F3" s="2" t="s">
        <v>22</v>
      </c>
      <c r="G3" s="2">
        <f>0.5*C8</f>
        <v>1.5269999999999999</v>
      </c>
      <c r="H3" s="3" t="s">
        <v>10</v>
      </c>
      <c r="J3" s="50" t="s">
        <v>25</v>
      </c>
      <c r="K3" s="50"/>
      <c r="L3" s="50"/>
      <c r="N3" s="50" t="s">
        <v>26</v>
      </c>
      <c r="O3" s="50"/>
      <c r="P3" s="50"/>
      <c r="R3" s="50" t="s">
        <v>25</v>
      </c>
      <c r="S3" s="50"/>
      <c r="T3" s="50"/>
      <c r="U3" s="2"/>
      <c r="V3" s="50" t="s">
        <v>26</v>
      </c>
      <c r="W3" s="50"/>
      <c r="X3" s="50"/>
      <c r="Z3" s="8" t="s">
        <v>33</v>
      </c>
      <c r="AA3" s="8" t="s">
        <v>34</v>
      </c>
      <c r="AB3" s="8" t="s">
        <v>35</v>
      </c>
      <c r="AC3" s="8" t="s">
        <v>36</v>
      </c>
      <c r="AD3" s="8" t="s">
        <v>37</v>
      </c>
      <c r="AE3" s="8" t="s">
        <v>38</v>
      </c>
      <c r="AF3" s="8" t="s">
        <v>39</v>
      </c>
      <c r="AG3" s="8" t="s">
        <v>40</v>
      </c>
      <c r="AH3" s="8" t="s">
        <v>41</v>
      </c>
      <c r="AI3" s="8" t="s">
        <v>42</v>
      </c>
      <c r="AK3" s="8" t="s">
        <v>33</v>
      </c>
      <c r="AL3" s="8" t="s">
        <v>34</v>
      </c>
      <c r="AM3" s="8" t="s">
        <v>35</v>
      </c>
      <c r="AN3" s="8" t="s">
        <v>36</v>
      </c>
      <c r="AO3" s="8" t="s">
        <v>37</v>
      </c>
      <c r="AP3" s="8" t="s">
        <v>38</v>
      </c>
      <c r="AQ3" s="8" t="s">
        <v>39</v>
      </c>
      <c r="AR3" s="8" t="s">
        <v>40</v>
      </c>
      <c r="AS3" s="8" t="s">
        <v>41</v>
      </c>
      <c r="AT3" s="8" t="s">
        <v>42</v>
      </c>
      <c r="AV3" s="19"/>
      <c r="AW3" s="53" t="s">
        <v>60</v>
      </c>
      <c r="AX3" s="53"/>
      <c r="AY3" s="53"/>
      <c r="AZ3" s="53" t="s">
        <v>61</v>
      </c>
      <c r="BA3" s="53"/>
      <c r="BB3" s="53"/>
      <c r="BC3" s="53"/>
      <c r="BD3" s="53" t="s">
        <v>62</v>
      </c>
      <c r="BE3" s="53"/>
      <c r="BF3" s="54"/>
    </row>
    <row r="4" spans="2:58" x14ac:dyDescent="0.2">
      <c r="B4" s="2" t="s">
        <v>3</v>
      </c>
      <c r="C4" s="9">
        <v>1100</v>
      </c>
      <c r="D4" s="3" t="s">
        <v>4</v>
      </c>
      <c r="F4" s="2" t="s">
        <v>23</v>
      </c>
      <c r="G4" s="2">
        <f>PI()*G3^2</f>
        <v>7.3253426965622737</v>
      </c>
      <c r="H4" s="3" t="s">
        <v>24</v>
      </c>
      <c r="J4" s="2" t="s">
        <v>91</v>
      </c>
      <c r="K4" s="2">
        <f>$C$18-$C$9</f>
        <v>0.15000000000000002</v>
      </c>
      <c r="L4" s="3" t="s">
        <v>10</v>
      </c>
      <c r="N4" s="2" t="s">
        <v>91</v>
      </c>
      <c r="O4" s="2">
        <f>$C$19-$C$18</f>
        <v>0.15000000000000002</v>
      </c>
      <c r="P4" s="3" t="s">
        <v>10</v>
      </c>
      <c r="R4" s="27" t="s">
        <v>46</v>
      </c>
      <c r="S4" s="28">
        <f>AE34</f>
        <v>0.57776626035744316</v>
      </c>
      <c r="T4" s="25" t="s">
        <v>27</v>
      </c>
      <c r="U4" s="2"/>
      <c r="V4" s="27" t="s">
        <v>46</v>
      </c>
      <c r="W4" s="28">
        <f>AP34</f>
        <v>0.48091685784182686</v>
      </c>
      <c r="X4" s="25" t="s">
        <v>27</v>
      </c>
      <c r="Z4" s="15">
        <v>0</v>
      </c>
      <c r="AA4" s="15"/>
      <c r="AB4" s="15">
        <f>$S$20</f>
        <v>-1.2030288987219251E-9</v>
      </c>
      <c r="AC4" s="15"/>
      <c r="AD4" s="15">
        <f>$S$20</f>
        <v>-1.2030288987219251E-9</v>
      </c>
      <c r="AE4" s="15"/>
      <c r="AF4" s="15">
        <f>$S$20</f>
        <v>-1.2030288987219251E-9</v>
      </c>
      <c r="AG4" s="15"/>
      <c r="AH4" s="15"/>
      <c r="AI4" s="15"/>
      <c r="AK4" s="15">
        <v>0</v>
      </c>
      <c r="AL4" s="15"/>
      <c r="AM4" s="15">
        <f>$W$20</f>
        <v>2.914779528850886E-9</v>
      </c>
      <c r="AN4" s="15"/>
      <c r="AO4" s="15">
        <f>$W$20</f>
        <v>2.914779528850886E-9</v>
      </c>
      <c r="AP4" s="15"/>
      <c r="AQ4" s="15">
        <f>$W$20</f>
        <v>2.914779528850886E-9</v>
      </c>
      <c r="AR4" s="15"/>
      <c r="AS4" s="15"/>
      <c r="AT4" s="15"/>
      <c r="AV4" s="19"/>
      <c r="AW4" s="5" t="s">
        <v>63</v>
      </c>
      <c r="AX4" s="2">
        <v>-180</v>
      </c>
      <c r="AY4" s="2">
        <v>-9.25</v>
      </c>
      <c r="AZ4" s="53" t="s">
        <v>63</v>
      </c>
      <c r="BA4" s="53"/>
      <c r="BB4" s="2">
        <v>-9.25</v>
      </c>
      <c r="BC4" s="2">
        <v>17</v>
      </c>
      <c r="BD4" s="5" t="s">
        <v>63</v>
      </c>
      <c r="BE4" s="2">
        <v>17</v>
      </c>
      <c r="BF4" s="20">
        <v>180</v>
      </c>
    </row>
    <row r="5" spans="2:58" x14ac:dyDescent="0.2">
      <c r="F5" s="2" t="s">
        <v>31</v>
      </c>
      <c r="G5" s="2">
        <f>C4*2*PI()/60</f>
        <v>115.19173063162575</v>
      </c>
      <c r="H5" s="3" t="s">
        <v>32</v>
      </c>
      <c r="J5" s="2" t="s">
        <v>86</v>
      </c>
      <c r="K5" s="2">
        <f>(1+$S$18)*$C$3</f>
        <v>41.220715216785479</v>
      </c>
      <c r="L5" s="3" t="s">
        <v>2</v>
      </c>
      <c r="N5" s="2" t="s">
        <v>86</v>
      </c>
      <c r="O5" s="2">
        <f>(1+$W$18)*$C$3</f>
        <v>41.253798859506496</v>
      </c>
      <c r="P5" s="3" t="s">
        <v>2</v>
      </c>
      <c r="R5" s="2" t="s">
        <v>30</v>
      </c>
      <c r="S5" s="2">
        <f>($C$32+$C$10)/180*PI()</f>
        <v>0.29670597283903599</v>
      </c>
      <c r="T5" s="2" t="s">
        <v>27</v>
      </c>
      <c r="U5" s="2"/>
      <c r="V5" s="2" t="s">
        <v>30</v>
      </c>
      <c r="W5" s="2">
        <f>($C$33+$C$10)/180*PI()</f>
        <v>0.29670597283903599</v>
      </c>
      <c r="X5" s="2" t="s">
        <v>27</v>
      </c>
      <c r="Z5" s="2">
        <v>1</v>
      </c>
      <c r="AA5" s="9">
        <f>0.01*PI()</f>
        <v>3.1415926535897934E-2</v>
      </c>
      <c r="AB5" s="2">
        <f t="dataTable" ref="AB5:AB34" dt2D="0" dtr="0" r1="S4"/>
        <v>-2.650293839619299</v>
      </c>
      <c r="AC5" s="9">
        <f>0.9*PI()</f>
        <v>2.8274333882308138</v>
      </c>
      <c r="AD5" s="2">
        <f t="dataTable" ref="AD5:AD34" dt2D="0" dtr="0" r1="S4" ca="1"/>
        <v>0.82111558478833602</v>
      </c>
      <c r="AE5" s="2">
        <f>(AA5+AC5)/2</f>
        <v>1.4294246573833558</v>
      </c>
      <c r="AF5" s="2">
        <f t="dataTable" ref="AF5:AF34" dt2D="0" dtr="0" r1="S4" ca="1"/>
        <v>0.94325854817413146</v>
      </c>
      <c r="AG5" s="2">
        <f>AB5*AF5</f>
        <v>-2.4999123193941442</v>
      </c>
      <c r="AH5" s="2">
        <f>AD5*AF5</f>
        <v>0.77452429439059878</v>
      </c>
      <c r="AI5" s="2">
        <f>AC5-AA5</f>
        <v>2.7960174616949161</v>
      </c>
      <c r="AK5" s="2">
        <v>1</v>
      </c>
      <c r="AL5" s="9">
        <f>0.01*PI()</f>
        <v>3.1415926535897934E-2</v>
      </c>
      <c r="AM5" s="2">
        <f t="dataTable" ref="AM5:AM34" dt2D="0" dtr="0" r1="W4" ca="1"/>
        <v>-2.4089855897477293</v>
      </c>
      <c r="AN5" s="9">
        <f>0.9*PI()</f>
        <v>2.8274333882308138</v>
      </c>
      <c r="AO5" s="2">
        <f t="dataTable" ref="AO5:AO34" dt2D="0" dtr="0" r1="W4"/>
        <v>0.68741166787871211</v>
      </c>
      <c r="AP5" s="2">
        <f>(AL5+AN5)/2</f>
        <v>1.4294246573833558</v>
      </c>
      <c r="AQ5" s="2">
        <f t="dataTable" ref="AQ5:AQ34" dt2D="0" dtr="0" r1="W4" ca="1"/>
        <v>0.9421542993083043</v>
      </c>
      <c r="AR5" s="2">
        <f>AM5*AQ5</f>
        <v>-2.2696361303525738</v>
      </c>
      <c r="AS5" s="2">
        <f>AO5*AQ5</f>
        <v>0.64764785828662075</v>
      </c>
      <c r="AT5" s="2">
        <f>AN5-AL5</f>
        <v>2.7960174616949161</v>
      </c>
      <c r="AV5" s="23" t="s">
        <v>52</v>
      </c>
      <c r="AW5" s="29">
        <v>1.6055E-4</v>
      </c>
      <c r="AX5" s="29">
        <v>3.0383250000000001E-2</v>
      </c>
      <c r="AY5" s="29">
        <v>-0.12669162</v>
      </c>
      <c r="AZ5" s="44">
        <v>-2.262E-4</v>
      </c>
      <c r="BA5" s="44">
        <v>3.5166E-4</v>
      </c>
      <c r="BB5" s="44">
        <v>0.11501989</v>
      </c>
      <c r="BC5" s="44">
        <v>0.376</v>
      </c>
      <c r="BD5" s="46">
        <v>1.3341000000000001E-4</v>
      </c>
      <c r="BE5" s="46">
        <v>-2.6282719999999999E-2</v>
      </c>
      <c r="BF5" s="47">
        <v>1.7592493499999999</v>
      </c>
    </row>
    <row r="6" spans="2:58" x14ac:dyDescent="0.2">
      <c r="B6" s="52" t="s">
        <v>6</v>
      </c>
      <c r="C6" s="52"/>
      <c r="D6" s="52"/>
      <c r="F6" s="2" t="s">
        <v>114</v>
      </c>
      <c r="G6" s="30">
        <f>$C$4/60</f>
        <v>18.333333333333332</v>
      </c>
      <c r="H6" s="3" t="s">
        <v>115</v>
      </c>
      <c r="J6" s="2" t="s">
        <v>87</v>
      </c>
      <c r="K6" s="2">
        <f>(1-$S$19)*$G$5*$C$18</f>
        <v>63.223842152575507</v>
      </c>
      <c r="L6" s="3" t="s">
        <v>2</v>
      </c>
      <c r="N6" s="2" t="s">
        <v>87</v>
      </c>
      <c r="O6" s="2">
        <f>(1-$W$19)*$G$5*$C$19</f>
        <v>79.064079232517443</v>
      </c>
      <c r="P6" s="3" t="s">
        <v>2</v>
      </c>
      <c r="R6" s="2" t="s">
        <v>47</v>
      </c>
      <c r="S6" s="2">
        <f>S5-S4</f>
        <v>-0.28106028751840717</v>
      </c>
      <c r="T6" s="2" t="s">
        <v>27</v>
      </c>
      <c r="U6" s="2"/>
      <c r="V6" s="2" t="s">
        <v>47</v>
      </c>
      <c r="W6" s="2">
        <f>W5-W4</f>
        <v>-0.18421088500279087</v>
      </c>
      <c r="X6" s="2" t="s">
        <v>27</v>
      </c>
      <c r="Z6" s="2">
        <v>2</v>
      </c>
      <c r="AA6" s="2">
        <f>IF(AG5&gt;0,AE5,AA5)</f>
        <v>3.1415926535897934E-2</v>
      </c>
      <c r="AB6" s="2">
        <v>-2.650293839619299</v>
      </c>
      <c r="AC6" s="2">
        <f>IF(AH5&gt;0,AE5,AC5)</f>
        <v>1.4294246573833558</v>
      </c>
      <c r="AD6" s="2">
        <v>0.94325854817413146</v>
      </c>
      <c r="AE6" s="2">
        <f t="shared" ref="AE6:AE32" si="0">(AA6+AC6)/2</f>
        <v>0.73042029195962688</v>
      </c>
      <c r="AF6" s="2">
        <v>0.20402616951883401</v>
      </c>
      <c r="AG6" s="2">
        <f t="shared" ref="AG6:AG34" si="1">AB6*AF6</f>
        <v>-0.54072930019688858</v>
      </c>
      <c r="AH6" s="2">
        <f t="shared" ref="AH6:AH34" si="2">AD6*AF6</f>
        <v>0.1924494284498646</v>
      </c>
      <c r="AI6" s="2">
        <f t="shared" ref="AI6:AI34" si="3">AC6-AA6</f>
        <v>1.3980087308474578</v>
      </c>
      <c r="AK6" s="2">
        <v>2</v>
      </c>
      <c r="AL6" s="2">
        <f>IF(AR5&gt;0,AP5,AL5)</f>
        <v>3.1415926535897934E-2</v>
      </c>
      <c r="AM6" s="2">
        <v>-2.4089855897477293</v>
      </c>
      <c r="AN6" s="2">
        <f>IF(AS5&gt;0,AP5,AN5)</f>
        <v>1.4294246573833558</v>
      </c>
      <c r="AO6" s="2">
        <v>0.9421542993083043</v>
      </c>
      <c r="AP6" s="2">
        <f t="shared" ref="AP6:AP32" si="4">(AL6+AN6)/2</f>
        <v>0.73042029195962688</v>
      </c>
      <c r="AQ6" s="2">
        <v>0.30512200220157948</v>
      </c>
      <c r="AR6" s="2">
        <f t="shared" ref="AR6:AR34" si="5">AM6*AQ6</f>
        <v>-0.73503450641857992</v>
      </c>
      <c r="AS6" s="2">
        <f t="shared" ref="AS6:AS34" si="6">AO6*AQ6</f>
        <v>0.28747200618777602</v>
      </c>
      <c r="AT6" s="2">
        <f t="shared" ref="AT6:AT34" si="7">AN6-AL6</f>
        <v>1.3980087308474578</v>
      </c>
      <c r="AV6" s="24" t="s">
        <v>53</v>
      </c>
      <c r="AW6" s="43">
        <v>1.0179E-4</v>
      </c>
      <c r="AX6" s="43">
        <v>1.9263349999999999E-2</v>
      </c>
      <c r="AY6" s="43">
        <v>0.25451674000000002</v>
      </c>
      <c r="AZ6" s="45">
        <v>5.6300000000000003E-6</v>
      </c>
      <c r="BA6" s="45">
        <v>2.6542999999999998E-4</v>
      </c>
      <c r="BB6" s="45">
        <v>-1.7055799999999999E-3</v>
      </c>
      <c r="BC6" s="45">
        <v>6.5199999999999998E-3</v>
      </c>
      <c r="BD6" s="48">
        <v>-1.0645999999999999E-4</v>
      </c>
      <c r="BE6" s="48">
        <v>2.097336E-2</v>
      </c>
      <c r="BF6" s="49">
        <v>-0.23195915</v>
      </c>
    </row>
    <row r="7" spans="2:58" x14ac:dyDescent="0.2">
      <c r="B7" s="2" t="s">
        <v>7</v>
      </c>
      <c r="C7" s="9">
        <v>3</v>
      </c>
      <c r="D7" s="3"/>
      <c r="F7" s="2" t="s">
        <v>105</v>
      </c>
      <c r="G7" s="30">
        <f>$C$3/(G6*C8)</f>
        <v>0.8037149490980533</v>
      </c>
      <c r="J7" s="2" t="s">
        <v>88</v>
      </c>
      <c r="K7" s="2">
        <f>SQRT(K5^2 + K6^2)</f>
        <v>75.474509468542507</v>
      </c>
      <c r="L7" s="3" t="s">
        <v>2</v>
      </c>
      <c r="N7" s="2" t="s">
        <v>88</v>
      </c>
      <c r="O7" s="2">
        <f>SQRT(O5^2 + O6^2)</f>
        <v>89.179619562018843</v>
      </c>
      <c r="P7" s="3" t="s">
        <v>2</v>
      </c>
      <c r="R7" s="2" t="s">
        <v>64</v>
      </c>
      <c r="S7" s="2">
        <f>S6/PI()*180</f>
        <v>-16.103568263538182</v>
      </c>
      <c r="T7" s="2" t="s">
        <v>5</v>
      </c>
      <c r="U7" s="2"/>
      <c r="V7" s="2" t="s">
        <v>64</v>
      </c>
      <c r="W7" s="2">
        <f>W6/PI()*180</f>
        <v>-10.554506251029668</v>
      </c>
      <c r="X7" s="2" t="s">
        <v>5</v>
      </c>
      <c r="Z7" s="2">
        <v>3</v>
      </c>
      <c r="AA7" s="2">
        <f t="shared" ref="AA7:AA34" si="8">IF(AG6&gt;0,AE6,AA6)</f>
        <v>3.1415926535897934E-2</v>
      </c>
      <c r="AB7" s="2">
        <v>-2.650293839619299</v>
      </c>
      <c r="AC7" s="2">
        <f t="shared" ref="AC7:AC34" si="9">IF(AH6&gt;0,AE6,AC6)</f>
        <v>0.73042029195962688</v>
      </c>
      <c r="AD7" s="2">
        <v>0.20402616951883401</v>
      </c>
      <c r="AE7" s="2">
        <f t="shared" si="0"/>
        <v>0.38091810924776243</v>
      </c>
      <c r="AF7" s="2">
        <v>-0.29564196693812422</v>
      </c>
      <c r="AG7" s="2">
        <f t="shared" si="1"/>
        <v>0.7835380837090431</v>
      </c>
      <c r="AH7" s="2">
        <f t="shared" si="2"/>
        <v>-6.0318698063399255E-2</v>
      </c>
      <c r="AI7" s="2">
        <f t="shared" si="3"/>
        <v>0.6990043654237289</v>
      </c>
      <c r="AK7" s="2">
        <v>3</v>
      </c>
      <c r="AL7" s="2">
        <f t="shared" ref="AL7:AL34" si="10">IF(AR6&gt;0,AP6,AL6)</f>
        <v>3.1415926535897934E-2</v>
      </c>
      <c r="AM7" s="2">
        <v>-2.4089855897477293</v>
      </c>
      <c r="AN7" s="2">
        <f t="shared" ref="AN7:AN34" si="11">IF(AS6&gt;0,AP6,AN6)</f>
        <v>0.73042029195962688</v>
      </c>
      <c r="AO7" s="2">
        <v>0.30512200220157948</v>
      </c>
      <c r="AP7" s="2">
        <f t="shared" si="4"/>
        <v>0.38091810924776243</v>
      </c>
      <c r="AQ7" s="2">
        <v>-0.1459052266546757</v>
      </c>
      <c r="AR7" s="2">
        <f t="shared" si="5"/>
        <v>0.35148358847999006</v>
      </c>
      <c r="AS7" s="2">
        <f t="shared" si="6"/>
        <v>-4.4518894888549911E-2</v>
      </c>
      <c r="AT7" s="2">
        <f t="shared" si="7"/>
        <v>0.6990043654237289</v>
      </c>
    </row>
    <row r="8" spans="2:58" x14ac:dyDescent="0.2">
      <c r="B8" s="2" t="s">
        <v>8</v>
      </c>
      <c r="C8" s="9">
        <v>3.0539999999999998</v>
      </c>
      <c r="D8" s="3" t="s">
        <v>10</v>
      </c>
      <c r="J8" s="2" t="s">
        <v>89</v>
      </c>
      <c r="K8" s="7">
        <f>$C$41*K7*$C$25/$C$42</f>
        <v>919454.65954771405</v>
      </c>
      <c r="L8" s="3"/>
      <c r="N8" s="2" t="s">
        <v>89</v>
      </c>
      <c r="O8" s="7">
        <f>$C$41*O7*$C$26/$C$42</f>
        <v>1358018.3779989749</v>
      </c>
      <c r="P8" s="3"/>
      <c r="R8" s="2" t="s">
        <v>73</v>
      </c>
      <c r="S8" s="2">
        <f xml:space="preserve"> $C$7*$C$25 / (2*PI()*$C$18)</f>
        <v>0.16370222718023522</v>
      </c>
      <c r="T8" s="2"/>
      <c r="U8" s="2"/>
      <c r="V8" s="2" t="s">
        <v>73</v>
      </c>
      <c r="W8" s="2">
        <f xml:space="preserve"> $C$7*$C$26 / (2*PI()*$C$19)</f>
        <v>0.15915494309189535</v>
      </c>
      <c r="X8" s="2"/>
      <c r="Z8" s="2">
        <v>4</v>
      </c>
      <c r="AA8" s="2">
        <f t="shared" si="8"/>
        <v>0.38091810924776243</v>
      </c>
      <c r="AB8" s="2">
        <v>-0.29564196693812422</v>
      </c>
      <c r="AC8" s="2">
        <f t="shared" si="9"/>
        <v>0.73042029195962688</v>
      </c>
      <c r="AD8" s="2">
        <v>0.20402616951883401</v>
      </c>
      <c r="AE8" s="2">
        <f t="shared" si="0"/>
        <v>0.55566920060369462</v>
      </c>
      <c r="AF8" s="2">
        <v>-3.0461829248524031E-2</v>
      </c>
      <c r="AG8" s="2">
        <f t="shared" si="1"/>
        <v>9.0057951155669263E-3</v>
      </c>
      <c r="AH8" s="2">
        <f t="shared" si="2"/>
        <v>-6.2150103381131399E-3</v>
      </c>
      <c r="AI8" s="2">
        <f t="shared" si="3"/>
        <v>0.34950218271186445</v>
      </c>
      <c r="AK8" s="2">
        <v>4</v>
      </c>
      <c r="AL8" s="2">
        <f t="shared" si="10"/>
        <v>0.38091810924776243</v>
      </c>
      <c r="AM8" s="2">
        <v>-0.1459052266546757</v>
      </c>
      <c r="AN8" s="2">
        <f t="shared" si="11"/>
        <v>0.73042029195962688</v>
      </c>
      <c r="AO8" s="2">
        <v>0.30512200220157948</v>
      </c>
      <c r="AP8" s="2">
        <f t="shared" si="4"/>
        <v>0.55566920060369462</v>
      </c>
      <c r="AQ8" s="2">
        <v>9.4604038140615354E-2</v>
      </c>
      <c r="AR8" s="2">
        <f t="shared" si="5"/>
        <v>-1.3803223627354068E-2</v>
      </c>
      <c r="AS8" s="2">
        <f t="shared" si="6"/>
        <v>2.8865773533819146E-2</v>
      </c>
      <c r="AT8" s="2">
        <f t="shared" si="7"/>
        <v>0.34950218271186445</v>
      </c>
    </row>
    <row r="9" spans="2:58" x14ac:dyDescent="0.2">
      <c r="B9" s="2" t="s">
        <v>9</v>
      </c>
      <c r="C9" s="9">
        <v>0.375</v>
      </c>
      <c r="D9" s="3" t="s">
        <v>10</v>
      </c>
      <c r="F9" s="52" t="s">
        <v>113</v>
      </c>
      <c r="G9" s="52"/>
      <c r="H9" s="52"/>
      <c r="J9" s="2" t="s">
        <v>90</v>
      </c>
      <c r="K9" s="30">
        <f xml:space="preserve"> $S$8 * PI() * $C$41 * K7^2 *$S$14 * $C$18 * K4</f>
        <v>-131.44672403405661</v>
      </c>
      <c r="L9" s="3" t="s">
        <v>92</v>
      </c>
      <c r="N9" s="2" t="s">
        <v>90</v>
      </c>
      <c r="O9" s="30">
        <f xml:space="preserve"> $W$8 * PI() * $C$41 * O7^2 * $W$14 * $C$19 * O4</f>
        <v>-202.06915071843736</v>
      </c>
      <c r="P9" s="3" t="s">
        <v>92</v>
      </c>
      <c r="R9" s="2" t="s">
        <v>71</v>
      </c>
      <c r="S9" s="2">
        <f>IF(-$C$7*($G$3-$C$18)/(2*$C$18*SIN(S4))&gt;500, 1, 2*ACOS(MIN(1, EXP(-$C$7*($G$3-$C$18)/(2*$C$18*SIN(S4)))))/PI() )</f>
        <v>0.99663196708478763</v>
      </c>
      <c r="T9" s="2"/>
      <c r="U9" s="2"/>
      <c r="V9" s="2" t="s">
        <v>71</v>
      </c>
      <c r="W9" s="2">
        <f>IF(-$C$7*($G$3-$C$19)/(2*$C$19*SIN(W4))&gt;500, 1, 2*ACOS(MIN(1, EXP(-$C$7*($G$3-$C$19)/(2*$C$19*SIN(W4)))))/PI() )</f>
        <v>0.98937359969478667</v>
      </c>
      <c r="X9" s="2"/>
      <c r="Z9" s="2">
        <v>5</v>
      </c>
      <c r="AA9" s="2">
        <f t="shared" si="8"/>
        <v>0.55566920060369462</v>
      </c>
      <c r="AB9" s="2">
        <v>-3.0461829248524031E-2</v>
      </c>
      <c r="AC9" s="2">
        <f t="shared" si="9"/>
        <v>0.73042029195962688</v>
      </c>
      <c r="AD9" s="2">
        <v>0.20402616951883401</v>
      </c>
      <c r="AE9" s="2">
        <f t="shared" si="0"/>
        <v>0.64304474628166075</v>
      </c>
      <c r="AF9" s="2">
        <v>8.8618650223230011E-2</v>
      </c>
      <c r="AG9" s="2">
        <f t="shared" si="1"/>
        <v>-2.6994861913347086E-3</v>
      </c>
      <c r="AH9" s="2">
        <f t="shared" si="2"/>
        <v>1.8080523752974982E-2</v>
      </c>
      <c r="AI9" s="2">
        <f t="shared" si="3"/>
        <v>0.17475109135593225</v>
      </c>
      <c r="AK9" s="2">
        <v>5</v>
      </c>
      <c r="AL9" s="2">
        <f t="shared" si="10"/>
        <v>0.38091810924776243</v>
      </c>
      <c r="AM9" s="2">
        <v>-0.1459052266546757</v>
      </c>
      <c r="AN9" s="2">
        <f t="shared" si="11"/>
        <v>0.55566920060369462</v>
      </c>
      <c r="AO9" s="2">
        <v>9.4604038140615354E-2</v>
      </c>
      <c r="AP9" s="2">
        <f t="shared" si="4"/>
        <v>0.4682936549257285</v>
      </c>
      <c r="AQ9" s="2">
        <v>-1.6265658237464564E-2</v>
      </c>
      <c r="AR9" s="2">
        <f t="shared" si="5"/>
        <v>2.37324455182476E-3</v>
      </c>
      <c r="AS9" s="2">
        <f t="shared" si="6"/>
        <v>-1.5387969522793119E-3</v>
      </c>
      <c r="AT9" s="2">
        <f t="shared" si="7"/>
        <v>0.1747510913559322</v>
      </c>
    </row>
    <row r="10" spans="2:58" x14ac:dyDescent="0.2">
      <c r="B10" s="2" t="s">
        <v>21</v>
      </c>
      <c r="C10" s="9">
        <v>0</v>
      </c>
      <c r="D10" s="3" t="s">
        <v>5</v>
      </c>
      <c r="F10" s="5" t="s">
        <v>96</v>
      </c>
      <c r="G10" s="31">
        <f>K9+O9+K18+O18+K27+O27+K36</f>
        <v>49.222636959663475</v>
      </c>
      <c r="H10" s="3" t="s">
        <v>92</v>
      </c>
      <c r="J10" s="2" t="s">
        <v>94</v>
      </c>
      <c r="K10" s="30">
        <f xml:space="preserve"> $S$8 * PI() * $C$41 * K7^2 * $S$15 * $C$18^2 * K4</f>
        <v>-50.181679384269039</v>
      </c>
      <c r="L10" s="3" t="s">
        <v>93</v>
      </c>
      <c r="N10" s="2" t="s">
        <v>94</v>
      </c>
      <c r="O10" s="30">
        <f xml:space="preserve"> $W$8 * PI() * $C$41 * O7^2 * $W$15 * $C$19^2 * O4</f>
        <v>-47.683882413045858</v>
      </c>
      <c r="P10" s="3" t="s">
        <v>93</v>
      </c>
      <c r="R10" s="2" t="s">
        <v>72</v>
      </c>
      <c r="S10" s="2">
        <f>IF(-$C$7*($C$18-$C$9)/(2*$C$18*SIN(S4))&gt;500, 1, 2*ACOS(MIN(1, EXP(-$C$7*($C$18-$C$9)/(2*$C$18*SIN(S4)))))/PI() )</f>
        <v>0.69838241922116762</v>
      </c>
      <c r="T10" s="2"/>
      <c r="U10" s="2"/>
      <c r="V10" s="2" t="s">
        <v>72</v>
      </c>
      <c r="W10" s="2">
        <f>IF(-$C$7*($C$19-$C$9)/(2*$C$19*SIN(W4))&gt;500, 1, 2*ACOS(MIN(1, EXP(-$C$7*($C$19-$C$9)/(2*$C$19*SIN(W4)))))/PI() )</f>
        <v>0.84789811850958452</v>
      </c>
      <c r="X10" s="2"/>
      <c r="Z10" s="2">
        <v>6</v>
      </c>
      <c r="AA10" s="2">
        <f t="shared" si="8"/>
        <v>0.55566920060369462</v>
      </c>
      <c r="AB10" s="2">
        <v>-3.0461829248524031E-2</v>
      </c>
      <c r="AC10" s="2">
        <f t="shared" si="9"/>
        <v>0.64304474628166075</v>
      </c>
      <c r="AD10" s="2">
        <v>8.8618650223230011E-2</v>
      </c>
      <c r="AE10" s="2">
        <f t="shared" si="0"/>
        <v>0.59935697344267769</v>
      </c>
      <c r="AF10" s="2">
        <v>2.9535376613732067E-2</v>
      </c>
      <c r="AG10" s="2">
        <f t="shared" si="1"/>
        <v>-8.9970159919835612E-4</v>
      </c>
      <c r="AH10" s="2">
        <f t="shared" si="2"/>
        <v>2.6173852093436898E-3</v>
      </c>
      <c r="AI10" s="2">
        <f t="shared" si="3"/>
        <v>8.7375545677966127E-2</v>
      </c>
      <c r="AK10" s="2">
        <v>6</v>
      </c>
      <c r="AL10" s="2">
        <f t="shared" si="10"/>
        <v>0.4682936549257285</v>
      </c>
      <c r="AM10" s="2">
        <v>-1.6265658237464564E-2</v>
      </c>
      <c r="AN10" s="2">
        <f t="shared" si="11"/>
        <v>0.55566920060369462</v>
      </c>
      <c r="AO10" s="2">
        <v>9.4604038140615354E-2</v>
      </c>
      <c r="AP10" s="2">
        <f t="shared" si="4"/>
        <v>0.51198142776471156</v>
      </c>
      <c r="AQ10" s="2">
        <v>3.9659494674894491E-2</v>
      </c>
      <c r="AR10" s="2">
        <f t="shared" si="5"/>
        <v>-6.4508778625237964E-4</v>
      </c>
      <c r="AS10" s="2">
        <f t="shared" si="6"/>
        <v>3.75194834686125E-3</v>
      </c>
      <c r="AT10" s="2">
        <f t="shared" si="7"/>
        <v>8.7375545677966127E-2</v>
      </c>
    </row>
    <row r="11" spans="2:58" x14ac:dyDescent="0.2">
      <c r="B11" s="51" t="s">
        <v>17</v>
      </c>
      <c r="C11" s="9" t="s">
        <v>16</v>
      </c>
      <c r="D11" s="3"/>
      <c r="F11" s="5" t="s">
        <v>97</v>
      </c>
      <c r="G11" s="31">
        <f>K10+O10+K19+O19+K28+O28+K37</f>
        <v>146.21757056122715</v>
      </c>
      <c r="H11" s="3" t="s">
        <v>93</v>
      </c>
      <c r="K11" s="30"/>
      <c r="R11" s="2" t="s">
        <v>70</v>
      </c>
      <c r="S11" s="2">
        <f>IF(S4=0,1,S9*S10)</f>
        <v>0.69603024424582505</v>
      </c>
      <c r="T11" s="2"/>
      <c r="U11" s="2"/>
      <c r="V11" s="2" t="s">
        <v>70</v>
      </c>
      <c r="W11" s="2">
        <f>IF(W4=0,1,W9*W10)</f>
        <v>0.83888801368426447</v>
      </c>
      <c r="X11" s="2"/>
      <c r="Z11" s="2">
        <v>7</v>
      </c>
      <c r="AA11" s="2">
        <f t="shared" si="8"/>
        <v>0.55566920060369462</v>
      </c>
      <c r="AB11" s="2">
        <v>-3.0461829248524031E-2</v>
      </c>
      <c r="AC11" s="2">
        <f t="shared" si="9"/>
        <v>0.59935697344267769</v>
      </c>
      <c r="AD11" s="2">
        <v>2.9535376613732067E-2</v>
      </c>
      <c r="AE11" s="2">
        <f t="shared" si="0"/>
        <v>0.57751308702318616</v>
      </c>
      <c r="AF11" s="2">
        <v>-3.476647572046021E-4</v>
      </c>
      <c r="AG11" s="2">
        <f t="shared" si="1"/>
        <v>1.0590504469696155E-5</v>
      </c>
      <c r="AH11" s="2">
        <f t="shared" si="2"/>
        <v>-1.0268409539359642E-5</v>
      </c>
      <c r="AI11" s="2">
        <f t="shared" si="3"/>
        <v>4.3687772838983063E-2</v>
      </c>
      <c r="AK11" s="2">
        <v>7</v>
      </c>
      <c r="AL11" s="2">
        <f t="shared" si="10"/>
        <v>0.4682936549257285</v>
      </c>
      <c r="AM11" s="2">
        <v>-1.6265658237464564E-2</v>
      </c>
      <c r="AN11" s="2">
        <f t="shared" si="11"/>
        <v>0.51198142776471156</v>
      </c>
      <c r="AO11" s="2">
        <v>3.9659494674894491E-2</v>
      </c>
      <c r="AP11" s="2">
        <f t="shared" si="4"/>
        <v>0.49013754134522003</v>
      </c>
      <c r="AQ11" s="2">
        <v>1.1825465340545627E-2</v>
      </c>
      <c r="AR11" s="2">
        <f t="shared" si="5"/>
        <v>-1.9234897772829767E-4</v>
      </c>
      <c r="AS11" s="2">
        <f t="shared" si="6"/>
        <v>4.6899197970151862E-4</v>
      </c>
      <c r="AT11" s="2">
        <f t="shared" si="7"/>
        <v>4.3687772838983063E-2</v>
      </c>
    </row>
    <row r="12" spans="2:58" x14ac:dyDescent="0.2">
      <c r="B12" s="51"/>
      <c r="C12" s="9" t="s">
        <v>16</v>
      </c>
      <c r="D12" s="3"/>
      <c r="F12" s="5" t="s">
        <v>98</v>
      </c>
      <c r="G12" s="31">
        <f>G11*G5/1000</f>
        <v>16.843055001699611</v>
      </c>
      <c r="H12" s="3" t="s">
        <v>99</v>
      </c>
      <c r="J12" s="50" t="s">
        <v>28</v>
      </c>
      <c r="K12" s="50"/>
      <c r="L12" s="50"/>
      <c r="N12" s="50" t="s">
        <v>29</v>
      </c>
      <c r="O12" s="50"/>
      <c r="P12" s="50"/>
      <c r="R12" s="2" t="s">
        <v>48</v>
      </c>
      <c r="S12" s="2">
        <f>IF(S7&lt;$BB$4, $AW$5*S7^2 + $AX$5*S7 + $AY$5, IF(S7&gt;$BC$4, $BD$5*S7^2 + $BE$5*S7 + $BF$5,$AZ$5*S7^3 + $BA$5*S7^2 + $BB$5*S7 + $BC$5))</f>
        <v>-0.57433574601124693</v>
      </c>
      <c r="T12" s="2"/>
      <c r="U12" s="2"/>
      <c r="V12" s="2" t="s">
        <v>48</v>
      </c>
      <c r="W12" s="2">
        <f>IF(W7&lt;$BB$4, $AW$5*W7^2 + $AX$5*W7 + $AY$5, IF(W7&gt;$BC$4, $BD$5*W7^2 + $BE$5*W7 + $BF$5,$AZ$5*W7^3 + $BA$5*W7^2 + $BB$5*W7 + $BC$5))</f>
        <v>-0.42948693701790164</v>
      </c>
      <c r="X12" s="2"/>
      <c r="Z12" s="2">
        <v>8</v>
      </c>
      <c r="AA12" s="2">
        <f t="shared" si="8"/>
        <v>0.57751308702318616</v>
      </c>
      <c r="AB12" s="2">
        <v>-3.476647572046021E-4</v>
      </c>
      <c r="AC12" s="2">
        <f t="shared" si="9"/>
        <v>0.59935697344267769</v>
      </c>
      <c r="AD12" s="2">
        <v>2.9535376613732067E-2</v>
      </c>
      <c r="AE12" s="2">
        <f t="shared" si="0"/>
        <v>0.58843503023293198</v>
      </c>
      <c r="AF12" s="2">
        <v>1.462249291092399E-2</v>
      </c>
      <c r="AG12" s="2">
        <f t="shared" si="1"/>
        <v>-5.0837254476024045E-6</v>
      </c>
      <c r="AH12" s="2">
        <f t="shared" si="2"/>
        <v>4.3188083515576734E-4</v>
      </c>
      <c r="AI12" s="2">
        <f t="shared" si="3"/>
        <v>2.1843886419491532E-2</v>
      </c>
      <c r="AK12" s="2">
        <v>8</v>
      </c>
      <c r="AL12" s="2">
        <f t="shared" si="10"/>
        <v>0.4682936549257285</v>
      </c>
      <c r="AM12" s="2">
        <v>-1.6265658237464564E-2</v>
      </c>
      <c r="AN12" s="2">
        <f t="shared" si="11"/>
        <v>0.49013754134522003</v>
      </c>
      <c r="AO12" s="2">
        <v>1.1825465340545627E-2</v>
      </c>
      <c r="AP12" s="2">
        <f t="shared" si="4"/>
        <v>0.47921559813547426</v>
      </c>
      <c r="AQ12" s="2">
        <v>-2.1869460744557978E-3</v>
      </c>
      <c r="AR12" s="2">
        <f t="shared" si="5"/>
        <v>3.5572117430862741E-5</v>
      </c>
      <c r="AS12" s="2">
        <f t="shared" si="6"/>
        <v>-2.5861655005119352E-5</v>
      </c>
      <c r="AT12" s="2">
        <f t="shared" si="7"/>
        <v>2.1843886419491532E-2</v>
      </c>
    </row>
    <row r="13" spans="2:58" x14ac:dyDescent="0.2">
      <c r="B13" s="51"/>
      <c r="C13" s="9" t="s">
        <v>16</v>
      </c>
      <c r="D13" s="3"/>
      <c r="J13" s="2" t="s">
        <v>91</v>
      </c>
      <c r="K13" s="2">
        <f>$C$20-$C$19</f>
        <v>0.14999999999999991</v>
      </c>
      <c r="L13" s="3" t="s">
        <v>10</v>
      </c>
      <c r="N13" s="2" t="s">
        <v>91</v>
      </c>
      <c r="O13" s="2">
        <f>$C$21-$C$20</f>
        <v>0.15000000000000002</v>
      </c>
      <c r="P13" s="3" t="s">
        <v>10</v>
      </c>
      <c r="R13" s="2" t="s">
        <v>49</v>
      </c>
      <c r="S13" s="2">
        <f>IF(S7&lt;$BB$4, $AW$6*S7^2 + $AX$6*S7 + $AY$6, IF(S7&gt;$BC$4, $BD$6*S7^2 + $BE$6*S7 + $BF$6, $AZ$6*S7^3 + $BA$6*S7^2 + $BB$6*S7 + $BC$6))</f>
        <v>-2.9295249037219806E-2</v>
      </c>
      <c r="T13" s="2"/>
      <c r="U13" s="2"/>
      <c r="V13" s="2" t="s">
        <v>49</v>
      </c>
      <c r="W13" s="2">
        <f>IF(W7&lt;$BB$4, $AW$6*W7^2 + $AX$6*W7 + $AY$6, IF(W7&gt;$BC$4, $BD$6*W7^2 + $BE$6*W7 + $BF$6, $AZ$6*W7^3 + $BA$6*W7^2 + $BB$6*W7 + $BC$6))</f>
        <v>6.254075393747352E-2</v>
      </c>
      <c r="X13" s="2"/>
      <c r="Z13" s="2">
        <v>9</v>
      </c>
      <c r="AA13" s="2">
        <f t="shared" si="8"/>
        <v>0.57751308702318616</v>
      </c>
      <c r="AB13" s="2">
        <v>-3.476647572046021E-4</v>
      </c>
      <c r="AC13" s="2">
        <f t="shared" si="9"/>
        <v>0.58843503023293198</v>
      </c>
      <c r="AD13" s="2">
        <v>1.462249291092399E-2</v>
      </c>
      <c r="AE13" s="2">
        <f t="shared" si="0"/>
        <v>0.58297405862805907</v>
      </c>
      <c r="AF13" s="2">
        <v>7.144598899992638E-3</v>
      </c>
      <c r="AG13" s="2">
        <f t="shared" si="1"/>
        <v>-2.4839252418902079E-6</v>
      </c>
      <c r="AH13" s="2">
        <f t="shared" si="2"/>
        <v>1.0447184676653769E-4</v>
      </c>
      <c r="AI13" s="2">
        <f t="shared" si="3"/>
        <v>1.0921943209745821E-2</v>
      </c>
      <c r="AK13" s="2">
        <v>9</v>
      </c>
      <c r="AL13" s="2">
        <f t="shared" si="10"/>
        <v>0.47921559813547426</v>
      </c>
      <c r="AM13" s="2">
        <v>-2.1869460744557978E-3</v>
      </c>
      <c r="AN13" s="2">
        <f t="shared" si="11"/>
        <v>0.49013754134522003</v>
      </c>
      <c r="AO13" s="2">
        <v>1.1825465340545627E-2</v>
      </c>
      <c r="AP13" s="2">
        <f t="shared" si="4"/>
        <v>0.48467656974034712</v>
      </c>
      <c r="AQ13" s="2">
        <v>4.8274067312692459E-3</v>
      </c>
      <c r="AR13" s="2">
        <f t="shared" si="5"/>
        <v>-1.0557278200750772E-5</v>
      </c>
      <c r="AS13" s="2">
        <f t="shared" si="6"/>
        <v>5.7086330985341127E-5</v>
      </c>
      <c r="AT13" s="2">
        <f t="shared" si="7"/>
        <v>1.0921943209745766E-2</v>
      </c>
    </row>
    <row r="14" spans="2:58" x14ac:dyDescent="0.2">
      <c r="B14" s="51"/>
      <c r="C14" s="9" t="s">
        <v>16</v>
      </c>
      <c r="D14" s="3"/>
      <c r="F14" s="52" t="s">
        <v>95</v>
      </c>
      <c r="G14" s="52"/>
      <c r="H14" s="52"/>
      <c r="J14" s="2" t="s">
        <v>86</v>
      </c>
      <c r="K14" s="2">
        <f>(1+$S$37)*$C$3</f>
        <v>42.171915957752205</v>
      </c>
      <c r="L14" s="3" t="s">
        <v>2</v>
      </c>
      <c r="N14" s="2" t="s">
        <v>86</v>
      </c>
      <c r="O14" s="2">
        <f>(1+$W$37)*$C$3</f>
        <v>44.030673128614012</v>
      </c>
      <c r="P14" s="3" t="s">
        <v>2</v>
      </c>
      <c r="R14" s="2" t="s">
        <v>66</v>
      </c>
      <c r="S14" s="2">
        <f xml:space="preserve"> S12*COS(S4) - S13*SIN(S4)</f>
        <v>-0.46511254861251233</v>
      </c>
      <c r="T14" s="2"/>
      <c r="U14" s="2"/>
      <c r="V14" s="2" t="s">
        <v>66</v>
      </c>
      <c r="W14" s="2">
        <f xml:space="preserve"> W12*COS(W4) - W13*SIN(W4)</f>
        <v>-0.40970160054903126</v>
      </c>
      <c r="X14" s="2"/>
      <c r="Z14" s="2">
        <v>10</v>
      </c>
      <c r="AA14" s="2">
        <f t="shared" si="8"/>
        <v>0.57751308702318616</v>
      </c>
      <c r="AB14" s="2">
        <v>-3.476647572046021E-4</v>
      </c>
      <c r="AC14" s="2">
        <f t="shared" si="9"/>
        <v>0.58297405862805907</v>
      </c>
      <c r="AD14" s="2">
        <v>7.144598899992638E-3</v>
      </c>
      <c r="AE14" s="2">
        <f t="shared" si="0"/>
        <v>0.58024357282562256</v>
      </c>
      <c r="AF14" s="2">
        <v>3.4002669853036016E-3</v>
      </c>
      <c r="AG14" s="2">
        <f t="shared" si="1"/>
        <v>-1.182152995876401E-6</v>
      </c>
      <c r="AH14" s="2">
        <f t="shared" si="2"/>
        <v>2.4293543762881394E-5</v>
      </c>
      <c r="AI14" s="2">
        <f t="shared" si="3"/>
        <v>5.4609716048729107E-3</v>
      </c>
      <c r="AK14" s="2">
        <v>10</v>
      </c>
      <c r="AL14" s="2">
        <f t="shared" si="10"/>
        <v>0.47921559813547426</v>
      </c>
      <c r="AM14" s="2">
        <v>-2.1869460744557978E-3</v>
      </c>
      <c r="AN14" s="2">
        <f t="shared" si="11"/>
        <v>0.48467656974034712</v>
      </c>
      <c r="AO14" s="2">
        <v>4.8274067312692459E-3</v>
      </c>
      <c r="AP14" s="2">
        <f t="shared" si="4"/>
        <v>0.48194608393791072</v>
      </c>
      <c r="AQ14" s="2">
        <v>1.3222837455743042E-3</v>
      </c>
      <c r="AR14" s="2">
        <f t="shared" si="5"/>
        <v>-2.8917632467004334E-6</v>
      </c>
      <c r="AS14" s="2">
        <f t="shared" si="6"/>
        <v>6.3832014540333067E-6</v>
      </c>
      <c r="AT14" s="2">
        <f t="shared" si="7"/>
        <v>5.4609716048728552E-3</v>
      </c>
    </row>
    <row r="15" spans="2:58" x14ac:dyDescent="0.2">
      <c r="B15" s="51"/>
      <c r="C15" s="9" t="s">
        <v>16</v>
      </c>
      <c r="D15" s="3"/>
      <c r="F15" s="2" t="s">
        <v>100</v>
      </c>
      <c r="G15" s="2">
        <f>G10*(C3/2 + SQRT( (C3/2)^2 + (G10/(2*C41*PI()*G3^2))) )/1000</f>
        <v>2.2180146244334238</v>
      </c>
      <c r="H15" s="3" t="s">
        <v>99</v>
      </c>
      <c r="J15" s="2" t="s">
        <v>87</v>
      </c>
      <c r="K15" s="2">
        <f>(1-$S$38)*$G$5*$C$20</f>
        <v>95.98220539728004</v>
      </c>
      <c r="L15" s="3" t="s">
        <v>2</v>
      </c>
      <c r="N15" s="2" t="s">
        <v>87</v>
      </c>
      <c r="O15" s="2">
        <f>(1-$W$38)*$G$5*$C$21</f>
        <v>112.50027258149122</v>
      </c>
      <c r="P15" s="3" t="s">
        <v>2</v>
      </c>
      <c r="R15" s="2" t="s">
        <v>67</v>
      </c>
      <c r="S15" s="2">
        <f xml:space="preserve"> S12*SIN(S4) + S13*COS(S4)</f>
        <v>-0.33821602251463723</v>
      </c>
      <c r="T15" s="2"/>
      <c r="U15" s="2"/>
      <c r="V15" s="2" t="s">
        <v>67</v>
      </c>
      <c r="W15" s="2">
        <f xml:space="preserve"> W12*SIN(W4) + W13*COS(W4)</f>
        <v>-0.1432304907470775</v>
      </c>
      <c r="X15" s="2"/>
      <c r="Z15" s="2">
        <v>11</v>
      </c>
      <c r="AA15" s="2">
        <f t="shared" si="8"/>
        <v>0.57751308702318616</v>
      </c>
      <c r="AB15" s="2">
        <v>-3.476647572046021E-4</v>
      </c>
      <c r="AC15" s="2">
        <f t="shared" si="9"/>
        <v>0.58024357282562256</v>
      </c>
      <c r="AD15" s="2">
        <v>3.4002669853036016E-3</v>
      </c>
      <c r="AE15" s="2">
        <f t="shared" si="0"/>
        <v>0.57887832992440436</v>
      </c>
      <c r="AF15" s="2">
        <v>1.5267515891114192E-3</v>
      </c>
      <c r="AG15" s="2">
        <f t="shared" si="1"/>
        <v>-5.3079772054016197E-7</v>
      </c>
      <c r="AH15" s="2">
        <f t="shared" si="2"/>
        <v>5.1913630232153685E-6</v>
      </c>
      <c r="AI15" s="2">
        <f t="shared" si="3"/>
        <v>2.7304858024363998E-3</v>
      </c>
      <c r="AK15" s="2">
        <v>11</v>
      </c>
      <c r="AL15" s="2">
        <f t="shared" si="10"/>
        <v>0.47921559813547426</v>
      </c>
      <c r="AM15" s="2">
        <v>-2.1869460744557978E-3</v>
      </c>
      <c r="AN15" s="2">
        <f t="shared" si="11"/>
        <v>0.48194608393791072</v>
      </c>
      <c r="AO15" s="2">
        <v>1.3222837455743042E-3</v>
      </c>
      <c r="AP15" s="2">
        <f t="shared" si="4"/>
        <v>0.48058084103669252</v>
      </c>
      <c r="AQ15" s="2">
        <v>-4.3181565156169555E-4</v>
      </c>
      <c r="AR15" s="2">
        <f t="shared" si="5"/>
        <v>9.4435754407142262E-7</v>
      </c>
      <c r="AS15" s="2">
        <f t="shared" si="6"/>
        <v>-5.7098281714460742E-7</v>
      </c>
      <c r="AT15" s="2">
        <f t="shared" si="7"/>
        <v>2.7304858024364553E-3</v>
      </c>
    </row>
    <row r="16" spans="2:58" x14ac:dyDescent="0.2">
      <c r="B16" s="51"/>
      <c r="C16" s="9" t="s">
        <v>16</v>
      </c>
      <c r="D16" s="3"/>
      <c r="F16" s="2" t="s">
        <v>101</v>
      </c>
      <c r="G16" s="2">
        <f>G15/G12</f>
        <v>0.13168719238936208</v>
      </c>
      <c r="H16" s="3"/>
      <c r="J16" s="2" t="s">
        <v>88</v>
      </c>
      <c r="K16" s="2">
        <f>SQRT(K14^2 + K15^2)</f>
        <v>104.83822894571125</v>
      </c>
      <c r="L16" s="3" t="s">
        <v>2</v>
      </c>
      <c r="N16" s="2" t="s">
        <v>88</v>
      </c>
      <c r="O16" s="2">
        <f>SQRT(O14^2 + O15^2)</f>
        <v>120.80981544174578</v>
      </c>
      <c r="P16" s="3" t="s">
        <v>2</v>
      </c>
      <c r="R16" s="2" t="s">
        <v>68</v>
      </c>
      <c r="S16" s="2">
        <f xml:space="preserve"> 4*S11*SIN(S4)*SIN(S4) / (S8*S14)</f>
        <v>-10.907014840444136</v>
      </c>
      <c r="T16" s="2"/>
      <c r="U16" s="2"/>
      <c r="V16" s="2" t="s">
        <v>68</v>
      </c>
      <c r="W16" s="2">
        <f xml:space="preserve"> 4*W11*SIN(W4)*SIN(W4) / (W8*W14)</f>
        <v>-11.012168677646581</v>
      </c>
      <c r="X16" s="2"/>
      <c r="Z16" s="2">
        <v>12</v>
      </c>
      <c r="AA16" s="2">
        <f t="shared" si="8"/>
        <v>0.57751308702318616</v>
      </c>
      <c r="AB16" s="2">
        <v>-3.476647572046021E-4</v>
      </c>
      <c r="AC16" s="2">
        <f t="shared" si="9"/>
        <v>0.57887832992440436</v>
      </c>
      <c r="AD16" s="2">
        <v>1.5267515891114192E-3</v>
      </c>
      <c r="AE16" s="2">
        <f t="shared" si="0"/>
        <v>0.5781957084737952</v>
      </c>
      <c r="AF16" s="2">
        <v>5.8965609889538584E-4</v>
      </c>
      <c r="AG16" s="2">
        <f t="shared" si="1"/>
        <v>-2.0500264445667716E-7</v>
      </c>
      <c r="AH16" s="2">
        <f t="shared" si="2"/>
        <v>9.0025838601777044E-7</v>
      </c>
      <c r="AI16" s="2">
        <f t="shared" si="3"/>
        <v>1.3652429012181999E-3</v>
      </c>
      <c r="AK16" s="2">
        <v>12</v>
      </c>
      <c r="AL16" s="2">
        <f t="shared" si="10"/>
        <v>0.48058084103669252</v>
      </c>
      <c r="AM16" s="2">
        <v>-4.3181565156169555E-4</v>
      </c>
      <c r="AN16" s="2">
        <f t="shared" si="11"/>
        <v>0.48194608393791072</v>
      </c>
      <c r="AO16" s="2">
        <v>1.3222837455743042E-3</v>
      </c>
      <c r="AP16" s="2">
        <f t="shared" si="4"/>
        <v>0.48126346248730162</v>
      </c>
      <c r="AQ16" s="2">
        <v>4.4536265184058621E-4</v>
      </c>
      <c r="AR16" s="2">
        <f t="shared" si="5"/>
        <v>-1.923145636857873E-7</v>
      </c>
      <c r="AS16" s="2">
        <f t="shared" si="6"/>
        <v>5.8889579541467512E-7</v>
      </c>
      <c r="AT16" s="2">
        <f t="shared" si="7"/>
        <v>1.3652429012181999E-3</v>
      </c>
    </row>
    <row r="17" spans="2:46" x14ac:dyDescent="0.2">
      <c r="B17" s="51"/>
      <c r="C17" s="9" t="s">
        <v>16</v>
      </c>
      <c r="D17" s="3"/>
      <c r="F17" s="2" t="s">
        <v>66</v>
      </c>
      <c r="G17" s="2">
        <f>G10/($C$41*G6^2*C8^4)</f>
        <v>1.3742627880093507E-3</v>
      </c>
      <c r="H17" s="2"/>
      <c r="J17" s="2" t="s">
        <v>89</v>
      </c>
      <c r="K17" s="7">
        <f>$C$41*K16*$C$27/$C$42</f>
        <v>1596466.1244840699</v>
      </c>
      <c r="L17" s="3"/>
      <c r="N17" s="2" t="s">
        <v>89</v>
      </c>
      <c r="O17" s="7">
        <f>$C$41*O16*$C$28/$C$42</f>
        <v>1717034.5316237076</v>
      </c>
      <c r="P17" s="3"/>
      <c r="R17" s="2" t="s">
        <v>69</v>
      </c>
      <c r="S17" s="2">
        <f xml:space="preserve"> 4*S11*SIN(S4)*COS(S4) / (S8*S15)</f>
        <v>-23.005683761588934</v>
      </c>
      <c r="T17" s="2"/>
      <c r="U17" s="2"/>
      <c r="V17" s="2" t="s">
        <v>69</v>
      </c>
      <c r="W17" s="2">
        <f xml:space="preserve"> 4*W11*SIN(W4)*COS(W4) / (W8*W15)</f>
        <v>-60.369878801872154</v>
      </c>
      <c r="X17" s="2"/>
      <c r="Z17" s="2">
        <v>13</v>
      </c>
      <c r="AA17" s="2">
        <f t="shared" si="8"/>
        <v>0.57751308702318616</v>
      </c>
      <c r="AB17" s="2">
        <v>-3.476647572046021E-4</v>
      </c>
      <c r="AC17" s="2">
        <f t="shared" si="9"/>
        <v>0.5781957084737952</v>
      </c>
      <c r="AD17" s="2">
        <v>5.8965609889538584E-4</v>
      </c>
      <c r="AE17" s="2">
        <f t="shared" si="0"/>
        <v>0.57785439774849068</v>
      </c>
      <c r="AF17" s="2">
        <v>1.2102384973555758E-4</v>
      </c>
      <c r="AG17" s="2">
        <f t="shared" si="1"/>
        <v>-4.2075727334278874E-8</v>
      </c>
      <c r="AH17" s="2">
        <f t="shared" si="2"/>
        <v>7.1362451108370251E-8</v>
      </c>
      <c r="AI17" s="2">
        <f t="shared" si="3"/>
        <v>6.8262145060904444E-4</v>
      </c>
      <c r="AK17" s="2">
        <v>13</v>
      </c>
      <c r="AL17" s="2">
        <f t="shared" si="10"/>
        <v>0.48058084103669252</v>
      </c>
      <c r="AM17" s="2">
        <v>-4.3181565156169555E-4</v>
      </c>
      <c r="AN17" s="2">
        <f t="shared" si="11"/>
        <v>0.48126346248730162</v>
      </c>
      <c r="AO17" s="2">
        <v>4.4536265184058621E-4</v>
      </c>
      <c r="AP17" s="2">
        <f t="shared" si="4"/>
        <v>0.48092215176199704</v>
      </c>
      <c r="AQ17" s="2">
        <v>6.8056852965403536E-6</v>
      </c>
      <c r="AR17" s="2">
        <f t="shared" si="5"/>
        <v>-2.9388014306494238E-9</v>
      </c>
      <c r="AS17" s="2">
        <f t="shared" si="6"/>
        <v>3.0309980512596982E-9</v>
      </c>
      <c r="AT17" s="2">
        <f t="shared" si="7"/>
        <v>6.8262145060909996E-4</v>
      </c>
    </row>
    <row r="18" spans="2:46" x14ac:dyDescent="0.2">
      <c r="B18" s="51" t="s">
        <v>19</v>
      </c>
      <c r="C18" s="9">
        <v>0.52500000000000002</v>
      </c>
      <c r="D18" s="3" t="s">
        <v>10</v>
      </c>
      <c r="F18" s="2" t="s">
        <v>67</v>
      </c>
      <c r="G18" s="2">
        <f>G11/($C$41*G6^2*C8^5)</f>
        <v>1.3367045977894126E-3</v>
      </c>
      <c r="H18" s="3"/>
      <c r="J18" s="2" t="s">
        <v>90</v>
      </c>
      <c r="K18" s="30">
        <f xml:space="preserve"> $S$27 * PI() * $C$41 * K16^2 *$S$33 * $C$20 * K13</f>
        <v>-202.67103205069262</v>
      </c>
      <c r="L18" s="3" t="s">
        <v>92</v>
      </c>
      <c r="N18" s="2" t="s">
        <v>90</v>
      </c>
      <c r="O18" s="30">
        <f xml:space="preserve"> $W$27 * PI() * $C$41 * O16^2 * $W$33 * $C$21 * O13</f>
        <v>-85.563988457383005</v>
      </c>
      <c r="P18" s="3" t="s">
        <v>92</v>
      </c>
      <c r="R18" s="2" t="s">
        <v>34</v>
      </c>
      <c r="S18" s="2">
        <f>1/(S16-1)</f>
        <v>-8.3984106293656019E-2</v>
      </c>
      <c r="T18" s="2"/>
      <c r="U18" s="2"/>
      <c r="V18" s="2" t="s">
        <v>34</v>
      </c>
      <c r="W18" s="2">
        <f>1/(W16-1)</f>
        <v>-8.3248914233189031E-2</v>
      </c>
      <c r="X18" s="2"/>
      <c r="Z18" s="2">
        <v>14</v>
      </c>
      <c r="AA18" s="2">
        <f t="shared" si="8"/>
        <v>0.57751308702318616</v>
      </c>
      <c r="AB18" s="2">
        <v>-3.476647572046021E-4</v>
      </c>
      <c r="AC18" s="2">
        <f t="shared" si="9"/>
        <v>0.57785439774849068</v>
      </c>
      <c r="AD18" s="2">
        <v>1.2102384973555758E-4</v>
      </c>
      <c r="AE18" s="2">
        <f t="shared" si="0"/>
        <v>0.57768374238583842</v>
      </c>
      <c r="AF18" s="2">
        <v>-1.1331340798426126E-4</v>
      </c>
      <c r="AG18" s="2">
        <f t="shared" si="1"/>
        <v>3.9395078474874213E-8</v>
      </c>
      <c r="AH18" s="2">
        <f t="shared" si="2"/>
        <v>-1.3713624860911166E-8</v>
      </c>
      <c r="AI18" s="2">
        <f t="shared" si="3"/>
        <v>3.4131072530452222E-4</v>
      </c>
      <c r="AK18" s="2">
        <v>14</v>
      </c>
      <c r="AL18" s="2">
        <f t="shared" si="10"/>
        <v>0.48058084103669252</v>
      </c>
      <c r="AM18" s="2">
        <v>-4.3181565156169555E-4</v>
      </c>
      <c r="AN18" s="2">
        <f t="shared" si="11"/>
        <v>0.48092215176199704</v>
      </c>
      <c r="AO18" s="2">
        <v>6.8056852965403536E-6</v>
      </c>
      <c r="AP18" s="2">
        <f t="shared" si="4"/>
        <v>0.48075149639934478</v>
      </c>
      <c r="AQ18" s="2">
        <v>-2.1249693257996416E-4</v>
      </c>
      <c r="AR18" s="2">
        <f t="shared" si="5"/>
        <v>9.1759501396878914E-8</v>
      </c>
      <c r="AS18" s="2">
        <f t="shared" si="6"/>
        <v>-1.4461872496193889E-9</v>
      </c>
      <c r="AT18" s="2">
        <f t="shared" si="7"/>
        <v>3.4131072530452222E-4</v>
      </c>
    </row>
    <row r="19" spans="2:46" x14ac:dyDescent="0.2">
      <c r="B19" s="51"/>
      <c r="C19" s="9">
        <v>0.67500000000000004</v>
      </c>
      <c r="D19" s="3" t="s">
        <v>10</v>
      </c>
      <c r="F19" s="2" t="s">
        <v>106</v>
      </c>
      <c r="G19" s="2">
        <f>2*PI()*G18</f>
        <v>8.398762688869835E-3</v>
      </c>
      <c r="H19" s="3"/>
      <c r="J19" s="2" t="s">
        <v>94</v>
      </c>
      <c r="K19" s="30">
        <f xml:space="preserve"> $S$27 * PI() * $C$41 * K16^2 * $S$34 * $C$20^2 * K13</f>
        <v>-56.108954115205627</v>
      </c>
      <c r="L19" s="3" t="s">
        <v>93</v>
      </c>
      <c r="N19" s="2" t="s">
        <v>94</v>
      </c>
      <c r="O19" s="30">
        <f xml:space="preserve"> $W$27 * PI() * $C$41 * O16^2 * $W$34 * $C$21^2 * O13</f>
        <v>-16.209026095333776</v>
      </c>
      <c r="P19" s="3" t="s">
        <v>93</v>
      </c>
      <c r="R19" s="2" t="s">
        <v>74</v>
      </c>
      <c r="S19" s="2">
        <f>1/(S17+1)</f>
        <v>-4.5442805178610567E-2</v>
      </c>
      <c r="T19" s="2"/>
      <c r="U19" s="2"/>
      <c r="V19" s="2" t="s">
        <v>74</v>
      </c>
      <c r="W19" s="2">
        <f>1/(W17+1)</f>
        <v>-1.6843558049649685E-2</v>
      </c>
      <c r="X19" s="2"/>
      <c r="Z19" s="2">
        <v>15</v>
      </c>
      <c r="AA19" s="2">
        <f t="shared" si="8"/>
        <v>0.57768374238583842</v>
      </c>
      <c r="AB19" s="2">
        <v>-1.1331340798426126E-4</v>
      </c>
      <c r="AC19" s="2">
        <f t="shared" si="9"/>
        <v>0.57785439774849068</v>
      </c>
      <c r="AD19" s="2">
        <v>1.2102384973555758E-4</v>
      </c>
      <c r="AE19" s="2">
        <f t="shared" si="0"/>
        <v>0.57776907006716449</v>
      </c>
      <c r="AF19" s="2">
        <v>3.8569821843026375E-6</v>
      </c>
      <c r="AG19" s="2">
        <f t="shared" si="1"/>
        <v>-4.3704779583791194E-10</v>
      </c>
      <c r="AH19" s="2">
        <f t="shared" si="2"/>
        <v>4.6678683230576507E-10</v>
      </c>
      <c r="AI19" s="2">
        <f t="shared" si="3"/>
        <v>1.7065536265226111E-4</v>
      </c>
      <c r="AK19" s="2">
        <v>15</v>
      </c>
      <c r="AL19" s="2">
        <f t="shared" si="10"/>
        <v>0.48075149639934478</v>
      </c>
      <c r="AM19" s="2">
        <v>-2.1249693257996416E-4</v>
      </c>
      <c r="AN19" s="2">
        <f t="shared" si="11"/>
        <v>0.48092215176199704</v>
      </c>
      <c r="AO19" s="2">
        <v>6.8056852965403536E-6</v>
      </c>
      <c r="AP19" s="2">
        <f t="shared" si="4"/>
        <v>0.48083682408067091</v>
      </c>
      <c r="AQ19" s="2">
        <v>-1.028436115373399E-4</v>
      </c>
      <c r="AR19" s="2">
        <f t="shared" si="5"/>
        <v>2.1853951987130141E-8</v>
      </c>
      <c r="AS19" s="2">
        <f t="shared" si="6"/>
        <v>-6.99921254882782E-10</v>
      </c>
      <c r="AT19" s="2">
        <f t="shared" si="7"/>
        <v>1.7065536265226111E-4</v>
      </c>
    </row>
    <row r="20" spans="2:46" x14ac:dyDescent="0.2">
      <c r="B20" s="51"/>
      <c r="C20" s="9">
        <v>0.82499999999999996</v>
      </c>
      <c r="D20" s="3" t="s">
        <v>10</v>
      </c>
      <c r="F20" s="2" t="s">
        <v>107</v>
      </c>
      <c r="G20" s="2">
        <f>G17/G19*G7</f>
        <v>0.1315093172207383</v>
      </c>
      <c r="H20" s="4"/>
      <c r="R20" s="8" t="s">
        <v>75</v>
      </c>
      <c r="S20" s="29">
        <f>SIN(S4)/(1+S18) - $C$3*COS(S4)/($G$5*$C$18*(1-S19))</f>
        <v>-1.2030288987219251E-9</v>
      </c>
      <c r="T20" s="29"/>
      <c r="U20" s="2"/>
      <c r="V20" s="8" t="s">
        <v>75</v>
      </c>
      <c r="W20" s="29">
        <f>SIN(W4)/(1+W18) - $C$3*COS(W4)/($G$5*$C$19*(1-W19))</f>
        <v>2.914779528850886E-9</v>
      </c>
      <c r="X20" s="29"/>
      <c r="Z20" s="2">
        <v>16</v>
      </c>
      <c r="AA20" s="2">
        <f t="shared" si="8"/>
        <v>0.57768374238583842</v>
      </c>
      <c r="AB20" s="2">
        <v>-1.1331340798426126E-4</v>
      </c>
      <c r="AC20" s="2">
        <f t="shared" si="9"/>
        <v>0.57776907006716449</v>
      </c>
      <c r="AD20" s="2">
        <v>3.8569821843026375E-6</v>
      </c>
      <c r="AE20" s="2">
        <f t="shared" si="0"/>
        <v>0.57772640622650151</v>
      </c>
      <c r="AF20" s="2">
        <v>-5.4727772556661947E-5</v>
      </c>
      <c r="AG20" s="2">
        <f t="shared" si="1"/>
        <v>6.201390419782892E-9</v>
      </c>
      <c r="AH20" s="2">
        <f t="shared" si="2"/>
        <v>-2.1108404373761194E-10</v>
      </c>
      <c r="AI20" s="2">
        <f t="shared" si="3"/>
        <v>8.5327681326075044E-5</v>
      </c>
      <c r="AK20" s="2">
        <v>16</v>
      </c>
      <c r="AL20" s="2">
        <f t="shared" si="10"/>
        <v>0.48083682408067091</v>
      </c>
      <c r="AM20" s="2">
        <v>-1.028436115373399E-4</v>
      </c>
      <c r="AN20" s="2">
        <f t="shared" si="11"/>
        <v>0.48092215176199704</v>
      </c>
      <c r="AO20" s="2">
        <v>6.8056852965403536E-6</v>
      </c>
      <c r="AP20" s="2">
        <f t="shared" si="4"/>
        <v>0.48087948792133395</v>
      </c>
      <c r="AQ20" s="2">
        <v>-4.8018460160892396E-5</v>
      </c>
      <c r="AR20" s="2">
        <f t="shared" si="5"/>
        <v>4.9383918634080494E-9</v>
      </c>
      <c r="AS20" s="2">
        <f t="shared" si="6"/>
        <v>-3.2679852827949412E-10</v>
      </c>
      <c r="AT20" s="2">
        <f t="shared" si="7"/>
        <v>8.5327681326130556E-5</v>
      </c>
    </row>
    <row r="21" spans="2:46" x14ac:dyDescent="0.2">
      <c r="B21" s="51"/>
      <c r="C21" s="9">
        <v>0.97499999999999998</v>
      </c>
      <c r="D21" s="3" t="s">
        <v>10</v>
      </c>
      <c r="H21" s="4"/>
      <c r="J21" s="50" t="s">
        <v>43</v>
      </c>
      <c r="K21" s="50"/>
      <c r="L21" s="50"/>
      <c r="N21" s="50" t="s">
        <v>44</v>
      </c>
      <c r="O21" s="50"/>
      <c r="P21" s="50"/>
      <c r="R21" s="2"/>
      <c r="S21" s="2"/>
      <c r="T21" s="2"/>
      <c r="U21" s="2"/>
      <c r="V21" s="2"/>
      <c r="W21" s="2"/>
      <c r="X21" s="2"/>
      <c r="Z21" s="2">
        <v>17</v>
      </c>
      <c r="AA21" s="2">
        <f t="shared" si="8"/>
        <v>0.57772640622650151</v>
      </c>
      <c r="AB21" s="2">
        <v>-5.4727772556661947E-5</v>
      </c>
      <c r="AC21" s="2">
        <f t="shared" si="9"/>
        <v>0.57776907006716449</v>
      </c>
      <c r="AD21" s="2">
        <v>3.8569821843026375E-6</v>
      </c>
      <c r="AE21" s="2">
        <f t="shared" si="0"/>
        <v>0.577747738146833</v>
      </c>
      <c r="AF21" s="2">
        <v>-2.5435285102348715E-5</v>
      </c>
      <c r="AG21" s="2">
        <f t="shared" si="1"/>
        <v>1.3920164979951924E-9</v>
      </c>
      <c r="AH21" s="2">
        <f t="shared" si="2"/>
        <v>-9.8103441492417276E-11</v>
      </c>
      <c r="AI21" s="2">
        <f t="shared" si="3"/>
        <v>4.2663840662982011E-5</v>
      </c>
      <c r="AK21" s="2">
        <v>17</v>
      </c>
      <c r="AL21" s="2">
        <f t="shared" si="10"/>
        <v>0.48087948792133395</v>
      </c>
      <c r="AM21" s="2">
        <v>-4.8018460160892396E-5</v>
      </c>
      <c r="AN21" s="2">
        <f t="shared" si="11"/>
        <v>0.48092215176199704</v>
      </c>
      <c r="AO21" s="2">
        <v>6.8056852965403536E-6</v>
      </c>
      <c r="AP21" s="2">
        <f t="shared" si="4"/>
        <v>0.48090081984166549</v>
      </c>
      <c r="AQ21" s="2">
        <v>-2.0606261700639728E-5</v>
      </c>
      <c r="AR21" s="2">
        <f t="shared" si="5"/>
        <v>9.8948095653709162E-10</v>
      </c>
      <c r="AS21" s="2">
        <f t="shared" si="6"/>
        <v>-1.402397322727064E-10</v>
      </c>
      <c r="AT21" s="2">
        <f t="shared" si="7"/>
        <v>4.2663840663093033E-5</v>
      </c>
    </row>
    <row r="22" spans="2:46" x14ac:dyDescent="0.2">
      <c r="B22" s="51"/>
      <c r="C22" s="9">
        <v>1.125</v>
      </c>
      <c r="D22" s="3" t="s">
        <v>10</v>
      </c>
      <c r="F22" s="52" t="s">
        <v>102</v>
      </c>
      <c r="G22" s="52"/>
      <c r="H22" s="52"/>
      <c r="J22" s="2" t="s">
        <v>91</v>
      </c>
      <c r="K22" s="2">
        <f>$C$22-$C$21</f>
        <v>0.15000000000000002</v>
      </c>
      <c r="L22" s="3" t="s">
        <v>10</v>
      </c>
      <c r="N22" s="2" t="s">
        <v>91</v>
      </c>
      <c r="O22" s="2">
        <f>$C$23-$C$22</f>
        <v>0.14999999999999991</v>
      </c>
      <c r="P22" s="3" t="s">
        <v>10</v>
      </c>
      <c r="R22" s="50" t="s">
        <v>28</v>
      </c>
      <c r="S22" s="50"/>
      <c r="T22" s="50"/>
      <c r="U22" s="2"/>
      <c r="V22" s="50" t="s">
        <v>29</v>
      </c>
      <c r="W22" s="50"/>
      <c r="X22" s="50"/>
      <c r="Z22" s="2">
        <v>18</v>
      </c>
      <c r="AA22" s="2">
        <f t="shared" si="8"/>
        <v>0.577747738146833</v>
      </c>
      <c r="AB22" s="2">
        <v>-2.5435285102348715E-5</v>
      </c>
      <c r="AC22" s="2">
        <f t="shared" si="9"/>
        <v>0.57776907006716449</v>
      </c>
      <c r="AD22" s="2">
        <v>3.8569821843026375E-6</v>
      </c>
      <c r="AE22" s="2">
        <f t="shared" si="0"/>
        <v>0.57775840410699875</v>
      </c>
      <c r="AF22" s="2">
        <v>-1.0789123938370615E-5</v>
      </c>
      <c r="AG22" s="2">
        <f t="shared" si="1"/>
        <v>2.7442444337703201E-10</v>
      </c>
      <c r="AH22" s="2">
        <f t="shared" si="2"/>
        <v>-4.1613458814528567E-11</v>
      </c>
      <c r="AI22" s="2">
        <f t="shared" si="3"/>
        <v>2.1331920331491006E-5</v>
      </c>
      <c r="AK22" s="2">
        <v>18</v>
      </c>
      <c r="AL22" s="2">
        <f t="shared" si="10"/>
        <v>0.48090081984166549</v>
      </c>
      <c r="AM22" s="2">
        <v>-2.0606261700639728E-5</v>
      </c>
      <c r="AN22" s="2">
        <f t="shared" si="11"/>
        <v>0.48092215176199704</v>
      </c>
      <c r="AO22" s="2">
        <v>6.8056852965403536E-6</v>
      </c>
      <c r="AP22" s="2">
        <f t="shared" si="4"/>
        <v>0.4809114858018313</v>
      </c>
      <c r="AQ22" s="2">
        <v>-6.9002567699705253E-6</v>
      </c>
      <c r="AR22" s="2">
        <f t="shared" si="5"/>
        <v>1.4218849680362363E-10</v>
      </c>
      <c r="AS22" s="2">
        <f t="shared" si="6"/>
        <v>-4.696097604174144E-11</v>
      </c>
      <c r="AT22" s="2">
        <f t="shared" si="7"/>
        <v>2.1331920331546517E-5</v>
      </c>
    </row>
    <row r="23" spans="2:46" x14ac:dyDescent="0.2">
      <c r="B23" s="51"/>
      <c r="C23" s="9">
        <v>1.2749999999999999</v>
      </c>
      <c r="D23" s="3" t="s">
        <v>10</v>
      </c>
      <c r="F23" s="53" t="s">
        <v>103</v>
      </c>
      <c r="G23" s="51">
        <f>S20</f>
        <v>-1.2030288987219251E-9</v>
      </c>
      <c r="H23" s="51"/>
      <c r="J23" s="2" t="s">
        <v>86</v>
      </c>
      <c r="K23" s="2">
        <f>(1+$S$56)*$C$3</f>
        <v>45.798088265357492</v>
      </c>
      <c r="L23" s="3" t="s">
        <v>2</v>
      </c>
      <c r="N23" s="2" t="s">
        <v>86</v>
      </c>
      <c r="O23" s="2">
        <f>(1+$W$56)*$C$3</f>
        <v>47.285874068587809</v>
      </c>
      <c r="P23" s="3" t="s">
        <v>2</v>
      </c>
      <c r="R23" s="27" t="s">
        <v>46</v>
      </c>
      <c r="S23" s="28">
        <f>AE68</f>
        <v>0.41398080723361547</v>
      </c>
      <c r="T23" s="25" t="s">
        <v>27</v>
      </c>
      <c r="U23" s="2"/>
      <c r="V23" s="27" t="s">
        <v>46</v>
      </c>
      <c r="W23" s="28">
        <f>AP68</f>
        <v>0.37305576285301928</v>
      </c>
      <c r="X23" s="25" t="s">
        <v>27</v>
      </c>
      <c r="Z23" s="2">
        <v>19</v>
      </c>
      <c r="AA23" s="2">
        <f t="shared" si="8"/>
        <v>0.57775840410699875</v>
      </c>
      <c r="AB23" s="2">
        <v>-1.0789123938370615E-5</v>
      </c>
      <c r="AC23" s="2">
        <f t="shared" si="9"/>
        <v>0.57776907006716449</v>
      </c>
      <c r="AD23" s="2">
        <v>3.8569821843026375E-6</v>
      </c>
      <c r="AE23" s="2">
        <f t="shared" si="0"/>
        <v>0.57776373708708162</v>
      </c>
      <c r="AF23" s="2">
        <v>-3.4660639968153717E-6</v>
      </c>
      <c r="AG23" s="2">
        <f t="shared" si="1"/>
        <v>3.739579403996526E-11</v>
      </c>
      <c r="AH23" s="2">
        <f t="shared" si="2"/>
        <v>-1.3368547085369682E-11</v>
      </c>
      <c r="AI23" s="2">
        <f t="shared" si="3"/>
        <v>1.0665960165745503E-5</v>
      </c>
      <c r="AK23" s="2">
        <v>19</v>
      </c>
      <c r="AL23" s="2">
        <f t="shared" si="10"/>
        <v>0.4809114858018313</v>
      </c>
      <c r="AM23" s="2">
        <v>-6.9002567699705253E-6</v>
      </c>
      <c r="AN23" s="2">
        <f t="shared" si="11"/>
        <v>0.48092215176199704</v>
      </c>
      <c r="AO23" s="2">
        <v>6.8056852965403536E-6</v>
      </c>
      <c r="AP23" s="2">
        <f t="shared" si="4"/>
        <v>0.48091681878191417</v>
      </c>
      <c r="AQ23" s="2">
        <v>-4.7277878723051003E-8</v>
      </c>
      <c r="AR23" s="2">
        <f t="shared" si="5"/>
        <v>3.2622950272857811E-13</v>
      </c>
      <c r="AS23" s="2">
        <f t="shared" si="6"/>
        <v>-3.2175836407708623E-13</v>
      </c>
      <c r="AT23" s="2">
        <f t="shared" si="7"/>
        <v>1.0665960165745503E-5</v>
      </c>
    </row>
    <row r="24" spans="2:46" x14ac:dyDescent="0.2">
      <c r="B24" s="51"/>
      <c r="C24" s="9">
        <v>1.425</v>
      </c>
      <c r="D24" s="3" t="s">
        <v>10</v>
      </c>
      <c r="F24" s="53"/>
      <c r="G24" s="51">
        <f>W20</f>
        <v>2.914779528850886E-9</v>
      </c>
      <c r="H24" s="51"/>
      <c r="J24" s="2" t="s">
        <v>87</v>
      </c>
      <c r="K24" s="2">
        <f>(1-$S$57)*$G$5*$C$22</f>
        <v>129.1802803593657</v>
      </c>
      <c r="L24" s="3" t="s">
        <v>2</v>
      </c>
      <c r="N24" s="2" t="s">
        <v>87</v>
      </c>
      <c r="O24" s="2">
        <f>(1-$W$57)*$G$5*$C$23</f>
        <v>146.04995873645225</v>
      </c>
      <c r="P24" s="3" t="s">
        <v>2</v>
      </c>
      <c r="R24" s="2" t="s">
        <v>30</v>
      </c>
      <c r="S24" s="2">
        <f>($C$34+$C$10)/180*PI()</f>
        <v>0.29670597283903599</v>
      </c>
      <c r="T24" s="2" t="s">
        <v>27</v>
      </c>
      <c r="U24" s="2"/>
      <c r="V24" s="2" t="s">
        <v>30</v>
      </c>
      <c r="W24" s="2">
        <f>($C$35+$C$10)/180*PI()</f>
        <v>0.29670597283903599</v>
      </c>
      <c r="X24" s="2" t="s">
        <v>27</v>
      </c>
      <c r="Z24" s="2">
        <v>20</v>
      </c>
      <c r="AA24" s="2">
        <f t="shared" si="8"/>
        <v>0.57776373708708162</v>
      </c>
      <c r="AB24" s="2">
        <v>-3.4660639968153717E-6</v>
      </c>
      <c r="AC24" s="2">
        <f t="shared" si="9"/>
        <v>0.57776907006716449</v>
      </c>
      <c r="AD24" s="2">
        <v>3.8569821843026375E-6</v>
      </c>
      <c r="AE24" s="2">
        <f t="shared" si="0"/>
        <v>0.57776640357712306</v>
      </c>
      <c r="AF24" s="2">
        <v>1.9546081375665381E-7</v>
      </c>
      <c r="AG24" s="2">
        <f t="shared" si="1"/>
        <v>-6.7747968935017248E-13</v>
      </c>
      <c r="AH24" s="2">
        <f t="shared" si="2"/>
        <v>7.5388887638870962E-13</v>
      </c>
      <c r="AI24" s="2">
        <f t="shared" si="3"/>
        <v>5.3329800828727514E-6</v>
      </c>
      <c r="AK24" s="2">
        <v>20</v>
      </c>
      <c r="AL24" s="2">
        <f t="shared" si="10"/>
        <v>0.48091681878191417</v>
      </c>
      <c r="AM24" s="2">
        <v>-4.7277878723051003E-8</v>
      </c>
      <c r="AN24" s="2">
        <f t="shared" si="11"/>
        <v>0.48092215176199704</v>
      </c>
      <c r="AO24" s="2">
        <v>6.8056852965403536E-6</v>
      </c>
      <c r="AP24" s="2">
        <f t="shared" si="4"/>
        <v>0.4809194852719556</v>
      </c>
      <c r="AQ24" s="2">
        <v>3.3792056732817599E-6</v>
      </c>
      <c r="AR24" s="2">
        <f t="shared" si="5"/>
        <v>-1.5976167600166097E-13</v>
      </c>
      <c r="AS24" s="2">
        <f t="shared" si="6"/>
        <v>2.2997810364639419E-11</v>
      </c>
      <c r="AT24" s="2">
        <f t="shared" si="7"/>
        <v>5.3329800828727514E-6</v>
      </c>
    </row>
    <row r="25" spans="2:46" x14ac:dyDescent="0.2">
      <c r="B25" s="51" t="s">
        <v>18</v>
      </c>
      <c r="C25" s="9">
        <v>0.18</v>
      </c>
      <c r="D25" s="3" t="s">
        <v>10</v>
      </c>
      <c r="F25" s="53"/>
      <c r="G25" s="51">
        <f>S39</f>
        <v>-2.1474398925747096E-9</v>
      </c>
      <c r="H25" s="51"/>
      <c r="J25" s="2" t="s">
        <v>88</v>
      </c>
      <c r="K25" s="2">
        <f>SQRT(K23^2 + K24^2)</f>
        <v>137.05841718948091</v>
      </c>
      <c r="L25" s="3" t="s">
        <v>2</v>
      </c>
      <c r="N25" s="2" t="s">
        <v>88</v>
      </c>
      <c r="O25" s="2">
        <f>SQRT(O23^2 + O24^2)</f>
        <v>153.51398741922429</v>
      </c>
      <c r="P25" s="3" t="s">
        <v>2</v>
      </c>
      <c r="R25" s="2" t="s">
        <v>47</v>
      </c>
      <c r="S25" s="2">
        <f>S24-S23</f>
        <v>-0.11727483439457947</v>
      </c>
      <c r="T25" s="2" t="s">
        <v>27</v>
      </c>
      <c r="U25" s="2"/>
      <c r="V25" s="2" t="s">
        <v>47</v>
      </c>
      <c r="W25" s="2">
        <f>W24-W23</f>
        <v>-7.6349790013983287E-2</v>
      </c>
      <c r="X25" s="2" t="s">
        <v>27</v>
      </c>
      <c r="Z25" s="2">
        <v>21</v>
      </c>
      <c r="AA25" s="2">
        <f t="shared" si="8"/>
        <v>0.57776373708708162</v>
      </c>
      <c r="AB25" s="2">
        <v>-3.4660639968153717E-6</v>
      </c>
      <c r="AC25" s="2">
        <f t="shared" si="9"/>
        <v>0.57776640357712306</v>
      </c>
      <c r="AD25" s="2">
        <v>1.9546081375665381E-7</v>
      </c>
      <c r="AE25" s="2">
        <f t="shared" si="0"/>
        <v>0.57776507033210234</v>
      </c>
      <c r="AF25" s="2">
        <v>-1.6353011614844704E-6</v>
      </c>
      <c r="AG25" s="2">
        <f t="shared" si="1"/>
        <v>5.668058479771683E-12</v>
      </c>
      <c r="AH25" s="2">
        <f t="shared" si="2"/>
        <v>-3.1963729576095573E-13</v>
      </c>
      <c r="AI25" s="2">
        <f t="shared" si="3"/>
        <v>2.6664900414363757E-6</v>
      </c>
      <c r="AK25" s="2">
        <v>21</v>
      </c>
      <c r="AL25" s="2">
        <f t="shared" si="10"/>
        <v>0.48091681878191417</v>
      </c>
      <c r="AM25" s="2">
        <v>-4.7277878723051003E-8</v>
      </c>
      <c r="AN25" s="2">
        <f t="shared" si="11"/>
        <v>0.4809194852719556</v>
      </c>
      <c r="AO25" s="2">
        <v>3.3792056732817599E-6</v>
      </c>
      <c r="AP25" s="2">
        <f t="shared" si="4"/>
        <v>0.48091815202693489</v>
      </c>
      <c r="AQ25" s="2">
        <v>1.6659643883309982E-6</v>
      </c>
      <c r="AR25" s="2">
        <f t="shared" si="5"/>
        <v>-7.8763262308434785E-14</v>
      </c>
      <c r="AS25" s="2">
        <f t="shared" si="6"/>
        <v>5.629636312533486E-12</v>
      </c>
      <c r="AT25" s="2">
        <f t="shared" si="7"/>
        <v>2.6664900414363757E-6</v>
      </c>
    </row>
    <row r="26" spans="2:46" x14ac:dyDescent="0.2">
      <c r="B26" s="51"/>
      <c r="C26" s="9">
        <v>0.22500000000000001</v>
      </c>
      <c r="D26" s="3" t="s">
        <v>10</v>
      </c>
      <c r="F26" s="53"/>
      <c r="G26" s="51">
        <f>W39</f>
        <v>-3.3225527329427962E-9</v>
      </c>
      <c r="H26" s="51"/>
      <c r="J26" s="2" t="s">
        <v>89</v>
      </c>
      <c r="K26" s="7">
        <f>$C$41*K25*$C$29/$C$42</f>
        <v>1739259.9557021491</v>
      </c>
      <c r="L26" s="3"/>
      <c r="N26" s="2" t="s">
        <v>89</v>
      </c>
      <c r="O26" s="7">
        <f>$C$41*O25*$C$30/$C$42</f>
        <v>1480540.63142919</v>
      </c>
      <c r="P26" s="3"/>
      <c r="R26" s="2" t="s">
        <v>64</v>
      </c>
      <c r="S26" s="2">
        <f>S25/PI()*180</f>
        <v>-6.7193530539050688</v>
      </c>
      <c r="T26" s="2" t="s">
        <v>5</v>
      </c>
      <c r="U26" s="2"/>
      <c r="V26" s="2" t="s">
        <v>64</v>
      </c>
      <c r="W26" s="2">
        <f>W25/PI()*180</f>
        <v>-4.3745207345113206</v>
      </c>
      <c r="X26" s="2" t="s">
        <v>5</v>
      </c>
      <c r="Z26" s="2">
        <v>22</v>
      </c>
      <c r="AA26" s="2">
        <f t="shared" si="8"/>
        <v>0.57776507033210234</v>
      </c>
      <c r="AB26" s="2">
        <v>-1.6353011614844704E-6</v>
      </c>
      <c r="AC26" s="2">
        <f t="shared" si="9"/>
        <v>0.57776640357712306</v>
      </c>
      <c r="AD26" s="2">
        <v>1.9546081375665381E-7</v>
      </c>
      <c r="AE26" s="2">
        <f t="shared" si="0"/>
        <v>0.57776573695461275</v>
      </c>
      <c r="AF26" s="2">
        <v>-7.1992006633880834E-7</v>
      </c>
      <c r="AG26" s="2">
        <f t="shared" si="1"/>
        <v>1.1772861206598303E-12</v>
      </c>
      <c r="AH26" s="2">
        <f t="shared" si="2"/>
        <v>-1.4071616200632768E-13</v>
      </c>
      <c r="AI26" s="2">
        <f t="shared" si="3"/>
        <v>1.3332450207181878E-6</v>
      </c>
      <c r="AK26" s="2">
        <v>22</v>
      </c>
      <c r="AL26" s="2">
        <f t="shared" si="10"/>
        <v>0.48091681878191417</v>
      </c>
      <c r="AM26" s="2">
        <v>-4.7277878723051003E-8</v>
      </c>
      <c r="AN26" s="2">
        <f t="shared" si="11"/>
        <v>0.48091815202693489</v>
      </c>
      <c r="AO26" s="2">
        <v>1.6659643883309982E-6</v>
      </c>
      <c r="AP26" s="2">
        <f t="shared" si="4"/>
        <v>0.48091748540442453</v>
      </c>
      <c r="AQ26" s="2">
        <v>8.0934337753912899E-7</v>
      </c>
      <c r="AR26" s="2">
        <f t="shared" si="5"/>
        <v>-3.8264038048599421E-14</v>
      </c>
      <c r="AS26" s="2">
        <f t="shared" si="6"/>
        <v>1.3483372449117191E-12</v>
      </c>
      <c r="AT26" s="2">
        <f t="shared" si="7"/>
        <v>1.3332450207181878E-6</v>
      </c>
    </row>
    <row r="27" spans="2:46" x14ac:dyDescent="0.2">
      <c r="B27" s="51"/>
      <c r="C27" s="9">
        <v>0.22500000000000001</v>
      </c>
      <c r="D27" s="3" t="s">
        <v>10</v>
      </c>
      <c r="F27" s="53"/>
      <c r="G27" s="51">
        <f>S58</f>
        <v>-3.7887176174145054E-9</v>
      </c>
      <c r="H27" s="51"/>
      <c r="J27" s="2" t="s">
        <v>90</v>
      </c>
      <c r="K27" s="30">
        <f xml:space="preserve"> $S$46 * PI() * $C$41 * K25^2 * $S$52 * $C$22 * K22</f>
        <v>80.068798553766555</v>
      </c>
      <c r="L27" s="3" t="s">
        <v>92</v>
      </c>
      <c r="N27" s="2" t="s">
        <v>90</v>
      </c>
      <c r="O27" s="30">
        <f xml:space="preserve"> $W$46 * PI() * $C$41 * O25^2 * $W$52 * $C$23 * O22</f>
        <v>233.94181568987631</v>
      </c>
      <c r="P27" s="3" t="s">
        <v>92</v>
      </c>
      <c r="R27" s="2" t="s">
        <v>73</v>
      </c>
      <c r="S27" s="2">
        <f xml:space="preserve"> $C$7*$C$27 / (2*PI()*$C$20)</f>
        <v>0.13021768071155074</v>
      </c>
      <c r="T27" s="2"/>
      <c r="U27" s="2"/>
      <c r="V27" s="2" t="s">
        <v>73</v>
      </c>
      <c r="W27" s="2">
        <f xml:space="preserve"> $C$7*$C$28 / (2*PI()*$C$21)</f>
        <v>0.10283857861322468</v>
      </c>
      <c r="X27" s="2"/>
      <c r="Z27" s="2">
        <v>23</v>
      </c>
      <c r="AA27" s="2">
        <f t="shared" si="8"/>
        <v>0.57776573695461275</v>
      </c>
      <c r="AB27" s="2">
        <v>-7.1992006633880834E-7</v>
      </c>
      <c r="AC27" s="2">
        <f t="shared" si="9"/>
        <v>0.57776640357712306</v>
      </c>
      <c r="AD27" s="2">
        <v>1.9546081375665381E-7</v>
      </c>
      <c r="AE27" s="2">
        <f t="shared" si="0"/>
        <v>0.5777660702658679</v>
      </c>
      <c r="AF27" s="2">
        <v>-2.6222959947919122E-7</v>
      </c>
      <c r="AG27" s="2">
        <f t="shared" si="1"/>
        <v>1.8878435065305848E-13</v>
      </c>
      <c r="AH27" s="2">
        <f t="shared" si="2"/>
        <v>-5.1255610905284117E-14</v>
      </c>
      <c r="AI27" s="2">
        <f t="shared" si="3"/>
        <v>6.6662251030358277E-7</v>
      </c>
      <c r="AK27" s="2">
        <v>23</v>
      </c>
      <c r="AL27" s="2">
        <f t="shared" si="10"/>
        <v>0.48091681878191417</v>
      </c>
      <c r="AM27" s="2">
        <v>-4.7277878723051003E-8</v>
      </c>
      <c r="AN27" s="2">
        <f t="shared" si="11"/>
        <v>0.48091748540442453</v>
      </c>
      <c r="AO27" s="2">
        <v>8.0934337753912899E-7</v>
      </c>
      <c r="AP27" s="2">
        <f t="shared" si="4"/>
        <v>0.48091715209316932</v>
      </c>
      <c r="AQ27" s="2">
        <v>3.8103277988366102E-7</v>
      </c>
      <c r="AR27" s="2">
        <f t="shared" si="5"/>
        <v>-1.8014421556846714E-14</v>
      </c>
      <c r="AS27" s="2">
        <f t="shared" si="6"/>
        <v>3.083863570241657E-13</v>
      </c>
      <c r="AT27" s="2">
        <f t="shared" si="7"/>
        <v>6.6662251035909392E-7</v>
      </c>
    </row>
    <row r="28" spans="2:46" x14ac:dyDescent="0.2">
      <c r="B28" s="51"/>
      <c r="C28" s="9">
        <v>0.21</v>
      </c>
      <c r="D28" s="3" t="s">
        <v>10</v>
      </c>
      <c r="F28" s="53"/>
      <c r="G28" s="51">
        <f>W58</f>
        <v>-1.3615447658210655E-10</v>
      </c>
      <c r="H28" s="51"/>
      <c r="J28" s="2" t="s">
        <v>94</v>
      </c>
      <c r="K28" s="30">
        <f xml:space="preserve"> $S$46 * PI() * $C$41 * K25^2 * $S$53 * $C$22^2 * K22</f>
        <v>46.322270001577465</v>
      </c>
      <c r="L28" s="3" t="s">
        <v>93</v>
      </c>
      <c r="N28" s="2" t="s">
        <v>94</v>
      </c>
      <c r="O28" s="30">
        <f xml:space="preserve"> $W$46 * PI() * $C$41 * O25^2 * $W$53 * $C$23^2 * O22</f>
        <v>106.93344103713031</v>
      </c>
      <c r="P28" s="3" t="s">
        <v>93</v>
      </c>
      <c r="R28" s="2" t="s">
        <v>71</v>
      </c>
      <c r="S28" s="2">
        <f>IF(-$C$7*($G$3-$C$20)/(2*$C$20*SIN(S23))&gt;500, 1, 2*ACOS(MIN(1, EXP(-$C$7*($G$3-$C$20)/(2*$C$20*SIN(S23)))))/PI() )</f>
        <v>0.97333211673666176</v>
      </c>
      <c r="T28" s="2"/>
      <c r="U28" s="2"/>
      <c r="V28" s="2" t="s">
        <v>71</v>
      </c>
      <c r="W28" s="2">
        <f>IF(-$C$7*($G$3-$C$21)/(2*$C$21*SIN(W23))&gt;500, 1, 2*ACOS(MIN(1, EXP(-$C$7*($G$3-$C$21)/(2*$C$21*SIN(W23)))))/PI() )</f>
        <v>0.93796703461435083</v>
      </c>
      <c r="X28" s="2"/>
      <c r="Z28" s="2">
        <v>24</v>
      </c>
      <c r="AA28" s="2">
        <f t="shared" si="8"/>
        <v>0.5777660702658679</v>
      </c>
      <c r="AB28" s="2">
        <v>-2.6222959947919122E-7</v>
      </c>
      <c r="AC28" s="2">
        <f t="shared" si="9"/>
        <v>0.57776640357712306</v>
      </c>
      <c r="AD28" s="2">
        <v>1.9546081375665381E-7</v>
      </c>
      <c r="AE28" s="2">
        <f t="shared" si="0"/>
        <v>0.57776623692149554</v>
      </c>
      <c r="AF28" s="2">
        <v>-3.3384386033397107E-8</v>
      </c>
      <c r="AG28" s="2">
        <f t="shared" si="1"/>
        <v>8.7543741783964291E-15</v>
      </c>
      <c r="AH28" s="2">
        <f t="shared" si="2"/>
        <v>-6.5253392608540664E-15</v>
      </c>
      <c r="AI28" s="2">
        <f t="shared" si="3"/>
        <v>3.3331125515179139E-7</v>
      </c>
      <c r="AK28" s="2">
        <v>24</v>
      </c>
      <c r="AL28" s="2">
        <f t="shared" si="10"/>
        <v>0.48091681878191417</v>
      </c>
      <c r="AM28" s="2">
        <v>-4.7277878723051003E-8</v>
      </c>
      <c r="AN28" s="2">
        <f t="shared" si="11"/>
        <v>0.48091715209316932</v>
      </c>
      <c r="AO28" s="2">
        <v>3.8103277988366102E-7</v>
      </c>
      <c r="AP28" s="2">
        <f t="shared" si="4"/>
        <v>0.48091698543754174</v>
      </c>
      <c r="AQ28" s="2">
        <v>1.6687745807431043E-7</v>
      </c>
      <c r="AR28" s="2">
        <f t="shared" si="5"/>
        <v>-7.8896122244482766E-15</v>
      </c>
      <c r="AS28" s="2">
        <f t="shared" si="6"/>
        <v>6.358578174997359E-14</v>
      </c>
      <c r="AT28" s="2">
        <f t="shared" si="7"/>
        <v>3.3331125515179139E-7</v>
      </c>
    </row>
    <row r="29" spans="2:46" x14ac:dyDescent="0.2">
      <c r="B29" s="51"/>
      <c r="C29" s="9">
        <v>0.1875</v>
      </c>
      <c r="D29" s="3" t="s">
        <v>10</v>
      </c>
      <c r="F29" s="53"/>
      <c r="G29" s="51">
        <f>S77</f>
        <v>-3.6604095310366347E-9</v>
      </c>
      <c r="H29" s="51"/>
      <c r="R29" s="2" t="s">
        <v>72</v>
      </c>
      <c r="S29" s="2">
        <f>IF(-$C$7*($C$20-$C$9)/(2*$C$20*SIN(S23))&gt;500, 1, 2*ACOS(MIN(1, EXP(-$C$7*($C$20-$C$9)/(2*$C$20*SIN(S23)))))/PI() )</f>
        <v>0.91648175760936568</v>
      </c>
      <c r="T29" s="2"/>
      <c r="U29" s="2"/>
      <c r="V29" s="2" t="s">
        <v>72</v>
      </c>
      <c r="W29" s="2">
        <f>IF(-$C$7*($C$21-$C$9)/(2*$C$21*SIN(W23))&gt;500, 1, 2*ACOS(MIN(1, EXP(-$C$7*($C$21-$C$9)/(2*$C$21*SIN(W23)))))/PI() )</f>
        <v>0.94937118804944998</v>
      </c>
      <c r="X29" s="2"/>
      <c r="Z29" s="2">
        <v>25</v>
      </c>
      <c r="AA29" s="2">
        <f t="shared" si="8"/>
        <v>0.57776623692149554</v>
      </c>
      <c r="AB29" s="2">
        <v>-3.3384386033397107E-8</v>
      </c>
      <c r="AC29" s="2">
        <f t="shared" si="9"/>
        <v>0.57776640357712306</v>
      </c>
      <c r="AD29" s="2">
        <v>1.9546081375665381E-7</v>
      </c>
      <c r="AE29" s="2">
        <f t="shared" si="0"/>
        <v>0.5777663202493093</v>
      </c>
      <c r="AF29" s="2">
        <v>8.1038215360429433E-8</v>
      </c>
      <c r="AG29" s="2">
        <f t="shared" si="1"/>
        <v>-2.7054110650501472E-15</v>
      </c>
      <c r="AH29" s="2">
        <f t="shared" si="2"/>
        <v>1.5839795519736499E-14</v>
      </c>
      <c r="AI29" s="2">
        <f t="shared" si="3"/>
        <v>1.6665562752038454E-7</v>
      </c>
      <c r="AK29" s="2">
        <v>25</v>
      </c>
      <c r="AL29" s="2">
        <f t="shared" si="10"/>
        <v>0.48091681878191417</v>
      </c>
      <c r="AM29" s="2">
        <v>-4.7277878723051003E-8</v>
      </c>
      <c r="AN29" s="2">
        <f t="shared" si="11"/>
        <v>0.48091698543754174</v>
      </c>
      <c r="AO29" s="2">
        <v>1.6687745807431043E-7</v>
      </c>
      <c r="AP29" s="2">
        <f t="shared" si="4"/>
        <v>0.48091690210972793</v>
      </c>
      <c r="AQ29" s="2">
        <v>5.9799791563008853E-8</v>
      </c>
      <c r="AR29" s="2">
        <f t="shared" si="5"/>
        <v>-2.827207293179661E-15</v>
      </c>
      <c r="AS29" s="2">
        <f t="shared" si="6"/>
        <v>9.9792372094085126E-15</v>
      </c>
      <c r="AT29" s="2">
        <f t="shared" si="7"/>
        <v>1.6665562757589569E-7</v>
      </c>
    </row>
    <row r="30" spans="2:46" x14ac:dyDescent="0.2">
      <c r="B30" s="51"/>
      <c r="C30" s="9">
        <v>0.14249999999999999</v>
      </c>
      <c r="D30" s="3" t="s">
        <v>10</v>
      </c>
      <c r="F30" s="31" t="s">
        <v>104</v>
      </c>
      <c r="G30" s="51" t="b">
        <f>IF(G23&lt;0.00001,IF(G24&lt;0.00001,IF(G25&lt;0.00001,IF(G26&lt;0.00001,IF(G27&lt;0.00001,IF(G28&lt;0.00001,IF(G29&lt;0.00001,TRUE,FALSE),FALSE),FALSE),FALSE),FALSE),FALSE),FALSE)</f>
        <v>1</v>
      </c>
      <c r="H30" s="51"/>
      <c r="J30" s="50" t="s">
        <v>45</v>
      </c>
      <c r="K30" s="50"/>
      <c r="L30" s="50"/>
      <c r="R30" s="2" t="s">
        <v>70</v>
      </c>
      <c r="S30" s="2">
        <f>IF(S23=0,1,S28*S29)</f>
        <v>0.89204112908446009</v>
      </c>
      <c r="T30" s="2"/>
      <c r="U30" s="2"/>
      <c r="V30" s="2" t="s">
        <v>70</v>
      </c>
      <c r="W30" s="2">
        <f>IF(W23=0,1,W28*W29)</f>
        <v>0.89047887800304582</v>
      </c>
      <c r="X30" s="2"/>
      <c r="Z30" s="2">
        <v>26</v>
      </c>
      <c r="AA30" s="2">
        <f t="shared" si="8"/>
        <v>0.57776623692149554</v>
      </c>
      <c r="AB30" s="2">
        <v>-3.3384386033397107E-8</v>
      </c>
      <c r="AC30" s="2">
        <f t="shared" si="9"/>
        <v>0.5777663202493093</v>
      </c>
      <c r="AD30" s="2">
        <v>8.1038215360429433E-8</v>
      </c>
      <c r="AE30" s="2">
        <f t="shared" si="0"/>
        <v>0.57776627858540242</v>
      </c>
      <c r="AF30" s="2">
        <v>2.3826915107605373E-8</v>
      </c>
      <c r="AG30" s="2">
        <f t="shared" si="1"/>
        <v>-7.9544693193727938E-16</v>
      </c>
      <c r="AH30" s="2">
        <f t="shared" si="2"/>
        <v>1.9308906778647937E-15</v>
      </c>
      <c r="AI30" s="2">
        <f t="shared" si="3"/>
        <v>8.3327813760192271E-8</v>
      </c>
      <c r="AK30" s="2">
        <v>26</v>
      </c>
      <c r="AL30" s="2">
        <f t="shared" si="10"/>
        <v>0.48091681878191417</v>
      </c>
      <c r="AM30" s="2">
        <v>-4.7277878723051003E-8</v>
      </c>
      <c r="AN30" s="2">
        <f t="shared" si="11"/>
        <v>0.48091690210972793</v>
      </c>
      <c r="AO30" s="2">
        <v>5.9799791563008853E-8</v>
      </c>
      <c r="AP30" s="2">
        <f t="shared" si="4"/>
        <v>0.48091686044582105</v>
      </c>
      <c r="AQ30" s="2">
        <v>6.2609568640681346E-9</v>
      </c>
      <c r="AR30" s="2">
        <f t="shared" si="5"/>
        <v>-2.9600475930966699E-16</v>
      </c>
      <c r="AS30" s="2">
        <f t="shared" si="6"/>
        <v>3.74403915456264E-16</v>
      </c>
      <c r="AT30" s="2">
        <f t="shared" si="7"/>
        <v>8.3327813760192271E-8</v>
      </c>
    </row>
    <row r="31" spans="2:46" x14ac:dyDescent="0.2">
      <c r="B31" s="51"/>
      <c r="C31" s="9">
        <v>0.12</v>
      </c>
      <c r="D31" s="3" t="s">
        <v>10</v>
      </c>
      <c r="J31" s="2" t="s">
        <v>91</v>
      </c>
      <c r="K31" s="2">
        <f>$C$24-$C$23</f>
        <v>0.15000000000000013</v>
      </c>
      <c r="L31" s="3" t="s">
        <v>10</v>
      </c>
      <c r="R31" s="2" t="s">
        <v>48</v>
      </c>
      <c r="S31" s="2">
        <f>IF(S26&lt;$BB$4, $AW$5*S26^2 + $AX$5*S26 + $AY$5, IF(S26&gt;$BC$4, $BD$5*S26^2 + $BE$5*S26 + $BF$5,$AZ$5*S26^3 + $BA$5*S26^2 + $BB$5*S26 + $BC$5))</f>
        <v>-0.31235806899533214</v>
      </c>
      <c r="T31" s="2"/>
      <c r="U31" s="2"/>
      <c r="V31" s="2" t="s">
        <v>48</v>
      </c>
      <c r="W31" s="2">
        <f>IF(W26&lt;$BB$4, $AW$5*W26^2 + $AX$5*W26 + $AY$5, IF(W26&gt;$BC$4, $BD$5*W26^2 + $BE$5*W26 + $BF$5,$AZ$5*W26^3 + $BA$5*W26^2 + $BB$5*W26 + $BC$5))</f>
        <v>-0.10149155952934857</v>
      </c>
      <c r="X31" s="2"/>
      <c r="Z31" s="2">
        <v>27</v>
      </c>
      <c r="AA31" s="2">
        <f t="shared" si="8"/>
        <v>0.57776623692149554</v>
      </c>
      <c r="AB31" s="2">
        <v>-3.3384386033397107E-8</v>
      </c>
      <c r="AC31" s="2">
        <f t="shared" si="9"/>
        <v>0.57776627858540242</v>
      </c>
      <c r="AD31" s="2">
        <v>2.3826915107605373E-8</v>
      </c>
      <c r="AE31" s="2">
        <f t="shared" si="0"/>
        <v>0.57776625775344903</v>
      </c>
      <c r="AF31" s="2">
        <v>-4.7787350743178081E-9</v>
      </c>
      <c r="AG31" s="2">
        <f t="shared" si="1"/>
        <v>1.5953513647236033E-16</v>
      </c>
      <c r="AH31" s="2">
        <f t="shared" si="2"/>
        <v>-1.1386251493750667E-16</v>
      </c>
      <c r="AI31" s="2">
        <f t="shared" si="3"/>
        <v>4.1663906880096135E-8</v>
      </c>
      <c r="AK31" s="2">
        <v>27</v>
      </c>
      <c r="AL31" s="2">
        <f t="shared" si="10"/>
        <v>0.48091681878191417</v>
      </c>
      <c r="AM31" s="2">
        <v>-4.7277878723051003E-8</v>
      </c>
      <c r="AN31" s="2">
        <f t="shared" si="11"/>
        <v>0.48091686044582105</v>
      </c>
      <c r="AO31" s="2">
        <v>6.2609568640681346E-9</v>
      </c>
      <c r="AP31" s="2">
        <f t="shared" si="4"/>
        <v>0.48091683961386761</v>
      </c>
      <c r="AQ31" s="2">
        <v>-2.0508460818469132E-8</v>
      </c>
      <c r="AR31" s="2">
        <f t="shared" si="5"/>
        <v>9.6959652337202701E-16</v>
      </c>
      <c r="AS31" s="2">
        <f t="shared" si="6"/>
        <v>-1.284025885328667E-16</v>
      </c>
      <c r="AT31" s="2">
        <f t="shared" si="7"/>
        <v>4.1663906880096135E-8</v>
      </c>
    </row>
    <row r="32" spans="2:46" x14ac:dyDescent="0.2">
      <c r="B32" s="51" t="s">
        <v>20</v>
      </c>
      <c r="C32" s="9">
        <v>17</v>
      </c>
      <c r="D32" s="3" t="s">
        <v>5</v>
      </c>
      <c r="J32" s="2" t="s">
        <v>86</v>
      </c>
      <c r="K32" s="2">
        <f>(1+$S$75)*$C$3</f>
        <v>49.333850961972345</v>
      </c>
      <c r="L32" s="3" t="s">
        <v>2</v>
      </c>
      <c r="R32" s="2" t="s">
        <v>49</v>
      </c>
      <c r="S32" s="2">
        <f>IF(S26&lt;$BB$4, $AW$6*S26^2 + $AX$6*S26 + $AY$6, IF(S26&gt;$BC$4, $BD$6*S26^2 + $BE$6*S26 + $BF$6, $AZ$6*S26^3 + $BA$6*S26^2 + $BB$6*S26 + $BC$6))</f>
        <v>2.8256469055190192E-2</v>
      </c>
      <c r="T32" s="2"/>
      <c r="U32" s="2"/>
      <c r="V32" s="2" t="s">
        <v>49</v>
      </c>
      <c r="W32" s="2">
        <f>IF(W26&lt;$BB$4, $AW$6*W26^2 + $AX$6*W26 + $AY$6, IF(W26&gt;$BC$4, $BD$6*W26^2 + $BE$6*W26 + $BF$6, $AZ$6*W26^3 + $BA$6*W26^2 + $BB$6*W26 + $BC$6))</f>
        <v>1.8589175531912302E-2</v>
      </c>
      <c r="X32" s="2"/>
      <c r="Z32" s="2">
        <v>28</v>
      </c>
      <c r="AA32" s="2">
        <f t="shared" si="8"/>
        <v>0.57776625775344903</v>
      </c>
      <c r="AB32" s="2">
        <v>-4.7787350743178081E-9</v>
      </c>
      <c r="AC32" s="2">
        <f t="shared" si="9"/>
        <v>0.57776627858540242</v>
      </c>
      <c r="AD32" s="2">
        <v>2.3826915107605373E-8</v>
      </c>
      <c r="AE32" s="2">
        <f t="shared" si="0"/>
        <v>0.57776626816942578</v>
      </c>
      <c r="AF32" s="2">
        <v>9.5240900721549338E-9</v>
      </c>
      <c r="AG32" s="2">
        <f t="shared" si="1"/>
        <v>-4.5513103278768806E-17</v>
      </c>
      <c r="AH32" s="2">
        <f t="shared" si="2"/>
        <v>2.2692968562642274E-16</v>
      </c>
      <c r="AI32" s="2">
        <f t="shared" si="3"/>
        <v>2.0831953384536916E-8</v>
      </c>
      <c r="AK32" s="2">
        <v>28</v>
      </c>
      <c r="AL32" s="2">
        <f t="shared" si="10"/>
        <v>0.48091683961386761</v>
      </c>
      <c r="AM32" s="2">
        <v>-2.0508460818469132E-8</v>
      </c>
      <c r="AN32" s="2">
        <f t="shared" si="11"/>
        <v>0.48091686044582105</v>
      </c>
      <c r="AO32" s="2">
        <v>6.2609568640681346E-9</v>
      </c>
      <c r="AP32" s="2">
        <f t="shared" si="4"/>
        <v>0.4809168500298443</v>
      </c>
      <c r="AQ32" s="2">
        <v>-7.1237521437339524E-9</v>
      </c>
      <c r="AR32" s="2">
        <f t="shared" si="5"/>
        <v>1.4609719172025326E-16</v>
      </c>
      <c r="AS32" s="2">
        <f t="shared" si="6"/>
        <v>-4.4601504882231177E-17</v>
      </c>
      <c r="AT32" s="2">
        <f t="shared" si="7"/>
        <v>2.0831953440048068E-8</v>
      </c>
    </row>
    <row r="33" spans="2:46" x14ac:dyDescent="0.2">
      <c r="B33" s="51"/>
      <c r="C33" s="9">
        <v>17</v>
      </c>
      <c r="D33" s="3" t="s">
        <v>5</v>
      </c>
      <c r="J33" s="2" t="s">
        <v>87</v>
      </c>
      <c r="K33" s="2">
        <f>(1-$S$76)*$G$5*$C$24</f>
        <v>162.75822883839558</v>
      </c>
      <c r="L33" s="3" t="s">
        <v>2</v>
      </c>
      <c r="R33" s="2" t="s">
        <v>66</v>
      </c>
      <c r="S33" s="2">
        <f xml:space="preserve"> S31*COS(S23) - S32*SIN(S23)</f>
        <v>-0.2973385386878451</v>
      </c>
      <c r="T33" s="2"/>
      <c r="V33" s="2" t="s">
        <v>66</v>
      </c>
      <c r="W33" s="2">
        <f xml:space="preserve"> W31*COS(W23) - W32*SIN(W23)</f>
        <v>-0.10128582670044874</v>
      </c>
      <c r="X33" s="2"/>
      <c r="Z33" s="2">
        <v>29</v>
      </c>
      <c r="AA33" s="2">
        <f t="shared" si="8"/>
        <v>0.57776625775344903</v>
      </c>
      <c r="AB33" s="2">
        <v>-4.7787350743178081E-9</v>
      </c>
      <c r="AC33" s="2">
        <f t="shared" si="9"/>
        <v>0.57776626816942578</v>
      </c>
      <c r="AD33" s="2">
        <v>9.5240900721549338E-9</v>
      </c>
      <c r="AE33" s="2">
        <f>(AA33+AC33)/2</f>
        <v>0.5777662629614374</v>
      </c>
      <c r="AF33" s="2">
        <v>2.3726773878962604E-9</v>
      </c>
      <c r="AG33" s="2">
        <f t="shared" si="1"/>
        <v>-1.1338396653580619E-17</v>
      </c>
      <c r="AH33" s="2">
        <f t="shared" si="2"/>
        <v>2.2597593154489274E-17</v>
      </c>
      <c r="AI33" s="2">
        <f t="shared" si="3"/>
        <v>1.0415976747779609E-8</v>
      </c>
      <c r="AK33" s="2">
        <v>29</v>
      </c>
      <c r="AL33" s="2">
        <f t="shared" si="10"/>
        <v>0.4809168500298443</v>
      </c>
      <c r="AM33" s="2">
        <v>-7.1237521437339524E-9</v>
      </c>
      <c r="AN33" s="2">
        <f t="shared" si="11"/>
        <v>0.48091686044582105</v>
      </c>
      <c r="AO33" s="2">
        <v>6.2609568640681346E-9</v>
      </c>
      <c r="AP33" s="2">
        <f>(AL33+AN33)/2</f>
        <v>0.48091685523783267</v>
      </c>
      <c r="AQ33" s="2">
        <v>-4.3139769534406014E-10</v>
      </c>
      <c r="AR33" s="2">
        <f t="shared" si="5"/>
        <v>3.0731702570091349E-18</v>
      </c>
      <c r="AS33" s="2">
        <f t="shared" si="6"/>
        <v>-2.7009623618075673E-18</v>
      </c>
      <c r="AT33" s="2">
        <f t="shared" si="7"/>
        <v>1.0415976747779609E-8</v>
      </c>
    </row>
    <row r="34" spans="2:46" x14ac:dyDescent="0.2">
      <c r="B34" s="51"/>
      <c r="C34" s="9">
        <v>17</v>
      </c>
      <c r="D34" s="3" t="s">
        <v>5</v>
      </c>
      <c r="J34" s="2" t="s">
        <v>88</v>
      </c>
      <c r="K34" s="2">
        <f>SQRT(K32^2 + K33^2)</f>
        <v>170.07077910490574</v>
      </c>
      <c r="L34" s="3" t="s">
        <v>2</v>
      </c>
      <c r="R34" s="2" t="s">
        <v>67</v>
      </c>
      <c r="S34" s="2">
        <f xml:space="preserve"> S31*SIN(S23) + S32*COS(S23)</f>
        <v>-9.9778678689068645E-2</v>
      </c>
      <c r="T34" s="2"/>
      <c r="V34" s="2" t="s">
        <v>67</v>
      </c>
      <c r="W34" s="2">
        <f xml:space="preserve"> W31*SIN(W23) + W32*COS(W23)</f>
        <v>-1.9679314323985363E-2</v>
      </c>
      <c r="X34" s="2"/>
      <c r="Z34" s="2">
        <v>30</v>
      </c>
      <c r="AA34" s="2">
        <f t="shared" si="8"/>
        <v>0.57776625775344903</v>
      </c>
      <c r="AB34" s="2">
        <v>-4.7787350743178081E-9</v>
      </c>
      <c r="AC34" s="2">
        <f t="shared" si="9"/>
        <v>0.5777662629614374</v>
      </c>
      <c r="AD34" s="2">
        <v>2.3726773878962604E-9</v>
      </c>
      <c r="AE34" s="25">
        <f>(AA34+AC34)/2</f>
        <v>0.57776626035744316</v>
      </c>
      <c r="AF34" s="2">
        <v>-1.2030288987219251E-9</v>
      </c>
      <c r="AG34" s="2">
        <f t="shared" si="1"/>
        <v>5.7489563937403895E-18</v>
      </c>
      <c r="AH34" s="2">
        <f t="shared" si="2"/>
        <v>-2.854399464983252E-18</v>
      </c>
      <c r="AI34" s="2">
        <f t="shared" si="3"/>
        <v>5.2079883738898047E-9</v>
      </c>
      <c r="AK34" s="2">
        <v>30</v>
      </c>
      <c r="AL34" s="2">
        <f t="shared" si="10"/>
        <v>0.48091685523783267</v>
      </c>
      <c r="AM34" s="2">
        <v>-4.3139769534406014E-10</v>
      </c>
      <c r="AN34" s="2">
        <f t="shared" si="11"/>
        <v>0.48091686044582105</v>
      </c>
      <c r="AO34" s="2">
        <v>6.2609568640681346E-9</v>
      </c>
      <c r="AP34" s="25">
        <f>(AL34+AN34)/2</f>
        <v>0.48091685784182686</v>
      </c>
      <c r="AQ34" s="2">
        <v>2.914779528850886E-9</v>
      </c>
      <c r="AR34" s="2">
        <f t="shared" si="5"/>
        <v>-1.2574291711823177E-18</v>
      </c>
      <c r="AS34" s="2">
        <f t="shared" si="6"/>
        <v>1.8249308898404238E-17</v>
      </c>
      <c r="AT34" s="2">
        <f t="shared" si="7"/>
        <v>5.2079883738898047E-9</v>
      </c>
    </row>
    <row r="35" spans="2:46" x14ac:dyDescent="0.2">
      <c r="B35" s="51"/>
      <c r="C35" s="9">
        <v>17</v>
      </c>
      <c r="D35" s="3" t="s">
        <v>5</v>
      </c>
      <c r="J35" s="2" t="s">
        <v>89</v>
      </c>
      <c r="K35" s="7">
        <f>$C$41*K34*$C$31/$C$42</f>
        <v>1381237.8192497869</v>
      </c>
      <c r="L35" s="3"/>
      <c r="R35" s="2" t="s">
        <v>68</v>
      </c>
      <c r="S35" s="2">
        <f xml:space="preserve"> 4*S30*SIN(S23)*SIN(S23) / (S27*S33)</f>
        <v>-14.91183264986477</v>
      </c>
      <c r="T35" s="2"/>
      <c r="V35" s="2" t="s">
        <v>68</v>
      </c>
      <c r="W35" s="2">
        <f xml:space="preserve"> 4*W30*SIN(W23)*SIN(W23) / (W27*W33)</f>
        <v>-45.42396835203467</v>
      </c>
      <c r="X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46" x14ac:dyDescent="0.2">
      <c r="B36" s="51"/>
      <c r="C36" s="9">
        <v>17</v>
      </c>
      <c r="D36" s="3" t="s">
        <v>5</v>
      </c>
      <c r="J36" s="2" t="s">
        <v>90</v>
      </c>
      <c r="K36" s="30">
        <f xml:space="preserve"> $S$65 * PI() * $C$41 * K34^2 * $S$71 * $C$24 * K31</f>
        <v>356.96291797659029</v>
      </c>
      <c r="L36" s="3" t="s">
        <v>92</v>
      </c>
      <c r="R36" s="2" t="s">
        <v>69</v>
      </c>
      <c r="S36" s="2">
        <f xml:space="preserve"> 4*S30*SIN(S23)*COS(S23) / (S27*S34)</f>
        <v>-101.13741976377914</v>
      </c>
      <c r="T36" s="2"/>
      <c r="V36" s="2" t="s">
        <v>69</v>
      </c>
      <c r="W36" s="2">
        <f xml:space="preserve"> 4*W30*SIN(W23)*COS(W23) / (W27*W34)</f>
        <v>-597.34060987781902</v>
      </c>
      <c r="X36" s="2"/>
      <c r="Z36" s="52" t="s">
        <v>79</v>
      </c>
      <c r="AA36" s="52"/>
      <c r="AB36" s="52"/>
      <c r="AC36" s="52"/>
      <c r="AD36" s="52"/>
      <c r="AE36" s="52"/>
      <c r="AF36" s="52"/>
      <c r="AG36" s="52"/>
      <c r="AH36" s="52"/>
      <c r="AI36" s="52"/>
      <c r="AK36" s="52" t="s">
        <v>80</v>
      </c>
      <c r="AL36" s="52"/>
      <c r="AM36" s="52"/>
      <c r="AN36" s="52"/>
      <c r="AO36" s="52"/>
      <c r="AP36" s="52"/>
      <c r="AQ36" s="52"/>
      <c r="AR36" s="52"/>
      <c r="AS36" s="52"/>
      <c r="AT36" s="52"/>
    </row>
    <row r="37" spans="2:46" x14ac:dyDescent="0.2">
      <c r="B37" s="51"/>
      <c r="C37" s="9">
        <v>17</v>
      </c>
      <c r="D37" s="3" t="s">
        <v>5</v>
      </c>
      <c r="J37" s="2" t="s">
        <v>94</v>
      </c>
      <c r="K37" s="30">
        <f xml:space="preserve"> $S$65 * PI() * $C$41 * K34^2 * $S$72 * $C$24^2 * K31</f>
        <v>163.14540153037368</v>
      </c>
      <c r="L37" s="3" t="s">
        <v>93</v>
      </c>
      <c r="R37" s="2" t="s">
        <v>34</v>
      </c>
      <c r="S37" s="2">
        <f>1/(S35-1)</f>
        <v>-6.2846312049950989E-2</v>
      </c>
      <c r="T37" s="2"/>
      <c r="V37" s="2" t="s">
        <v>34</v>
      </c>
      <c r="W37" s="2">
        <f>1/(W35-1)</f>
        <v>-2.1540597141910898E-2</v>
      </c>
      <c r="X37" s="2"/>
      <c r="Z37" s="8" t="s">
        <v>33</v>
      </c>
      <c r="AA37" s="8" t="s">
        <v>34</v>
      </c>
      <c r="AB37" s="8" t="s">
        <v>35</v>
      </c>
      <c r="AC37" s="8" t="s">
        <v>36</v>
      </c>
      <c r="AD37" s="8" t="s">
        <v>37</v>
      </c>
      <c r="AE37" s="8" t="s">
        <v>38</v>
      </c>
      <c r="AF37" s="8" t="s">
        <v>39</v>
      </c>
      <c r="AG37" s="8" t="s">
        <v>40</v>
      </c>
      <c r="AH37" s="8" t="s">
        <v>41</v>
      </c>
      <c r="AI37" s="8" t="s">
        <v>42</v>
      </c>
      <c r="AK37" s="8" t="s">
        <v>33</v>
      </c>
      <c r="AL37" s="8" t="s">
        <v>34</v>
      </c>
      <c r="AM37" s="8" t="s">
        <v>35</v>
      </c>
      <c r="AN37" s="8" t="s">
        <v>36</v>
      </c>
      <c r="AO37" s="8" t="s">
        <v>37</v>
      </c>
      <c r="AP37" s="8" t="s">
        <v>38</v>
      </c>
      <c r="AQ37" s="8" t="s">
        <v>39</v>
      </c>
      <c r="AR37" s="8" t="s">
        <v>40</v>
      </c>
      <c r="AS37" s="8" t="s">
        <v>41</v>
      </c>
      <c r="AT37" s="8" t="s">
        <v>42</v>
      </c>
    </row>
    <row r="38" spans="2:46" x14ac:dyDescent="0.2">
      <c r="B38" s="51"/>
      <c r="C38" s="9">
        <v>17</v>
      </c>
      <c r="D38" s="3" t="s">
        <v>5</v>
      </c>
      <c r="R38" s="2" t="s">
        <v>74</v>
      </c>
      <c r="S38" s="2">
        <f>1/(S36+1)</f>
        <v>-9.9862768818985651E-3</v>
      </c>
      <c r="T38" s="2"/>
      <c r="V38" s="2" t="s">
        <v>74</v>
      </c>
      <c r="W38" s="2">
        <f>1/(W36+1)</f>
        <v>-1.6768940156614263E-3</v>
      </c>
      <c r="X38" s="2"/>
      <c r="Z38" s="15">
        <v>0</v>
      </c>
      <c r="AA38" s="15"/>
      <c r="AB38" s="15">
        <f>$S$39</f>
        <v>-2.1474398925747096E-9</v>
      </c>
      <c r="AC38" s="15"/>
      <c r="AD38" s="15">
        <f>$S$39</f>
        <v>-2.1474398925747096E-9</v>
      </c>
      <c r="AE38" s="15"/>
      <c r="AF38" s="15">
        <f>$S$39</f>
        <v>-2.1474398925747096E-9</v>
      </c>
      <c r="AG38" s="15"/>
      <c r="AH38" s="15"/>
      <c r="AI38" s="15"/>
      <c r="AK38" s="15">
        <v>0</v>
      </c>
      <c r="AL38" s="15"/>
      <c r="AM38" s="15">
        <f>$W$39</f>
        <v>-3.3225527329427962E-9</v>
      </c>
      <c r="AN38" s="15"/>
      <c r="AO38" s="15">
        <f>$W$39</f>
        <v>-3.3225527329427962E-9</v>
      </c>
      <c r="AP38" s="15"/>
      <c r="AQ38" s="15">
        <f>$W$39</f>
        <v>-3.3225527329427962E-9</v>
      </c>
      <c r="AR38" s="15"/>
      <c r="AS38" s="15"/>
      <c r="AT38" s="15"/>
    </row>
    <row r="39" spans="2:46" x14ac:dyDescent="0.2">
      <c r="B39" s="2"/>
      <c r="C39" s="2"/>
      <c r="D39" s="3"/>
      <c r="R39" s="8" t="s">
        <v>75</v>
      </c>
      <c r="S39" s="29">
        <f>SIN(S23)/(1+S37) - $C$3*COS(S23)/($G$5*$C$20*(1-S38))</f>
        <v>-2.1474398925747096E-9</v>
      </c>
      <c r="T39" s="29"/>
      <c r="V39" s="8" t="s">
        <v>75</v>
      </c>
      <c r="W39" s="29">
        <f>SIN(W23)/(1+W37) - $C$3*COS(W23)/($G$5*$C$21*(1-W38))</f>
        <v>-3.3225527329427962E-9</v>
      </c>
      <c r="X39" s="29"/>
      <c r="Z39" s="2">
        <v>1</v>
      </c>
      <c r="AA39" s="9">
        <f>0.01*PI()</f>
        <v>3.1415926535897934E-2</v>
      </c>
      <c r="AB39" s="2">
        <f t="dataTable" ref="AB39:AB68" dt2D="0" dtr="0" r1="S23" ca="1"/>
        <v>-1.9537184248143031</v>
      </c>
      <c r="AC39" s="9">
        <f>0.9*PI()</f>
        <v>2.8274333882308138</v>
      </c>
      <c r="AD39" s="2">
        <f t="dataTable" ref="AD39:AD68" dt2D="0" dtr="0" r1="S23"/>
        <v>0.62186968739748272</v>
      </c>
      <c r="AE39" s="2">
        <f>(AA39+AC39)/2</f>
        <v>1.4294246573833558</v>
      </c>
      <c r="AF39" s="2">
        <f t="dataTable" ref="AF39:AF68" dt2D="0" dtr="0" r1="S23" ca="1"/>
        <v>0.94261851452233547</v>
      </c>
      <c r="AG39" s="2">
        <f>AB39*AF39</f>
        <v>-1.8416111593933755</v>
      </c>
      <c r="AH39" s="2">
        <f>AD39*AF39</f>
        <v>0.58618588096108426</v>
      </c>
      <c r="AI39" s="2">
        <f>AC39-AA39</f>
        <v>2.7960174616949161</v>
      </c>
      <c r="AK39" s="2">
        <v>1</v>
      </c>
      <c r="AL39" s="9">
        <f>0.01*PI()</f>
        <v>3.1415926535897934E-2</v>
      </c>
      <c r="AM39" s="2">
        <f t="dataTable" ref="AM39:AM68" dt2D="0" dtr="0" r1="W23"/>
        <v>-1.5567107390906405</v>
      </c>
      <c r="AN39" s="9">
        <f>0.9*PI()</f>
        <v>2.8274333882308138</v>
      </c>
      <c r="AO39" s="2">
        <f t="dataTable" ref="AO39:AO68" dt2D="0" dtr="0" r1="W23" ca="1"/>
        <v>0.57968023249027323</v>
      </c>
      <c r="AP39" s="2">
        <f>(AL39+AN39)/2</f>
        <v>1.4294246573833558</v>
      </c>
      <c r="AQ39" s="2">
        <f t="dataTable" ref="AQ39:AQ68" dt2D="0" dtr="0" r1="W23" ca="1"/>
        <v>0.94498240947545264</v>
      </c>
      <c r="AR39" s="2">
        <f>AM39*AQ39</f>
        <v>-1.4710642650821861</v>
      </c>
      <c r="AS39" s="2">
        <f>AO39*AQ39</f>
        <v>0.54778762282394899</v>
      </c>
      <c r="AT39" s="2">
        <f>AN39-AL39</f>
        <v>2.7960174616949161</v>
      </c>
    </row>
    <row r="40" spans="2:46" x14ac:dyDescent="0.2">
      <c r="B40" s="52" t="s">
        <v>11</v>
      </c>
      <c r="C40" s="52"/>
      <c r="D40" s="52"/>
      <c r="Z40" s="2">
        <v>2</v>
      </c>
      <c r="AA40" s="2">
        <f>IF(AG39&gt;0,AE39,AA39)</f>
        <v>3.1415926535897934E-2</v>
      </c>
      <c r="AB40" s="2">
        <v>-1.9537184248143031</v>
      </c>
      <c r="AC40" s="2">
        <f>IF(AH39&gt;0,AE39,AC39)</f>
        <v>1.4294246573833558</v>
      </c>
      <c r="AD40" s="2">
        <v>0.94261851452233547</v>
      </c>
      <c r="AE40" s="2">
        <f t="shared" ref="AE40:AE66" si="12">(AA40+AC40)/2</f>
        <v>0.73042029195962688</v>
      </c>
      <c r="AF40" s="2">
        <v>0.36627580317076985</v>
      </c>
      <c r="AG40" s="2">
        <f t="shared" ref="AG40:AG68" si="13">AB40*AF40</f>
        <v>-0.71559978521839018</v>
      </c>
      <c r="AH40" s="2">
        <f t="shared" ref="AH40:AH68" si="14">AD40*AF40</f>
        <v>0.34525835349030642</v>
      </c>
      <c r="AI40" s="2">
        <f t="shared" ref="AI40:AI68" si="15">AC40-AA40</f>
        <v>1.3980087308474578</v>
      </c>
      <c r="AK40" s="2">
        <v>2</v>
      </c>
      <c r="AL40" s="2">
        <f>IF(AR39&gt;0,AP39,AL39)</f>
        <v>3.1415926535897934E-2</v>
      </c>
      <c r="AM40" s="2">
        <v>-1.5567107390906405</v>
      </c>
      <c r="AN40" s="2">
        <f>IF(AS39&gt;0,AP39,AN39)</f>
        <v>1.4294246573833558</v>
      </c>
      <c r="AO40" s="2">
        <v>0.94498240947545264</v>
      </c>
      <c r="AP40" s="2">
        <f t="shared" ref="AP40:AP66" si="16">(AL40+AN40)/2</f>
        <v>0.73042029195962688</v>
      </c>
      <c r="AQ40" s="2">
        <v>0.40981260533558683</v>
      </c>
      <c r="AR40" s="2">
        <f t="shared" ref="AR40:AR68" si="17">AM40*AQ40</f>
        <v>-0.6379596837406224</v>
      </c>
      <c r="AS40" s="2">
        <f t="shared" ref="AS40:AS68" si="18">AO40*AQ40</f>
        <v>0.38726570322343556</v>
      </c>
      <c r="AT40" s="2">
        <f t="shared" ref="AT40:AT68" si="19">AN40-AL40</f>
        <v>1.3980087308474578</v>
      </c>
    </row>
    <row r="41" spans="2:46" x14ac:dyDescent="0.2">
      <c r="B41" s="2" t="s">
        <v>12</v>
      </c>
      <c r="C41" s="9">
        <v>1.2250000000000001</v>
      </c>
      <c r="D41" s="3" t="s">
        <v>14</v>
      </c>
      <c r="R41" s="50" t="s">
        <v>43</v>
      </c>
      <c r="S41" s="50"/>
      <c r="T41" s="50"/>
      <c r="U41" s="2"/>
      <c r="V41" s="50" t="s">
        <v>44</v>
      </c>
      <c r="W41" s="50"/>
      <c r="X41" s="50"/>
      <c r="Z41" s="2">
        <v>3</v>
      </c>
      <c r="AA41" s="2">
        <f t="shared" ref="AA41:AA68" si="20">IF(AG40&gt;0,AE40,AA40)</f>
        <v>3.1415926535897934E-2</v>
      </c>
      <c r="AB41" s="2">
        <v>-1.9537184248143031</v>
      </c>
      <c r="AC41" s="2">
        <f t="shared" ref="AC41:AC68" si="21">IF(AH40&gt;0,AE40,AC40)</f>
        <v>0.73042029195962688</v>
      </c>
      <c r="AD41" s="2">
        <v>0.36627580317076985</v>
      </c>
      <c r="AE41" s="2">
        <f t="shared" si="12"/>
        <v>0.38091810924776243</v>
      </c>
      <c r="AF41" s="2">
        <v>-5.2493936363456728E-2</v>
      </c>
      <c r="AG41" s="2">
        <f t="shared" si="13"/>
        <v>0.10255837066431495</v>
      </c>
      <c r="AH41" s="2">
        <f t="shared" si="14"/>
        <v>-1.9227258703120396E-2</v>
      </c>
      <c r="AI41" s="2">
        <f t="shared" si="15"/>
        <v>0.6990043654237289</v>
      </c>
      <c r="AK41" s="2">
        <v>3</v>
      </c>
      <c r="AL41" s="2">
        <f t="shared" ref="AL41:AL68" si="22">IF(AR40&gt;0,AP40,AL40)</f>
        <v>3.1415926535897934E-2</v>
      </c>
      <c r="AM41" s="2">
        <v>-1.5567107390906405</v>
      </c>
      <c r="AN41" s="2">
        <f t="shared" ref="AN41:AN68" si="23">IF(AS40&gt;0,AP40,AN40)</f>
        <v>0.73042029195962688</v>
      </c>
      <c r="AO41" s="2">
        <v>0.40981260533558683</v>
      </c>
      <c r="AP41" s="2">
        <f t="shared" si="16"/>
        <v>0.38091810924776243</v>
      </c>
      <c r="AQ41" s="2">
        <v>1.2055002375855994E-2</v>
      </c>
      <c r="AR41" s="2">
        <f t="shared" si="17"/>
        <v>-1.8766151658258214E-2</v>
      </c>
      <c r="AS41" s="2">
        <f t="shared" si="18"/>
        <v>4.9402919309762339E-3</v>
      </c>
      <c r="AT41" s="2">
        <f t="shared" si="19"/>
        <v>0.6990043654237289</v>
      </c>
    </row>
    <row r="42" spans="2:46" x14ac:dyDescent="0.2">
      <c r="B42" s="2" t="s">
        <v>13</v>
      </c>
      <c r="C42" s="26">
        <v>1.8099999999999999E-5</v>
      </c>
      <c r="D42" s="3" t="s">
        <v>15</v>
      </c>
      <c r="R42" s="27" t="s">
        <v>46</v>
      </c>
      <c r="S42" s="28">
        <f>AE102</f>
        <v>0.34070338500387948</v>
      </c>
      <c r="T42" s="25" t="s">
        <v>27</v>
      </c>
      <c r="U42" s="2"/>
      <c r="V42" s="27" t="s">
        <v>46</v>
      </c>
      <c r="W42" s="28">
        <f>AP102</f>
        <v>0.31311453537412481</v>
      </c>
      <c r="X42" s="25" t="s">
        <v>27</v>
      </c>
      <c r="Z42" s="2">
        <v>4</v>
      </c>
      <c r="AA42" s="2">
        <f t="shared" si="20"/>
        <v>0.38091810924776243</v>
      </c>
      <c r="AB42" s="2">
        <v>-5.2493936363456728E-2</v>
      </c>
      <c r="AC42" s="2">
        <f t="shared" si="21"/>
        <v>0.73042029195962688</v>
      </c>
      <c r="AD42" s="2">
        <v>0.36627580317076985</v>
      </c>
      <c r="AE42" s="2">
        <f t="shared" si="12"/>
        <v>0.55566920060369462</v>
      </c>
      <c r="AF42" s="2">
        <v>0.17028241778476411</v>
      </c>
      <c r="AG42" s="2">
        <f t="shared" si="13"/>
        <v>-8.9387944030089594E-3</v>
      </c>
      <c r="AH42" s="2">
        <f t="shared" si="14"/>
        <v>6.2370329339975057E-2</v>
      </c>
      <c r="AI42" s="2">
        <f t="shared" si="15"/>
        <v>0.34950218271186445</v>
      </c>
      <c r="AK42" s="2">
        <v>4</v>
      </c>
      <c r="AL42" s="2">
        <f t="shared" si="22"/>
        <v>3.1415926535897934E-2</v>
      </c>
      <c r="AM42" s="2">
        <v>-1.5567107390906405</v>
      </c>
      <c r="AN42" s="2">
        <f t="shared" si="23"/>
        <v>0.38091810924776243</v>
      </c>
      <c r="AO42" s="2">
        <v>1.2055002375855994E-2</v>
      </c>
      <c r="AP42" s="2">
        <f t="shared" si="16"/>
        <v>0.20616701789183017</v>
      </c>
      <c r="AQ42" s="2">
        <v>-0.31644216278942838</v>
      </c>
      <c r="AR42" s="2">
        <f t="shared" si="17"/>
        <v>0.49260891311537186</v>
      </c>
      <c r="AS42" s="2">
        <f t="shared" si="18"/>
        <v>-3.8147110242475685E-3</v>
      </c>
      <c r="AT42" s="2">
        <f t="shared" si="19"/>
        <v>0.34950218271186451</v>
      </c>
    </row>
    <row r="43" spans="2:46" x14ac:dyDescent="0.2">
      <c r="B43" s="2"/>
      <c r="C43" s="2"/>
      <c r="D43" s="3"/>
      <c r="R43" s="2" t="s">
        <v>30</v>
      </c>
      <c r="S43" s="2">
        <f>($C$36+$C$10)/180*PI()</f>
        <v>0.29670597283903599</v>
      </c>
      <c r="T43" s="2" t="s">
        <v>27</v>
      </c>
      <c r="U43" s="2"/>
      <c r="V43" s="2" t="s">
        <v>30</v>
      </c>
      <c r="W43" s="2">
        <f>($C$37+$C$10)/180*PI()</f>
        <v>0.29670597283903599</v>
      </c>
      <c r="X43" s="2" t="s">
        <v>27</v>
      </c>
      <c r="Z43" s="2">
        <v>5</v>
      </c>
      <c r="AA43" s="2">
        <f t="shared" si="20"/>
        <v>0.38091810924776243</v>
      </c>
      <c r="AB43" s="2">
        <v>-5.2493936363456728E-2</v>
      </c>
      <c r="AC43" s="2">
        <f t="shared" si="21"/>
        <v>0.55566920060369462</v>
      </c>
      <c r="AD43" s="2">
        <v>0.17028241778476411</v>
      </c>
      <c r="AE43" s="2">
        <f t="shared" si="12"/>
        <v>0.4682936549257285</v>
      </c>
      <c r="AF43" s="2">
        <v>6.69431958363641E-2</v>
      </c>
      <c r="AG43" s="2">
        <f t="shared" si="13"/>
        <v>-3.5141118622005183E-3</v>
      </c>
      <c r="AH43" s="2">
        <f t="shared" si="14"/>
        <v>1.1399249241255033E-2</v>
      </c>
      <c r="AI43" s="2">
        <f t="shared" si="15"/>
        <v>0.1747510913559322</v>
      </c>
      <c r="AK43" s="2">
        <v>5</v>
      </c>
      <c r="AL43" s="2">
        <f t="shared" si="22"/>
        <v>0.20616701789183017</v>
      </c>
      <c r="AM43" s="2">
        <v>-0.31644216278942838</v>
      </c>
      <c r="AN43" s="2">
        <f t="shared" si="23"/>
        <v>0.38091810924776243</v>
      </c>
      <c r="AO43" s="2">
        <v>1.2055002375855994E-2</v>
      </c>
      <c r="AP43" s="2">
        <f t="shared" si="16"/>
        <v>0.2935425635697963</v>
      </c>
      <c r="AQ43" s="2">
        <v>-0.13446339789924783</v>
      </c>
      <c r="AR43" s="2">
        <f t="shared" si="17"/>
        <v>4.2549888447253464E-2</v>
      </c>
      <c r="AS43" s="2">
        <f t="shared" si="18"/>
        <v>-1.6209565811411025E-3</v>
      </c>
      <c r="AT43" s="2">
        <f t="shared" si="19"/>
        <v>0.17475109135593225</v>
      </c>
    </row>
    <row r="44" spans="2:46" x14ac:dyDescent="0.2">
      <c r="R44" s="2" t="s">
        <v>47</v>
      </c>
      <c r="S44" s="2">
        <f>S43-S42</f>
        <v>-4.3997412164843486E-2</v>
      </c>
      <c r="T44" s="2" t="s">
        <v>27</v>
      </c>
      <c r="U44" s="2"/>
      <c r="V44" s="2" t="s">
        <v>47</v>
      </c>
      <c r="W44" s="2">
        <f>W43-W42</f>
        <v>-1.6408562535088822E-2</v>
      </c>
      <c r="X44" s="2" t="s">
        <v>27</v>
      </c>
      <c r="Z44" s="2">
        <v>6</v>
      </c>
      <c r="AA44" s="2">
        <f t="shared" si="20"/>
        <v>0.38091810924776243</v>
      </c>
      <c r="AB44" s="2">
        <v>-5.2493936363456728E-2</v>
      </c>
      <c r="AC44" s="2">
        <f t="shared" si="21"/>
        <v>0.4682936549257285</v>
      </c>
      <c r="AD44" s="2">
        <v>6.69431958363641E-2</v>
      </c>
      <c r="AE44" s="2">
        <f t="shared" si="12"/>
        <v>0.42460588208674543</v>
      </c>
      <c r="AF44" s="2">
        <v>1.5851429305290099E-2</v>
      </c>
      <c r="AG44" s="2">
        <f t="shared" si="13"/>
        <v>-8.3210392122173155E-4</v>
      </c>
      <c r="AH44" s="2">
        <f t="shared" si="14"/>
        <v>1.0611453362703159E-3</v>
      </c>
      <c r="AI44" s="2">
        <f t="shared" si="15"/>
        <v>8.7375545677966071E-2</v>
      </c>
      <c r="AK44" s="2">
        <v>6</v>
      </c>
      <c r="AL44" s="2">
        <f t="shared" si="22"/>
        <v>0.2935425635697963</v>
      </c>
      <c r="AM44" s="2">
        <v>-0.13446339789924783</v>
      </c>
      <c r="AN44" s="2">
        <f t="shared" si="23"/>
        <v>0.38091810924776243</v>
      </c>
      <c r="AO44" s="2">
        <v>1.2055002375855994E-2</v>
      </c>
      <c r="AP44" s="2">
        <f t="shared" si="16"/>
        <v>0.33723033640877936</v>
      </c>
      <c r="AQ44" s="2">
        <v>-5.7676395953097037E-2</v>
      </c>
      <c r="AR44" s="2">
        <f t="shared" si="17"/>
        <v>7.7553641784358545E-3</v>
      </c>
      <c r="AS44" s="2">
        <f t="shared" si="18"/>
        <v>-6.9528909024539588E-4</v>
      </c>
      <c r="AT44" s="2">
        <f t="shared" si="19"/>
        <v>8.7375545677966127E-2</v>
      </c>
    </row>
    <row r="45" spans="2:46" x14ac:dyDescent="0.2">
      <c r="R45" s="2" t="s">
        <v>64</v>
      </c>
      <c r="S45" s="2">
        <f>S44/PI()*180</f>
        <v>-2.5208660265430782</v>
      </c>
      <c r="T45" s="2" t="s">
        <v>5</v>
      </c>
      <c r="U45" s="2"/>
      <c r="V45" s="2" t="s">
        <v>64</v>
      </c>
      <c r="W45" s="2">
        <f>W44/PI()*180</f>
        <v>-0.94014138113707224</v>
      </c>
      <c r="X45" s="2" t="s">
        <v>5</v>
      </c>
      <c r="Z45" s="2">
        <v>7</v>
      </c>
      <c r="AA45" s="2">
        <f t="shared" si="20"/>
        <v>0.38091810924776243</v>
      </c>
      <c r="AB45" s="2">
        <v>-5.2493936363456728E-2</v>
      </c>
      <c r="AC45" s="2">
        <f t="shared" si="21"/>
        <v>0.42460588208674543</v>
      </c>
      <c r="AD45" s="2">
        <v>1.5851429305290099E-2</v>
      </c>
      <c r="AE45" s="2">
        <f t="shared" si="12"/>
        <v>0.4027619956672539</v>
      </c>
      <c r="AF45" s="2">
        <v>-1.7275166291979949E-2</v>
      </c>
      <c r="AG45" s="2">
        <f t="shared" si="13"/>
        <v>9.0684147999932818E-4</v>
      </c>
      <c r="AH45" s="2">
        <f t="shared" si="14"/>
        <v>-2.7383607721445067E-4</v>
      </c>
      <c r="AI45" s="2">
        <f t="shared" si="15"/>
        <v>4.3687772838983008E-2</v>
      </c>
      <c r="AK45" s="2">
        <v>7</v>
      </c>
      <c r="AL45" s="2">
        <f t="shared" si="22"/>
        <v>0.33723033640877936</v>
      </c>
      <c r="AM45" s="2">
        <v>-5.7676395953097037E-2</v>
      </c>
      <c r="AN45" s="2">
        <f t="shared" si="23"/>
        <v>0.38091810924776243</v>
      </c>
      <c r="AO45" s="2">
        <v>1.2055002375855994E-2</v>
      </c>
      <c r="AP45" s="2">
        <f t="shared" si="16"/>
        <v>0.35907422282827089</v>
      </c>
      <c r="AQ45" s="2">
        <v>-2.1969235948540167E-2</v>
      </c>
      <c r="AR45" s="2">
        <f t="shared" si="17"/>
        <v>1.2671063513550161E-3</v>
      </c>
      <c r="AS45" s="2">
        <f t="shared" si="18"/>
        <v>-2.6483919155539264E-4</v>
      </c>
      <c r="AT45" s="2">
        <f t="shared" si="19"/>
        <v>4.3687772838983063E-2</v>
      </c>
    </row>
    <row r="46" spans="2:46" x14ac:dyDescent="0.2">
      <c r="R46" s="2" t="s">
        <v>73</v>
      </c>
      <c r="S46" s="2">
        <f xml:space="preserve"> $C$7*$C$29 / (2*PI()*$C$22)</f>
        <v>7.9577471545947673E-2</v>
      </c>
      <c r="T46" s="2"/>
      <c r="U46" s="2"/>
      <c r="V46" s="2" t="s">
        <v>73</v>
      </c>
      <c r="W46" s="2">
        <f xml:space="preserve"> $C$7*$C$30 / (2*PI()*$C$23)</f>
        <v>5.3363716213164915E-2</v>
      </c>
      <c r="X46" s="2"/>
      <c r="Z46" s="2">
        <v>8</v>
      </c>
      <c r="AA46" s="2">
        <f t="shared" si="20"/>
        <v>0.4027619956672539</v>
      </c>
      <c r="AB46" s="2">
        <v>-1.7275166291979949E-2</v>
      </c>
      <c r="AC46" s="2">
        <f t="shared" si="21"/>
        <v>0.42460588208674543</v>
      </c>
      <c r="AD46" s="2">
        <v>1.5851429305290099E-2</v>
      </c>
      <c r="AE46" s="2">
        <f t="shared" si="12"/>
        <v>0.41368393887699967</v>
      </c>
      <c r="AF46" s="2">
        <v>-4.5002266770632904E-4</v>
      </c>
      <c r="AG46" s="2">
        <f t="shared" si="13"/>
        <v>7.7742164197872684E-6</v>
      </c>
      <c r="AH46" s="2">
        <f t="shared" si="14"/>
        <v>-7.1335025029249324E-6</v>
      </c>
      <c r="AI46" s="2">
        <f t="shared" si="15"/>
        <v>2.1843886419491532E-2</v>
      </c>
      <c r="AK46" s="2">
        <v>8</v>
      </c>
      <c r="AL46" s="2">
        <f t="shared" si="22"/>
        <v>0.35907422282827089</v>
      </c>
      <c r="AM46" s="2">
        <v>-2.1969235948540167E-2</v>
      </c>
      <c r="AN46" s="2">
        <f t="shared" si="23"/>
        <v>0.38091810924776243</v>
      </c>
      <c r="AO46" s="2">
        <v>1.2055002375855994E-2</v>
      </c>
      <c r="AP46" s="2">
        <f t="shared" si="16"/>
        <v>0.36999616603801666</v>
      </c>
      <c r="AQ46" s="2">
        <v>-4.7492146689518955E-3</v>
      </c>
      <c r="AR46" s="2">
        <f t="shared" si="17"/>
        <v>1.0433661763247226E-4</v>
      </c>
      <c r="AS46" s="2">
        <f t="shared" si="18"/>
        <v>-5.725179411766524E-5</v>
      </c>
      <c r="AT46" s="2">
        <f t="shared" si="19"/>
        <v>2.1843886419491532E-2</v>
      </c>
    </row>
    <row r="47" spans="2:46" x14ac:dyDescent="0.2">
      <c r="R47" s="2" t="s">
        <v>71</v>
      </c>
      <c r="S47" s="2">
        <f>IF(-$C$7*($G$3-$C$22)/(2*$C$22*SIN(S42))&gt;500, 1, 2*ACOS(MIN(1, EXP(-$C$7*($G$3-$C$22)/(2*$C$22*SIN(S42)))))/PI() )</f>
        <v>0.87111197752695158</v>
      </c>
      <c r="T47" s="2"/>
      <c r="U47" s="2"/>
      <c r="V47" s="2" t="s">
        <v>71</v>
      </c>
      <c r="W47" s="2">
        <f>IF(-$C$7*($G$3-$C$23)/(2*$C$23*SIN(W42))&gt;500, 1, 2*ACOS(MIN(1, EXP(-$C$7*($G$3-$C$23)/(2*$C$23*SIN(W42)))))/PI() )</f>
        <v>0.75051285240515964</v>
      </c>
      <c r="X47" s="2"/>
      <c r="Z47" s="2">
        <v>9</v>
      </c>
      <c r="AA47" s="2">
        <f t="shared" si="20"/>
        <v>0.41368393887699967</v>
      </c>
      <c r="AB47" s="2">
        <v>-4.5002266770632904E-4</v>
      </c>
      <c r="AC47" s="2">
        <f t="shared" si="21"/>
        <v>0.42460588208674543</v>
      </c>
      <c r="AD47" s="2">
        <v>1.5851429305290099E-2</v>
      </c>
      <c r="AE47" s="2">
        <f t="shared" si="12"/>
        <v>0.41914491048187252</v>
      </c>
      <c r="AF47" s="2">
        <v>7.7662923467193279E-3</v>
      </c>
      <c r="AG47" s="2">
        <f t="shared" si="13"/>
        <v>-3.4950076000578786E-6</v>
      </c>
      <c r="AH47" s="2">
        <f t="shared" si="14"/>
        <v>1.2310683409823695E-4</v>
      </c>
      <c r="AI47" s="2">
        <f t="shared" si="15"/>
        <v>1.0921943209745766E-2</v>
      </c>
      <c r="AK47" s="2">
        <v>9</v>
      </c>
      <c r="AL47" s="2">
        <f t="shared" si="22"/>
        <v>0.36999616603801666</v>
      </c>
      <c r="AM47" s="2">
        <v>-4.7492146689518955E-3</v>
      </c>
      <c r="AN47" s="2">
        <f t="shared" si="23"/>
        <v>0.38091810924776243</v>
      </c>
      <c r="AO47" s="2">
        <v>1.2055002375855994E-2</v>
      </c>
      <c r="AP47" s="2">
        <f t="shared" si="16"/>
        <v>0.37545713764288957</v>
      </c>
      <c r="AQ47" s="2">
        <v>3.7046880270588112E-3</v>
      </c>
      <c r="AR47" s="2">
        <f t="shared" si="17"/>
        <v>-1.7594358721998162E-5</v>
      </c>
      <c r="AS47" s="2">
        <f t="shared" si="18"/>
        <v>4.4660022967999223E-5</v>
      </c>
      <c r="AT47" s="2">
        <f t="shared" si="19"/>
        <v>1.0921943209745766E-2</v>
      </c>
    </row>
    <row r="48" spans="2:46" x14ac:dyDescent="0.2">
      <c r="B48" s="2"/>
      <c r="C48" s="2"/>
      <c r="D48" s="3"/>
      <c r="R48" s="2" t="s">
        <v>72</v>
      </c>
      <c r="S48" s="2">
        <f>IF(-$C$7*($C$22-$C$9)/(2*$C$22*SIN(S42))&gt;500, 1, 2*ACOS(MIN(1, EXP(-$C$7*($C$22-$C$9)/(2*$C$22*SIN(S42)))))/PI() )</f>
        <v>0.96805788423198047</v>
      </c>
      <c r="T48" s="2"/>
      <c r="U48" s="2"/>
      <c r="V48" s="2" t="s">
        <v>72</v>
      </c>
      <c r="W48" s="2">
        <f>IF(-$C$7*($C$23-$C$9)/(2*$C$23*SIN(W42))&gt;500, 1, 2*ACOS(MIN(1, EXP(-$C$7*($C$23-$C$9)/(2*$C$23*SIN(W42)))))/PI() )</f>
        <v>0.97953194501534091</v>
      </c>
      <c r="X48" s="2"/>
      <c r="Z48" s="2">
        <v>10</v>
      </c>
      <c r="AA48" s="2">
        <f t="shared" si="20"/>
        <v>0.41368393887699967</v>
      </c>
      <c r="AB48" s="2">
        <v>-4.5002266770632904E-4</v>
      </c>
      <c r="AC48" s="2">
        <f t="shared" si="21"/>
        <v>0.41914491048187252</v>
      </c>
      <c r="AD48" s="2">
        <v>7.7662923467193279E-3</v>
      </c>
      <c r="AE48" s="2">
        <f t="shared" si="12"/>
        <v>0.41641442467943612</v>
      </c>
      <c r="AF48" s="2">
        <v>3.6745126330713362E-3</v>
      </c>
      <c r="AG48" s="2">
        <f t="shared" si="13"/>
        <v>-1.6536139776553701E-6</v>
      </c>
      <c r="AH48" s="2">
        <f t="shared" si="14"/>
        <v>2.8537339340145405E-5</v>
      </c>
      <c r="AI48" s="2">
        <f t="shared" si="15"/>
        <v>5.4609716048728552E-3</v>
      </c>
      <c r="AK48" s="2">
        <v>10</v>
      </c>
      <c r="AL48" s="2">
        <f t="shared" si="22"/>
        <v>0.36999616603801666</v>
      </c>
      <c r="AM48" s="2">
        <v>-4.7492146689518955E-3</v>
      </c>
      <c r="AN48" s="2">
        <f t="shared" si="23"/>
        <v>0.37545713764288957</v>
      </c>
      <c r="AO48" s="2">
        <v>3.7046880270588112E-3</v>
      </c>
      <c r="AP48" s="2">
        <f t="shared" si="16"/>
        <v>0.37272665184045312</v>
      </c>
      <c r="AQ48" s="2">
        <v>-5.092971948253977E-4</v>
      </c>
      <c r="AR48" s="2">
        <f t="shared" si="17"/>
        <v>2.41876170852083E-6</v>
      </c>
      <c r="AS48" s="2">
        <f t="shared" si="18"/>
        <v>-1.8867872198842897E-6</v>
      </c>
      <c r="AT48" s="2">
        <f t="shared" si="19"/>
        <v>5.4609716048729107E-3</v>
      </c>
    </row>
    <row r="49" spans="2:46" x14ac:dyDescent="0.2">
      <c r="B49" s="2"/>
      <c r="C49" s="2"/>
      <c r="D49" s="3"/>
      <c r="R49" s="2" t="s">
        <v>70</v>
      </c>
      <c r="S49" s="2">
        <f>IF(S42=0,1,S47*S48)</f>
        <v>0.84328681789387727</v>
      </c>
      <c r="T49" s="2"/>
      <c r="U49" s="2"/>
      <c r="V49" s="2" t="s">
        <v>70</v>
      </c>
      <c r="W49" s="2">
        <f>IF(W42=0,1,W47*W48)</f>
        <v>0.73515131407543755</v>
      </c>
      <c r="X49" s="2"/>
      <c r="Z49" s="2">
        <v>11</v>
      </c>
      <c r="AA49" s="2">
        <f t="shared" si="20"/>
        <v>0.41368393887699967</v>
      </c>
      <c r="AB49" s="2">
        <v>-4.5002266770632904E-4</v>
      </c>
      <c r="AC49" s="2">
        <f t="shared" si="21"/>
        <v>0.41641442467943612</v>
      </c>
      <c r="AD49" s="2">
        <v>3.6745126330713362E-3</v>
      </c>
      <c r="AE49" s="2">
        <f t="shared" si="12"/>
        <v>0.41504918177821792</v>
      </c>
      <c r="AF49" s="2">
        <v>1.6163372954631772E-3</v>
      </c>
      <c r="AG49" s="2">
        <f t="shared" si="13"/>
        <v>-7.2738842161757198E-7</v>
      </c>
      <c r="AH49" s="2">
        <f t="shared" si="14"/>
        <v>5.9392518114838013E-6</v>
      </c>
      <c r="AI49" s="2">
        <f t="shared" si="15"/>
        <v>2.7304858024364553E-3</v>
      </c>
      <c r="AK49" s="2">
        <v>11</v>
      </c>
      <c r="AL49" s="2">
        <f t="shared" si="22"/>
        <v>0.37272665184045312</v>
      </c>
      <c r="AM49" s="2">
        <v>-5.092971948253977E-4</v>
      </c>
      <c r="AN49" s="2">
        <f t="shared" si="23"/>
        <v>0.37545713764288957</v>
      </c>
      <c r="AO49" s="2">
        <v>3.7046880270588112E-3</v>
      </c>
      <c r="AP49" s="2">
        <f t="shared" si="16"/>
        <v>0.37409189474167137</v>
      </c>
      <c r="AQ49" s="2">
        <v>1.6009344454440133E-3</v>
      </c>
      <c r="AR49" s="2">
        <f t="shared" si="17"/>
        <v>-8.1535142216398963E-7</v>
      </c>
      <c r="AS49" s="2">
        <f t="shared" si="18"/>
        <v>5.9309626721424732E-6</v>
      </c>
      <c r="AT49" s="2">
        <f t="shared" si="19"/>
        <v>2.7304858024364553E-3</v>
      </c>
    </row>
    <row r="50" spans="2:46" x14ac:dyDescent="0.2">
      <c r="B50" s="2"/>
      <c r="C50" s="2"/>
      <c r="D50" s="3"/>
      <c r="R50" s="2" t="s">
        <v>48</v>
      </c>
      <c r="S50" s="2">
        <f>IF(S45&lt;$BB$4, $AW$5*S45^2 + $AX$5*S45 + $AY$5, IF(S45&gt;$BC$4, $BD$5*S45^2 + $BE$5*S45 + $BF$5,$AZ$5*S45^3 + $BA$5*S45^2 + $BB$5*S45 + $BC$5))</f>
        <v>9.1908597497385836E-2</v>
      </c>
      <c r="T50" s="2"/>
      <c r="U50" s="2"/>
      <c r="V50" s="2" t="s">
        <v>48</v>
      </c>
      <c r="W50" s="2">
        <f>IF(W45&lt;$BB$4, $AW$5*W45^2 + $AX$5*W45 + $AY$5, IF(W45&gt;$BC$4, $BD$5*W45^2 + $BE$5*W45 + $BF$5,$AZ$5*W45^3 + $BA$5*W45^2 + $BB$5*W45 + $BC$5))</f>
        <v>0.26836382489743593</v>
      </c>
      <c r="X50" s="2"/>
      <c r="Z50" s="2">
        <v>12</v>
      </c>
      <c r="AA50" s="2">
        <f t="shared" si="20"/>
        <v>0.41368393887699967</v>
      </c>
      <c r="AB50" s="2">
        <v>-4.5002266770632904E-4</v>
      </c>
      <c r="AC50" s="2">
        <f t="shared" si="21"/>
        <v>0.41504918177821792</v>
      </c>
      <c r="AD50" s="2">
        <v>1.6163372954631772E-3</v>
      </c>
      <c r="AE50" s="2">
        <f t="shared" si="12"/>
        <v>0.41436656032760877</v>
      </c>
      <c r="AF50" s="2">
        <v>5.8418014423428088E-4</v>
      </c>
      <c r="AG50" s="2">
        <f t="shared" si="13"/>
        <v>-2.6289430692937916E-7</v>
      </c>
      <c r="AH50" s="2">
        <f t="shared" si="14"/>
        <v>9.4423215439492632E-7</v>
      </c>
      <c r="AI50" s="2">
        <f t="shared" si="15"/>
        <v>1.3652429012182554E-3</v>
      </c>
      <c r="AK50" s="2">
        <v>12</v>
      </c>
      <c r="AL50" s="2">
        <f t="shared" si="22"/>
        <v>0.37272665184045312</v>
      </c>
      <c r="AM50" s="2">
        <v>-5.092971948253977E-4</v>
      </c>
      <c r="AN50" s="2">
        <f t="shared" si="23"/>
        <v>0.37409189474167137</v>
      </c>
      <c r="AO50" s="2">
        <v>1.6009344454440133E-3</v>
      </c>
      <c r="AP50" s="2">
        <f t="shared" si="16"/>
        <v>0.37340927329106222</v>
      </c>
      <c r="AQ50" s="2">
        <v>5.4662867598448406E-4</v>
      </c>
      <c r="AR50" s="2">
        <f t="shared" si="17"/>
        <v>-2.7839645129001899E-7</v>
      </c>
      <c r="AS50" s="2">
        <f t="shared" si="18"/>
        <v>8.7511667625101517E-7</v>
      </c>
      <c r="AT50" s="2">
        <f t="shared" si="19"/>
        <v>1.3652429012182554E-3</v>
      </c>
    </row>
    <row r="51" spans="2:46" x14ac:dyDescent="0.2">
      <c r="B51" s="2"/>
      <c r="C51" s="2"/>
      <c r="D51" s="3"/>
      <c r="R51" s="2" t="s">
        <v>49</v>
      </c>
      <c r="S51" s="2">
        <f>IF(S45&lt;$BB$4, $AW$6*S45^2 + $AX$6*S45 + $AY$6, IF(S45&gt;$BC$4, $BD$6*S45^2 + $BE$6*S45 + $BF$6, $AZ$6*S45^3 + $BA$6*S45^2 + $BB$6*S45 + $BC$6))</f>
        <v>1.2416094235065525E-2</v>
      </c>
      <c r="T51" s="2"/>
      <c r="U51" s="2"/>
      <c r="V51" s="2" t="s">
        <v>49</v>
      </c>
      <c r="W51" s="2">
        <f>IF(W45&lt;$BB$4, $AW$6*W45^2 + $AX$6*W45 + $AY$6, IF(W45&gt;$BC$4, $BD$6*W45^2 + $BE$6*W45 + $BF$6, $AZ$6*W45^3 + $BA$6*W45^2 + $BB$6*W45 + $BC$6))</f>
        <v>8.3534125423103261E-3</v>
      </c>
      <c r="X51" s="2"/>
      <c r="Z51" s="2">
        <v>13</v>
      </c>
      <c r="AA51" s="2">
        <f t="shared" si="20"/>
        <v>0.41368393887699967</v>
      </c>
      <c r="AB51" s="2">
        <v>-4.5002266770632904E-4</v>
      </c>
      <c r="AC51" s="2">
        <f t="shared" si="21"/>
        <v>0.41436656032760877</v>
      </c>
      <c r="AD51" s="2">
        <v>5.8418014423428088E-4</v>
      </c>
      <c r="AE51" s="2">
        <f t="shared" si="12"/>
        <v>0.41402524960230425</v>
      </c>
      <c r="AF51" s="2">
        <v>6.7334416084308124E-5</v>
      </c>
      <c r="AG51" s="2">
        <f t="shared" si="13"/>
        <v>-3.0302013554708295E-8</v>
      </c>
      <c r="AH51" s="2">
        <f t="shared" si="14"/>
        <v>3.9335428900062205E-8</v>
      </c>
      <c r="AI51" s="2">
        <f t="shared" si="15"/>
        <v>6.8262145060909996E-4</v>
      </c>
      <c r="AK51" s="2">
        <v>13</v>
      </c>
      <c r="AL51" s="2">
        <f t="shared" si="22"/>
        <v>0.37272665184045312</v>
      </c>
      <c r="AM51" s="2">
        <v>-5.092971948253977E-4</v>
      </c>
      <c r="AN51" s="2">
        <f t="shared" si="23"/>
        <v>0.37340927329106222</v>
      </c>
      <c r="AO51" s="2">
        <v>5.4662867598448406E-4</v>
      </c>
      <c r="AP51" s="2">
        <f t="shared" si="16"/>
        <v>0.37306796256575769</v>
      </c>
      <c r="AQ51" s="2">
        <v>1.8868291601747966E-5</v>
      </c>
      <c r="AR51" s="2">
        <f t="shared" si="17"/>
        <v>-9.6095679839178496E-9</v>
      </c>
      <c r="AS51" s="2">
        <f t="shared" si="18"/>
        <v>1.0313949256352651E-8</v>
      </c>
      <c r="AT51" s="2">
        <f t="shared" si="19"/>
        <v>6.8262145060909996E-4</v>
      </c>
    </row>
    <row r="52" spans="2:46" x14ac:dyDescent="0.2">
      <c r="B52" s="2"/>
      <c r="C52" s="2"/>
      <c r="D52" s="3"/>
      <c r="R52" s="2" t="s">
        <v>66</v>
      </c>
      <c r="S52" s="2">
        <f xml:space="preserve"> S50*COS(S42) - S51*SIN(S42)</f>
        <v>8.2476839185722323E-2</v>
      </c>
      <c r="T52" s="2"/>
      <c r="U52" s="2"/>
      <c r="V52" s="2" t="s">
        <v>66</v>
      </c>
      <c r="W52" s="2">
        <f xml:space="preserve"> W50*COS(W42) - W51*SIN(W42)</f>
        <v>0.25274261839766993</v>
      </c>
      <c r="X52" s="2"/>
      <c r="Z52" s="2">
        <v>14</v>
      </c>
      <c r="AA52" s="2">
        <f t="shared" si="20"/>
        <v>0.41368393887699967</v>
      </c>
      <c r="AB52" s="2">
        <v>-4.5002266770632904E-4</v>
      </c>
      <c r="AC52" s="2">
        <f t="shared" si="21"/>
        <v>0.41402524960230425</v>
      </c>
      <c r="AD52" s="2">
        <v>6.7334416084308124E-5</v>
      </c>
      <c r="AE52" s="2">
        <f t="shared" si="12"/>
        <v>0.41385459423965198</v>
      </c>
      <c r="AF52" s="2">
        <v>-1.9128021000064388E-4</v>
      </c>
      <c r="AG52" s="2">
        <f t="shared" si="13"/>
        <v>8.6080430383916597E-8</v>
      </c>
      <c r="AH52" s="2">
        <f t="shared" si="14"/>
        <v>-1.2879741248877191E-8</v>
      </c>
      <c r="AI52" s="2">
        <f t="shared" si="15"/>
        <v>3.4131072530457773E-4</v>
      </c>
      <c r="AK52" s="2">
        <v>14</v>
      </c>
      <c r="AL52" s="2">
        <f t="shared" si="22"/>
        <v>0.37272665184045312</v>
      </c>
      <c r="AM52" s="2">
        <v>-5.092971948253977E-4</v>
      </c>
      <c r="AN52" s="2">
        <f t="shared" si="23"/>
        <v>0.37306796256575769</v>
      </c>
      <c r="AO52" s="2">
        <v>1.8868291601747966E-5</v>
      </c>
      <c r="AP52" s="2">
        <f t="shared" si="16"/>
        <v>0.37289730720310543</v>
      </c>
      <c r="AQ52" s="2">
        <v>-2.4516380895589496E-4</v>
      </c>
      <c r="AR52" s="2">
        <f t="shared" si="17"/>
        <v>1.2486124017394702E-7</v>
      </c>
      <c r="AS52" s="2">
        <f t="shared" si="18"/>
        <v>-4.6258222375750556E-9</v>
      </c>
      <c r="AT52" s="2">
        <f t="shared" si="19"/>
        <v>3.4131072530457773E-4</v>
      </c>
    </row>
    <row r="53" spans="2:46" x14ac:dyDescent="0.2">
      <c r="B53" s="2"/>
      <c r="C53" s="2"/>
      <c r="D53" s="3"/>
      <c r="R53" s="2" t="s">
        <v>67</v>
      </c>
      <c r="S53" s="2">
        <f xml:space="preserve"> S50*SIN(S42) + S51*COS(S42)</f>
        <v>4.2413685149053082E-2</v>
      </c>
      <c r="T53" s="2"/>
      <c r="U53" s="2"/>
      <c r="V53" s="2" t="s">
        <v>67</v>
      </c>
      <c r="W53" s="2">
        <f xml:space="preserve"> W50*SIN(W42) + W51*COS(W42)</f>
        <v>9.0609551704958241E-2</v>
      </c>
      <c r="X53" s="2"/>
      <c r="Z53" s="2">
        <v>15</v>
      </c>
      <c r="AA53" s="2">
        <f t="shared" si="20"/>
        <v>0.41385459423965198</v>
      </c>
      <c r="AB53" s="2">
        <v>-1.9128021000064388E-4</v>
      </c>
      <c r="AC53" s="2">
        <f t="shared" si="21"/>
        <v>0.41402524960230425</v>
      </c>
      <c r="AD53" s="2">
        <v>6.7334416084308124E-5</v>
      </c>
      <c r="AE53" s="2">
        <f t="shared" si="12"/>
        <v>0.41393992192097812</v>
      </c>
      <c r="AF53" s="2">
        <v>-6.1956917553285251E-5</v>
      </c>
      <c r="AG53" s="2">
        <f t="shared" si="13"/>
        <v>1.1851132200584983E-8</v>
      </c>
      <c r="AH53" s="2">
        <f t="shared" si="14"/>
        <v>-4.1718328658340829E-9</v>
      </c>
      <c r="AI53" s="2">
        <f t="shared" si="15"/>
        <v>1.7065536265226111E-4</v>
      </c>
      <c r="AK53" s="2">
        <v>15</v>
      </c>
      <c r="AL53" s="2">
        <f t="shared" si="22"/>
        <v>0.37289730720310543</v>
      </c>
      <c r="AM53" s="2">
        <v>-2.4516380895589496E-4</v>
      </c>
      <c r="AN53" s="2">
        <f t="shared" si="23"/>
        <v>0.37306796256575769</v>
      </c>
      <c r="AO53" s="2">
        <v>1.8868291601747966E-5</v>
      </c>
      <c r="AP53" s="2">
        <f t="shared" si="16"/>
        <v>0.37298263488443156</v>
      </c>
      <c r="AQ53" s="2">
        <v>-1.1313509863053461E-4</v>
      </c>
      <c r="AR53" s="2">
        <f t="shared" si="17"/>
        <v>2.7736631706862723E-8</v>
      </c>
      <c r="AS53" s="2">
        <f t="shared" si="18"/>
        <v>-2.134666031353444E-9</v>
      </c>
      <c r="AT53" s="2">
        <f t="shared" si="19"/>
        <v>1.7065536265226111E-4</v>
      </c>
    </row>
    <row r="54" spans="2:46" x14ac:dyDescent="0.2">
      <c r="B54" s="2"/>
      <c r="C54" s="2"/>
      <c r="D54" s="3"/>
      <c r="R54" s="2" t="s">
        <v>68</v>
      </c>
      <c r="S54" s="2">
        <f xml:space="preserve"> 4*S49*SIN(S42)*SIN(S42) / (S46*S52)</f>
        <v>57.384740827936938</v>
      </c>
      <c r="T54" s="2"/>
      <c r="U54" s="2"/>
      <c r="V54" s="2" t="s">
        <v>68</v>
      </c>
      <c r="W54" s="2">
        <f xml:space="preserve"> 4*W49*SIN(W42)*SIN(W42) / (W46*W52)</f>
        <v>20.686123841371796</v>
      </c>
      <c r="X54" s="2"/>
      <c r="Z54" s="2">
        <v>16</v>
      </c>
      <c r="AA54" s="2">
        <f t="shared" si="20"/>
        <v>0.41393992192097812</v>
      </c>
      <c r="AB54" s="2">
        <v>-6.1956917553285251E-5</v>
      </c>
      <c r="AC54" s="2">
        <f t="shared" si="21"/>
        <v>0.41402524960230425</v>
      </c>
      <c r="AD54" s="2">
        <v>6.7334416084308124E-5</v>
      </c>
      <c r="AE54" s="2">
        <f t="shared" si="12"/>
        <v>0.41398258576164115</v>
      </c>
      <c r="AF54" s="2">
        <v>2.6927441735824509E-6</v>
      </c>
      <c r="AG54" s="2">
        <f t="shared" si="13"/>
        <v>-1.6683412875473713E-10</v>
      </c>
      <c r="AH54" s="2">
        <f t="shared" si="14"/>
        <v>1.8131435659259718E-10</v>
      </c>
      <c r="AI54" s="2">
        <f t="shared" si="15"/>
        <v>8.5327681326130556E-5</v>
      </c>
      <c r="AK54" s="2">
        <v>16</v>
      </c>
      <c r="AL54" s="2">
        <f t="shared" si="22"/>
        <v>0.37298263488443156</v>
      </c>
      <c r="AM54" s="2">
        <v>-1.1313509863053461E-4</v>
      </c>
      <c r="AN54" s="2">
        <f t="shared" si="23"/>
        <v>0.37306796256575769</v>
      </c>
      <c r="AO54" s="2">
        <v>1.8868291601747966E-5</v>
      </c>
      <c r="AP54" s="2">
        <f t="shared" si="16"/>
        <v>0.3730252987250946</v>
      </c>
      <c r="AQ54" s="2">
        <v>-4.7130238579495831E-5</v>
      </c>
      <c r="AR54" s="2">
        <f t="shared" si="17"/>
        <v>5.332084190171888E-9</v>
      </c>
      <c r="AS54" s="2">
        <f t="shared" si="18"/>
        <v>-8.8926708477787917E-10</v>
      </c>
      <c r="AT54" s="2">
        <f t="shared" si="19"/>
        <v>8.5327681326130556E-5</v>
      </c>
    </row>
    <row r="55" spans="2:46" x14ac:dyDescent="0.2">
      <c r="B55" s="2"/>
      <c r="C55" s="2"/>
      <c r="D55" s="3"/>
      <c r="R55" s="2" t="s">
        <v>69</v>
      </c>
      <c r="S55" s="2">
        <f xml:space="preserve"> 4*S49*SIN(S42)*COS(S42) / (S46*S53)</f>
        <v>314.75403279858637</v>
      </c>
      <c r="T55" s="2"/>
      <c r="U55" s="2"/>
      <c r="V55" s="2" t="s">
        <v>69</v>
      </c>
      <c r="W55" s="2">
        <f xml:space="preserve"> 4*W49*SIN(W42)*COS(W42) / (W46*W53)</f>
        <v>178.21884985336357</v>
      </c>
      <c r="X55" s="2"/>
      <c r="Z55" s="2">
        <v>17</v>
      </c>
      <c r="AA55" s="2">
        <f t="shared" si="20"/>
        <v>0.41393992192097812</v>
      </c>
      <c r="AB55" s="2">
        <v>-6.1956917553285251E-5</v>
      </c>
      <c r="AC55" s="2">
        <f t="shared" si="21"/>
        <v>0.41398258576164115</v>
      </c>
      <c r="AD55" s="2">
        <v>2.6927441735824509E-6</v>
      </c>
      <c r="AE55" s="2">
        <f t="shared" si="12"/>
        <v>0.41396125384130966</v>
      </c>
      <c r="AF55" s="2">
        <v>-2.9631087969939074E-5</v>
      </c>
      <c r="AG55" s="2">
        <f t="shared" si="13"/>
        <v>1.8358508743676577E-9</v>
      </c>
      <c r="AH55" s="2">
        <f t="shared" si="14"/>
        <v>-7.9788939487962495E-11</v>
      </c>
      <c r="AI55" s="2">
        <f t="shared" si="15"/>
        <v>4.2663840663037522E-5</v>
      </c>
      <c r="AK55" s="2">
        <v>17</v>
      </c>
      <c r="AL55" s="2">
        <f t="shared" si="22"/>
        <v>0.3730252987250946</v>
      </c>
      <c r="AM55" s="2">
        <v>-4.7130238579495831E-5</v>
      </c>
      <c r="AN55" s="2">
        <f t="shared" si="23"/>
        <v>0.37306796256575769</v>
      </c>
      <c r="AO55" s="2">
        <v>1.8868291601747966E-5</v>
      </c>
      <c r="AP55" s="2">
        <f t="shared" si="16"/>
        <v>0.37304663064542615</v>
      </c>
      <c r="AQ55" s="2">
        <v>-1.4130182264704416E-5</v>
      </c>
      <c r="AR55" s="2">
        <f t="shared" si="17"/>
        <v>6.6595886130727989E-10</v>
      </c>
      <c r="AS55" s="2">
        <f t="shared" si="18"/>
        <v>-2.6661239935629039E-10</v>
      </c>
      <c r="AT55" s="2">
        <f t="shared" si="19"/>
        <v>4.2663840663093033E-5</v>
      </c>
    </row>
    <row r="56" spans="2:46" x14ac:dyDescent="0.2">
      <c r="B56" s="2"/>
      <c r="C56" s="2"/>
      <c r="D56" s="3"/>
      <c r="R56" s="2" t="s">
        <v>34</v>
      </c>
      <c r="S56" s="2">
        <f>1/(S54-1)</f>
        <v>1.7735294785722066E-2</v>
      </c>
      <c r="T56" s="2"/>
      <c r="U56" s="2"/>
      <c r="V56" s="2" t="s">
        <v>34</v>
      </c>
      <c r="W56" s="2">
        <f>1/(W54-1)</f>
        <v>5.0797201524173517E-2</v>
      </c>
      <c r="X56" s="2"/>
      <c r="Z56" s="2">
        <v>18</v>
      </c>
      <c r="AA56" s="2">
        <f t="shared" si="20"/>
        <v>0.41396125384130966</v>
      </c>
      <c r="AB56" s="2">
        <v>-2.9631087969939074E-5</v>
      </c>
      <c r="AC56" s="2">
        <f t="shared" si="21"/>
        <v>0.41398258576164115</v>
      </c>
      <c r="AD56" s="2">
        <v>2.6927441735824509E-6</v>
      </c>
      <c r="AE56" s="2">
        <f t="shared" si="12"/>
        <v>0.41397191980147541</v>
      </c>
      <c r="AF56" s="2">
        <v>-1.346892221731899E-5</v>
      </c>
      <c r="AG56" s="2">
        <f t="shared" si="13"/>
        <v>3.9909881908164585E-10</v>
      </c>
      <c r="AH56" s="2">
        <f t="shared" si="14"/>
        <v>-3.6268361825120938E-11</v>
      </c>
      <c r="AI56" s="2">
        <f t="shared" si="15"/>
        <v>2.1331920331491006E-5</v>
      </c>
      <c r="AK56" s="2">
        <v>18</v>
      </c>
      <c r="AL56" s="2">
        <f t="shared" si="22"/>
        <v>0.37304663064542615</v>
      </c>
      <c r="AM56" s="2">
        <v>-1.4130182264704416E-5</v>
      </c>
      <c r="AN56" s="2">
        <f t="shared" si="23"/>
        <v>0.37306796256575769</v>
      </c>
      <c r="AO56" s="2">
        <v>1.8868291601747966E-5</v>
      </c>
      <c r="AP56" s="2">
        <f t="shared" si="16"/>
        <v>0.37305729660559195</v>
      </c>
      <c r="AQ56" s="2">
        <v>2.3692524733776033E-6</v>
      </c>
      <c r="AR56" s="2">
        <f t="shared" si="17"/>
        <v>-3.3477969279927284E-11</v>
      </c>
      <c r="AS56" s="2">
        <f t="shared" si="18"/>
        <v>4.4703746545851228E-11</v>
      </c>
      <c r="AT56" s="2">
        <f t="shared" si="19"/>
        <v>2.1331920331546517E-5</v>
      </c>
    </row>
    <row r="57" spans="2:46" x14ac:dyDescent="0.2">
      <c r="B57" s="2"/>
      <c r="C57" s="2"/>
      <c r="D57" s="3"/>
      <c r="R57" s="2" t="s">
        <v>74</v>
      </c>
      <c r="S57" s="2">
        <f>1/(S55+1)</f>
        <v>3.1670220998820352E-3</v>
      </c>
      <c r="T57" s="2"/>
      <c r="U57" s="2"/>
      <c r="V57" s="2" t="s">
        <v>74</v>
      </c>
      <c r="W57" s="2">
        <f>1/(W55+1)</f>
        <v>5.5797702128888649E-3</v>
      </c>
      <c r="X57" s="2"/>
      <c r="Z57" s="2">
        <v>19</v>
      </c>
      <c r="AA57" s="2">
        <f t="shared" si="20"/>
        <v>0.41397191980147541</v>
      </c>
      <c r="AB57" s="2">
        <v>-1.346892221731899E-5</v>
      </c>
      <c r="AC57" s="2">
        <f t="shared" si="21"/>
        <v>0.41398258576164115</v>
      </c>
      <c r="AD57" s="2">
        <v>2.6927441735824509E-6</v>
      </c>
      <c r="AE57" s="2">
        <f t="shared" si="12"/>
        <v>0.41397725278155828</v>
      </c>
      <c r="AF57" s="2">
        <v>-5.3880266014938449E-6</v>
      </c>
      <c r="AG57" s="2">
        <f t="shared" si="13"/>
        <v>7.257091120036618E-11</v>
      </c>
      <c r="AH57" s="2">
        <f t="shared" si="14"/>
        <v>-1.4508577238279805E-11</v>
      </c>
      <c r="AI57" s="2">
        <f t="shared" si="15"/>
        <v>1.0665960165745503E-5</v>
      </c>
      <c r="AK57" s="2">
        <v>19</v>
      </c>
      <c r="AL57" s="2">
        <f t="shared" si="22"/>
        <v>0.37304663064542615</v>
      </c>
      <c r="AM57" s="2">
        <v>-1.4130182264704416E-5</v>
      </c>
      <c r="AN57" s="2">
        <f t="shared" si="23"/>
        <v>0.37305729660559195</v>
      </c>
      <c r="AO57" s="2">
        <v>2.3692524733776033E-6</v>
      </c>
      <c r="AP57" s="2">
        <f t="shared" si="16"/>
        <v>0.37305196362550908</v>
      </c>
      <c r="AQ57" s="2">
        <v>-5.8804154442482215E-6</v>
      </c>
      <c r="AR57" s="2">
        <f t="shared" si="17"/>
        <v>8.3091342019410161E-11</v>
      </c>
      <c r="AS57" s="2">
        <f t="shared" si="18"/>
        <v>-1.3932188835772956E-11</v>
      </c>
      <c r="AT57" s="2">
        <f t="shared" si="19"/>
        <v>1.0665960165801014E-5</v>
      </c>
    </row>
    <row r="58" spans="2:46" x14ac:dyDescent="0.2">
      <c r="B58" s="2"/>
      <c r="C58" s="2"/>
      <c r="D58" s="3"/>
      <c r="R58" s="8" t="s">
        <v>75</v>
      </c>
      <c r="S58" s="29">
        <f>SIN(S42)/(1+S56) - $C$3*COS(S42)/($G$5*$C$22*(1-S57))</f>
        <v>-3.7887176174145054E-9</v>
      </c>
      <c r="T58" s="29"/>
      <c r="U58" s="2"/>
      <c r="V58" s="8" t="s">
        <v>75</v>
      </c>
      <c r="W58" s="29">
        <f>SIN(W42)/(1+W56) - $C$3*COS(W42)/($G$5*$C$23*(1-W57))</f>
        <v>-1.3615447658210655E-10</v>
      </c>
      <c r="X58" s="29"/>
      <c r="Z58" s="2">
        <v>20</v>
      </c>
      <c r="AA58" s="2">
        <f t="shared" si="20"/>
        <v>0.41397725278155828</v>
      </c>
      <c r="AB58" s="2">
        <v>-5.3880266014938449E-6</v>
      </c>
      <c r="AC58" s="2">
        <f t="shared" si="21"/>
        <v>0.41398258576164115</v>
      </c>
      <c r="AD58" s="2">
        <v>2.6927441735824509E-6</v>
      </c>
      <c r="AE58" s="2">
        <f t="shared" si="12"/>
        <v>0.41397991927159972</v>
      </c>
      <c r="AF58" s="2">
        <v>-1.3476256088829075E-6</v>
      </c>
      <c r="AG58" s="2">
        <f t="shared" si="13"/>
        <v>7.2610426295154459E-12</v>
      </c>
      <c r="AH58" s="2">
        <f t="shared" si="14"/>
        <v>-3.628811006489952E-12</v>
      </c>
      <c r="AI58" s="2">
        <f t="shared" si="15"/>
        <v>5.3329800828727514E-6</v>
      </c>
      <c r="AK58" s="2">
        <v>20</v>
      </c>
      <c r="AL58" s="2">
        <f t="shared" si="22"/>
        <v>0.37305196362550908</v>
      </c>
      <c r="AM58" s="2">
        <v>-5.8804154442482215E-6</v>
      </c>
      <c r="AN58" s="2">
        <f t="shared" si="23"/>
        <v>0.37305729660559195</v>
      </c>
      <c r="AO58" s="2">
        <v>2.3692524733776033E-6</v>
      </c>
      <c r="AP58" s="2">
        <f t="shared" si="16"/>
        <v>0.37305463011555051</v>
      </c>
      <c r="AQ58" s="2">
        <v>-1.7555691226855963E-6</v>
      </c>
      <c r="AR58" s="2">
        <f t="shared" si="17"/>
        <v>1.0323475782485681E-11</v>
      </c>
      <c r="AS58" s="2">
        <f t="shared" si="18"/>
        <v>-4.1593864861081976E-12</v>
      </c>
      <c r="AT58" s="2">
        <f t="shared" si="19"/>
        <v>5.3329800828727514E-6</v>
      </c>
    </row>
    <row r="59" spans="2:46" x14ac:dyDescent="0.2">
      <c r="B59" s="2"/>
      <c r="C59" s="2"/>
      <c r="D59" s="3"/>
      <c r="R59" s="2"/>
      <c r="S59" s="2"/>
      <c r="T59" s="2"/>
      <c r="U59" s="2"/>
      <c r="V59" s="2"/>
      <c r="W59" s="2"/>
      <c r="X59" s="2"/>
      <c r="Z59" s="2">
        <v>21</v>
      </c>
      <c r="AA59" s="2">
        <f t="shared" si="20"/>
        <v>0.41397991927159972</v>
      </c>
      <c r="AB59" s="2">
        <v>-1.3476256088829075E-6</v>
      </c>
      <c r="AC59" s="2">
        <f t="shared" si="21"/>
        <v>0.41398258576164115</v>
      </c>
      <c r="AD59" s="2">
        <v>2.6927441735824509E-6</v>
      </c>
      <c r="AE59" s="2">
        <f t="shared" si="12"/>
        <v>0.41398125251662043</v>
      </c>
      <c r="AF59" s="2">
        <v>6.725631837012358E-7</v>
      </c>
      <c r="AG59" s="2">
        <f t="shared" si="13"/>
        <v>-9.0636336994760467E-13</v>
      </c>
      <c r="AH59" s="2">
        <f t="shared" si="14"/>
        <v>1.8110405942775662E-12</v>
      </c>
      <c r="AI59" s="2">
        <f t="shared" si="15"/>
        <v>2.6664900414363757E-6</v>
      </c>
      <c r="AK59" s="2">
        <v>21</v>
      </c>
      <c r="AL59" s="2">
        <f t="shared" si="22"/>
        <v>0.37305463011555051</v>
      </c>
      <c r="AM59" s="2">
        <v>-1.7555691226855963E-6</v>
      </c>
      <c r="AN59" s="2">
        <f t="shared" si="23"/>
        <v>0.37305729660559195</v>
      </c>
      <c r="AO59" s="2">
        <v>2.3692524733776033E-6</v>
      </c>
      <c r="AP59" s="2">
        <f t="shared" si="16"/>
        <v>0.37305596336057123</v>
      </c>
      <c r="AQ59" s="2">
        <v>3.0684476609588174E-7</v>
      </c>
      <c r="AR59" s="2">
        <f t="shared" si="17"/>
        <v>-5.3868719681561414E-13</v>
      </c>
      <c r="AS59" s="2">
        <f t="shared" si="18"/>
        <v>7.2699272101563999E-13</v>
      </c>
      <c r="AT59" s="2">
        <f t="shared" si="19"/>
        <v>2.6664900414363757E-6</v>
      </c>
    </row>
    <row r="60" spans="2:46" x14ac:dyDescent="0.2">
      <c r="B60" s="1"/>
      <c r="C60" s="1"/>
      <c r="D60" s="3"/>
      <c r="R60" s="50" t="s">
        <v>45</v>
      </c>
      <c r="S60" s="50"/>
      <c r="T60" s="50"/>
      <c r="U60" s="2"/>
      <c r="V60" s="2"/>
      <c r="W60" s="2"/>
      <c r="X60" s="2"/>
      <c r="Z60" s="2">
        <v>22</v>
      </c>
      <c r="AA60" s="2">
        <f t="shared" si="20"/>
        <v>0.41397991927159972</v>
      </c>
      <c r="AB60" s="2">
        <v>-1.3476256088829075E-6</v>
      </c>
      <c r="AC60" s="2">
        <f t="shared" si="21"/>
        <v>0.41398125251662043</v>
      </c>
      <c r="AD60" s="2">
        <v>6.725631837012358E-7</v>
      </c>
      <c r="AE60" s="2">
        <f t="shared" si="12"/>
        <v>0.41398058589411008</v>
      </c>
      <c r="AF60" s="2">
        <v>-3.3753023731541987E-7</v>
      </c>
      <c r="AG60" s="2">
        <f t="shared" si="13"/>
        <v>4.5486439157858501E-13</v>
      </c>
      <c r="AH60" s="2">
        <f t="shared" si="14"/>
        <v>-2.2701041100429246E-13</v>
      </c>
      <c r="AI60" s="2">
        <f t="shared" si="15"/>
        <v>1.3332450207181878E-6</v>
      </c>
      <c r="AK60" s="2">
        <v>22</v>
      </c>
      <c r="AL60" s="2">
        <f t="shared" si="22"/>
        <v>0.37305463011555051</v>
      </c>
      <c r="AM60" s="2">
        <v>-1.7555691226855963E-6</v>
      </c>
      <c r="AN60" s="2">
        <f t="shared" si="23"/>
        <v>0.37305596336057123</v>
      </c>
      <c r="AO60" s="2">
        <v>3.0684476609588174E-7</v>
      </c>
      <c r="AP60" s="2">
        <f t="shared" si="16"/>
        <v>0.37305529673806087</v>
      </c>
      <c r="AQ60" s="2">
        <v>-7.2436140563514329E-7</v>
      </c>
      <c r="AR60" s="2">
        <f t="shared" si="17"/>
        <v>1.2716665173981938E-12</v>
      </c>
      <c r="AS60" s="2">
        <f t="shared" si="18"/>
        <v>-2.2226650608099966E-13</v>
      </c>
      <c r="AT60" s="2">
        <f t="shared" si="19"/>
        <v>1.3332450207181878E-6</v>
      </c>
    </row>
    <row r="61" spans="2:46" x14ac:dyDescent="0.2">
      <c r="B61" s="1"/>
      <c r="C61" s="1"/>
      <c r="D61" s="3"/>
      <c r="R61" s="27" t="s">
        <v>46</v>
      </c>
      <c r="S61" s="28">
        <f>AE136</f>
        <v>0.2943087029257756</v>
      </c>
      <c r="T61" s="25" t="s">
        <v>27</v>
      </c>
      <c r="U61" s="2"/>
      <c r="V61" s="2"/>
      <c r="W61" s="2"/>
      <c r="X61" s="2"/>
      <c r="Z61" s="2">
        <v>23</v>
      </c>
      <c r="AA61" s="2">
        <f t="shared" si="20"/>
        <v>0.41398058589411008</v>
      </c>
      <c r="AB61" s="2">
        <v>-3.3753023731541987E-7</v>
      </c>
      <c r="AC61" s="2">
        <f t="shared" si="21"/>
        <v>0.41398125251662043</v>
      </c>
      <c r="AD61" s="2">
        <v>6.725631837012358E-7</v>
      </c>
      <c r="AE61" s="2">
        <f t="shared" si="12"/>
        <v>0.41398091920536528</v>
      </c>
      <c r="AF61" s="2">
        <v>1.6751671699788417E-7</v>
      </c>
      <c r="AG61" s="2">
        <f t="shared" si="13"/>
        <v>-5.6541957242595875E-14</v>
      </c>
      <c r="AH61" s="2">
        <f t="shared" si="14"/>
        <v>1.1266557650727591E-13</v>
      </c>
      <c r="AI61" s="2">
        <f t="shared" si="15"/>
        <v>6.6662251035909392E-7</v>
      </c>
      <c r="AK61" s="2">
        <v>23</v>
      </c>
      <c r="AL61" s="2">
        <f t="shared" si="22"/>
        <v>0.37305529673806087</v>
      </c>
      <c r="AM61" s="2">
        <v>-7.2436140563514329E-7</v>
      </c>
      <c r="AN61" s="2">
        <f t="shared" si="23"/>
        <v>0.37305596336057123</v>
      </c>
      <c r="AO61" s="2">
        <v>3.0684476609588174E-7</v>
      </c>
      <c r="AP61" s="2">
        <f t="shared" si="16"/>
        <v>0.37305563004931608</v>
      </c>
      <c r="AQ61" s="2">
        <v>-2.0875812656306891E-7</v>
      </c>
      <c r="AR61" s="2">
        <f t="shared" si="17"/>
        <v>1.5121632999498373E-13</v>
      </c>
      <c r="AS61" s="2">
        <f t="shared" si="18"/>
        <v>-6.4056338515859354E-14</v>
      </c>
      <c r="AT61" s="2">
        <f t="shared" si="19"/>
        <v>6.6662251035909392E-7</v>
      </c>
    </row>
    <row r="62" spans="2:46" x14ac:dyDescent="0.2">
      <c r="D62" s="4"/>
      <c r="R62" s="2" t="s">
        <v>30</v>
      </c>
      <c r="S62" s="2">
        <f>($C$38+$C$10)/180*PI()</f>
        <v>0.29670597283903599</v>
      </c>
      <c r="T62" s="2" t="s">
        <v>27</v>
      </c>
      <c r="U62" s="2"/>
      <c r="V62" s="2"/>
      <c r="W62" s="2"/>
      <c r="X62" s="2"/>
      <c r="Z62" s="2">
        <v>24</v>
      </c>
      <c r="AA62" s="2">
        <f t="shared" si="20"/>
        <v>0.41398058589411008</v>
      </c>
      <c r="AB62" s="2">
        <v>-3.3753023731541987E-7</v>
      </c>
      <c r="AC62" s="2">
        <f t="shared" si="21"/>
        <v>0.41398091920536528</v>
      </c>
      <c r="AD62" s="2">
        <v>1.6751671699788417E-7</v>
      </c>
      <c r="AE62" s="2">
        <f t="shared" si="12"/>
        <v>0.41398075254973765</v>
      </c>
      <c r="AF62" s="2">
        <v>-8.5006699290790522E-8</v>
      </c>
      <c r="AG62" s="2">
        <f t="shared" si="13"/>
        <v>2.8692331385021057E-14</v>
      </c>
      <c r="AH62" s="2">
        <f t="shared" si="14"/>
        <v>-1.4240043188019597E-14</v>
      </c>
      <c r="AI62" s="2">
        <f t="shared" si="15"/>
        <v>3.3331125520730254E-7</v>
      </c>
      <c r="AK62" s="2">
        <v>24</v>
      </c>
      <c r="AL62" s="2">
        <f t="shared" si="22"/>
        <v>0.37305563004931608</v>
      </c>
      <c r="AM62" s="2">
        <v>-2.0875812656306891E-7</v>
      </c>
      <c r="AN62" s="2">
        <f t="shared" si="23"/>
        <v>0.37305596336057123</v>
      </c>
      <c r="AO62" s="2">
        <v>3.0684476609588174E-7</v>
      </c>
      <c r="AP62" s="2">
        <f t="shared" si="16"/>
        <v>0.37305579670494365</v>
      </c>
      <c r="AQ62" s="2">
        <v>4.9043368033352408E-8</v>
      </c>
      <c r="AR62" s="2">
        <f t="shared" si="17"/>
        <v>-1.0238201630985751E-14</v>
      </c>
      <c r="AS62" s="2">
        <f t="shared" si="18"/>
        <v>1.5048700792748264E-14</v>
      </c>
      <c r="AT62" s="2">
        <f t="shared" si="19"/>
        <v>3.3331125515179139E-7</v>
      </c>
    </row>
    <row r="63" spans="2:46" x14ac:dyDescent="0.2">
      <c r="D63" s="4"/>
      <c r="R63" s="2" t="s">
        <v>47</v>
      </c>
      <c r="S63" s="2">
        <f>S62-S61</f>
        <v>2.3972699132603914E-3</v>
      </c>
      <c r="T63" s="2" t="s">
        <v>27</v>
      </c>
      <c r="U63" s="2"/>
      <c r="V63" s="2"/>
      <c r="W63" s="2"/>
      <c r="X63" s="2"/>
      <c r="Z63" s="2">
        <v>25</v>
      </c>
      <c r="AA63" s="2">
        <f t="shared" si="20"/>
        <v>0.41398075254973765</v>
      </c>
      <c r="AB63" s="2">
        <v>-8.5006699290790522E-8</v>
      </c>
      <c r="AC63" s="2">
        <f t="shared" si="21"/>
        <v>0.41398091920536528</v>
      </c>
      <c r="AD63" s="2">
        <v>1.6751671699788417E-7</v>
      </c>
      <c r="AE63" s="2">
        <f t="shared" si="12"/>
        <v>0.41398083587755147</v>
      </c>
      <c r="AF63" s="2">
        <v>4.1255024174624566E-8</v>
      </c>
      <c r="AG63" s="2">
        <f t="shared" si="13"/>
        <v>-3.506953434246604E-15</v>
      </c>
      <c r="AH63" s="2">
        <f t="shared" si="14"/>
        <v>6.9109062094014534E-15</v>
      </c>
      <c r="AI63" s="2">
        <f t="shared" si="15"/>
        <v>1.6665562763140684E-7</v>
      </c>
      <c r="AK63" s="2">
        <v>25</v>
      </c>
      <c r="AL63" s="2">
        <f t="shared" si="22"/>
        <v>0.37305563004931608</v>
      </c>
      <c r="AM63" s="2">
        <v>-2.0875812656306891E-7</v>
      </c>
      <c r="AN63" s="2">
        <f t="shared" si="23"/>
        <v>0.37305579670494365</v>
      </c>
      <c r="AO63" s="2">
        <v>4.9043368033352408E-8</v>
      </c>
      <c r="AP63" s="2">
        <f t="shared" si="16"/>
        <v>0.37305571337712984</v>
      </c>
      <c r="AQ63" s="2">
        <v>-7.9857367218938435E-8</v>
      </c>
      <c r="AR63" s="2">
        <f t="shared" si="17"/>
        <v>1.667087437288462E-14</v>
      </c>
      <c r="AS63" s="2">
        <f t="shared" si="18"/>
        <v>-3.9164742506929697E-15</v>
      </c>
      <c r="AT63" s="2">
        <f t="shared" si="19"/>
        <v>1.6665562757589569E-7</v>
      </c>
    </row>
    <row r="64" spans="2:46" x14ac:dyDescent="0.2">
      <c r="D64" s="4"/>
      <c r="R64" s="2" t="s">
        <v>64</v>
      </c>
      <c r="S64" s="2">
        <f>S63/PI()*180</f>
        <v>0.13735344838351338</v>
      </c>
      <c r="T64" s="2" t="s">
        <v>5</v>
      </c>
      <c r="U64" s="2"/>
      <c r="V64" s="2"/>
      <c r="W64" s="2"/>
      <c r="X64" s="2"/>
      <c r="Z64" s="2">
        <v>26</v>
      </c>
      <c r="AA64" s="2">
        <f t="shared" si="20"/>
        <v>0.41398075254973765</v>
      </c>
      <c r="AB64" s="2">
        <v>-8.5006699290790522E-8</v>
      </c>
      <c r="AC64" s="2">
        <f t="shared" si="21"/>
        <v>0.41398083587755147</v>
      </c>
      <c r="AD64" s="2">
        <v>4.1255024174624566E-8</v>
      </c>
      <c r="AE64" s="2">
        <f t="shared" si="12"/>
        <v>0.41398079421364453</v>
      </c>
      <c r="AF64" s="2">
        <v>-2.187583381108027E-8</v>
      </c>
      <c r="AG64" s="2">
        <f t="shared" si="13"/>
        <v>1.8595924265138086E-15</v>
      </c>
      <c r="AH64" s="2">
        <f t="shared" si="14"/>
        <v>-9.024880527161859E-16</v>
      </c>
      <c r="AI64" s="2">
        <f t="shared" si="15"/>
        <v>8.3327813815703422E-8</v>
      </c>
      <c r="AK64" s="2">
        <v>26</v>
      </c>
      <c r="AL64" s="2">
        <f t="shared" si="22"/>
        <v>0.37305571337712984</v>
      </c>
      <c r="AM64" s="2">
        <v>-7.9857367218938435E-8</v>
      </c>
      <c r="AN64" s="2">
        <f t="shared" si="23"/>
        <v>0.37305579670494365</v>
      </c>
      <c r="AO64" s="2">
        <v>4.9043368033352408E-8</v>
      </c>
      <c r="AP64" s="2">
        <f t="shared" si="16"/>
        <v>0.37305575504103672</v>
      </c>
      <c r="AQ64" s="2">
        <v>-1.5406996678457574E-8</v>
      </c>
      <c r="AR64" s="2">
        <f t="shared" si="17"/>
        <v>1.2303621914925512E-15</v>
      </c>
      <c r="AS64" s="2">
        <f t="shared" si="18"/>
        <v>-7.5561100839023296E-16</v>
      </c>
      <c r="AT64" s="2">
        <f t="shared" si="19"/>
        <v>8.3327813815703422E-8</v>
      </c>
    </row>
    <row r="65" spans="4:46" x14ac:dyDescent="0.2">
      <c r="D65" s="4"/>
      <c r="R65" s="2" t="s">
        <v>73</v>
      </c>
      <c r="S65" s="2">
        <f xml:space="preserve"> $C$7*$C$31 / (2*PI()*$C$24)</f>
        <v>4.0207564570584081E-2</v>
      </c>
      <c r="T65" s="2"/>
      <c r="U65" s="2"/>
      <c r="V65" s="2"/>
      <c r="W65" s="2"/>
      <c r="X65" s="2"/>
      <c r="Z65" s="2">
        <v>27</v>
      </c>
      <c r="AA65" s="2">
        <f t="shared" si="20"/>
        <v>0.41398079421364453</v>
      </c>
      <c r="AB65" s="2">
        <v>-2.187583381108027E-8</v>
      </c>
      <c r="AC65" s="2">
        <f t="shared" si="21"/>
        <v>0.41398083587755147</v>
      </c>
      <c r="AD65" s="2">
        <v>4.1255024174624566E-8</v>
      </c>
      <c r="AE65" s="2">
        <f t="shared" si="12"/>
        <v>0.41398081504559803</v>
      </c>
      <c r="AF65" s="2">
        <v>9.6895961254617191E-9</v>
      </c>
      <c r="AG65" s="2">
        <f t="shared" si="13"/>
        <v>-2.1196799453708785E-16</v>
      </c>
      <c r="AH65" s="2">
        <f t="shared" si="14"/>
        <v>3.9974452239827174E-16</v>
      </c>
      <c r="AI65" s="2">
        <f t="shared" si="15"/>
        <v>4.1663906935607287E-8</v>
      </c>
      <c r="AK65" s="2">
        <v>27</v>
      </c>
      <c r="AL65" s="2">
        <f t="shared" si="22"/>
        <v>0.37305575504103672</v>
      </c>
      <c r="AM65" s="2">
        <v>-1.5406996678457574E-8</v>
      </c>
      <c r="AN65" s="2">
        <f t="shared" si="23"/>
        <v>0.37305579670494365</v>
      </c>
      <c r="AO65" s="2">
        <v>4.9043368033352408E-8</v>
      </c>
      <c r="AP65" s="2">
        <f t="shared" si="16"/>
        <v>0.37305577587299021</v>
      </c>
      <c r="AQ65" s="2">
        <v>1.6818186565625837E-8</v>
      </c>
      <c r="AR65" s="2">
        <f t="shared" si="17"/>
        <v>-2.5911774455427704E-16</v>
      </c>
      <c r="AS65" s="2">
        <f t="shared" si="18"/>
        <v>8.2482051339157106E-16</v>
      </c>
      <c r="AT65" s="2">
        <f t="shared" si="19"/>
        <v>4.1663906935607287E-8</v>
      </c>
    </row>
    <row r="66" spans="4:46" x14ac:dyDescent="0.2">
      <c r="R66" s="2" t="s">
        <v>71</v>
      </c>
      <c r="S66" s="2">
        <f>IF(-$C$7*($G$3-$C$24)/(2*$C$24*SIN(S61))&gt;500, 1, 2*ACOS(MIN(1, EXP(-$C$7*($G$3-$C$24)/(2*$C$24*SIN(S61)))))/PI() )</f>
        <v>0.51465748235438868</v>
      </c>
      <c r="T66" s="2"/>
      <c r="U66" s="2"/>
      <c r="V66" s="2"/>
      <c r="W66" s="2"/>
      <c r="X66" s="2"/>
      <c r="Z66" s="2">
        <v>28</v>
      </c>
      <c r="AA66" s="2">
        <f t="shared" si="20"/>
        <v>0.41398079421364453</v>
      </c>
      <c r="AB66" s="2">
        <v>-2.187583381108027E-8</v>
      </c>
      <c r="AC66" s="2">
        <f t="shared" si="21"/>
        <v>0.41398081504559803</v>
      </c>
      <c r="AD66" s="2">
        <v>9.6895961254617191E-9</v>
      </c>
      <c r="AE66" s="2">
        <f t="shared" si="12"/>
        <v>0.41398080462962128</v>
      </c>
      <c r="AF66" s="2">
        <v>-6.0931186762758216E-9</v>
      </c>
      <c r="AG66" s="2">
        <f t="shared" si="13"/>
        <v>1.3329205155339927E-16</v>
      </c>
      <c r="AH66" s="2">
        <f t="shared" si="14"/>
        <v>-5.903985911762064E-17</v>
      </c>
      <c r="AI66" s="2">
        <f t="shared" si="15"/>
        <v>2.0831953495559219E-8</v>
      </c>
      <c r="AK66" s="2">
        <v>28</v>
      </c>
      <c r="AL66" s="2">
        <f t="shared" si="22"/>
        <v>0.37305575504103672</v>
      </c>
      <c r="AM66" s="2">
        <v>-1.5406996678457574E-8</v>
      </c>
      <c r="AN66" s="2">
        <f t="shared" si="23"/>
        <v>0.37305577587299021</v>
      </c>
      <c r="AO66" s="2">
        <v>1.6818186565625837E-8</v>
      </c>
      <c r="AP66" s="2">
        <f t="shared" si="16"/>
        <v>0.37305576545701347</v>
      </c>
      <c r="AQ66" s="2">
        <v>7.0559513787316064E-10</v>
      </c>
      <c r="AR66" s="2">
        <f t="shared" si="17"/>
        <v>-1.08711019455476E-17</v>
      </c>
      <c r="AS66" s="2">
        <f t="shared" si="18"/>
        <v>1.18668306685493E-17</v>
      </c>
      <c r="AT66" s="2">
        <f t="shared" si="19"/>
        <v>2.0831953495559219E-8</v>
      </c>
    </row>
    <row r="67" spans="4:46" x14ac:dyDescent="0.2">
      <c r="R67" s="2" t="s">
        <v>72</v>
      </c>
      <c r="S67" s="2">
        <f>IF(-$C$7*($C$24-$C$9)/(2*$C$24*SIN(S61))&gt;500, 1, 2*ACOS(MIN(1, EXP(-$C$7*($C$24-$C$9)/(2*$C$24*SIN(S61)))))/PI() )</f>
        <v>0.98590202165530572</v>
      </c>
      <c r="T67" s="2"/>
      <c r="U67" s="2"/>
      <c r="V67" s="2"/>
      <c r="W67" s="2"/>
      <c r="X67" s="2"/>
      <c r="Z67" s="2">
        <v>29</v>
      </c>
      <c r="AA67" s="2">
        <f t="shared" si="20"/>
        <v>0.41398080462962128</v>
      </c>
      <c r="AB67" s="2">
        <v>-6.0931186762758216E-9</v>
      </c>
      <c r="AC67" s="2">
        <f t="shared" si="21"/>
        <v>0.41398081504559803</v>
      </c>
      <c r="AD67" s="2">
        <v>9.6895961254617191E-9</v>
      </c>
      <c r="AE67" s="2">
        <f>(AA67+AC67)/2</f>
        <v>0.41398080983760965</v>
      </c>
      <c r="AF67" s="2">
        <v>1.7982388911264025E-9</v>
      </c>
      <c r="AG67" s="2">
        <f t="shared" si="13"/>
        <v>-1.0956882971927807E-17</v>
      </c>
      <c r="AH67" s="2">
        <f t="shared" si="14"/>
        <v>1.7424208592112967E-17</v>
      </c>
      <c r="AI67" s="2">
        <f t="shared" si="15"/>
        <v>1.0415976747779609E-8</v>
      </c>
      <c r="AK67" s="2">
        <v>29</v>
      </c>
      <c r="AL67" s="2">
        <f t="shared" si="22"/>
        <v>0.37305575504103672</v>
      </c>
      <c r="AM67" s="2">
        <v>-1.5406996678457574E-8</v>
      </c>
      <c r="AN67" s="2">
        <f t="shared" si="23"/>
        <v>0.37305576545701347</v>
      </c>
      <c r="AO67" s="2">
        <v>7.0559513787316064E-10</v>
      </c>
      <c r="AP67" s="2">
        <f>(AL67+AN67)/2</f>
        <v>0.37305576024902509</v>
      </c>
      <c r="AQ67" s="2">
        <v>-7.3507007702922067E-9</v>
      </c>
      <c r="AR67" s="2">
        <f t="shared" si="17"/>
        <v>1.1325222235222755E-16</v>
      </c>
      <c r="AS67" s="2">
        <f t="shared" si="18"/>
        <v>-5.1866187234786777E-18</v>
      </c>
      <c r="AT67" s="2">
        <f t="shared" si="19"/>
        <v>1.0415976747779609E-8</v>
      </c>
    </row>
    <row r="68" spans="4:46" x14ac:dyDescent="0.2">
      <c r="R68" s="2" t="s">
        <v>70</v>
      </c>
      <c r="S68" s="2">
        <f>IF(S61=0,1,S66*S67)</f>
        <v>0.50740185231322166</v>
      </c>
      <c r="T68" s="2"/>
      <c r="U68" s="2"/>
      <c r="V68" s="2"/>
      <c r="W68" s="2"/>
      <c r="X68" s="2"/>
      <c r="Z68" s="2">
        <v>30</v>
      </c>
      <c r="AA68" s="2">
        <f t="shared" si="20"/>
        <v>0.41398080462962128</v>
      </c>
      <c r="AB68" s="2">
        <v>-6.0931186762758216E-9</v>
      </c>
      <c r="AC68" s="2">
        <f t="shared" si="21"/>
        <v>0.41398080983760965</v>
      </c>
      <c r="AD68" s="2">
        <v>1.7982388911264025E-9</v>
      </c>
      <c r="AE68" s="25">
        <f>(AA68+AC68)/2</f>
        <v>0.41398080723361547</v>
      </c>
      <c r="AF68" s="2">
        <v>-2.1474398925747096E-9</v>
      </c>
      <c r="AG68" s="2">
        <f t="shared" si="13"/>
        <v>1.3084606115626707E-17</v>
      </c>
      <c r="AH68" s="2">
        <f t="shared" si="14"/>
        <v>-3.8616099311841465E-18</v>
      </c>
      <c r="AI68" s="2">
        <f t="shared" si="15"/>
        <v>5.2079883738898047E-9</v>
      </c>
      <c r="AK68" s="2">
        <v>30</v>
      </c>
      <c r="AL68" s="2">
        <f t="shared" si="22"/>
        <v>0.37305576024902509</v>
      </c>
      <c r="AM68" s="2">
        <v>-7.3507007702922067E-9</v>
      </c>
      <c r="AN68" s="2">
        <f t="shared" si="23"/>
        <v>0.37305576545701347</v>
      </c>
      <c r="AO68" s="2">
        <v>7.0559513787316064E-10</v>
      </c>
      <c r="AP68" s="25">
        <f>(AL68+AN68)/2</f>
        <v>0.37305576285301928</v>
      </c>
      <c r="AQ68" s="2">
        <v>-3.3225527329427962E-9</v>
      </c>
      <c r="AR68" s="2">
        <f t="shared" si="17"/>
        <v>2.4423090933379088E-17</v>
      </c>
      <c r="AS68" s="2">
        <f t="shared" si="18"/>
        <v>-2.344377053691619E-18</v>
      </c>
      <c r="AT68" s="2">
        <f t="shared" si="19"/>
        <v>5.2079883738898047E-9</v>
      </c>
    </row>
    <row r="69" spans="4:46" x14ac:dyDescent="0.2">
      <c r="R69" s="2" t="s">
        <v>48</v>
      </c>
      <c r="S69" s="2">
        <f>IF(S64&lt;$BB$4, $AW$5*S64^2 + $AX$5*S64 + $AY$5, IF(S64&gt;$BC$4, $BD$5*S64^2 + $BE$5*S64 + $BF$5,$AZ$5*S64^3 + $BA$5*S64^2 + $BB$5*S64 + $BC$5))</f>
        <v>0.39180442677770749</v>
      </c>
      <c r="T69" s="2"/>
      <c r="U69" s="2"/>
      <c r="V69" s="2"/>
      <c r="W69" s="2"/>
      <c r="X69" s="2"/>
    </row>
    <row r="70" spans="4:46" x14ac:dyDescent="0.2">
      <c r="R70" s="2" t="s">
        <v>49</v>
      </c>
      <c r="S70" s="2">
        <f>IF(S64&lt;$BB$4, $AW$6*S64^2 + $AX$6*S64 + $AY$6, IF(S64&gt;$BC$4, $BD$6*S64^2 + $BE$6*S64 + $BF$6, $AZ$6*S64^3 + $BA$6*S64^2 + $BB$6*S64 + $BC$6))</f>
        <v>6.2907548889183252E-3</v>
      </c>
      <c r="T70" s="2"/>
      <c r="U70" s="2"/>
      <c r="V70" s="2"/>
      <c r="W70" s="2"/>
      <c r="X70" s="3"/>
      <c r="Z70" s="52" t="s">
        <v>81</v>
      </c>
      <c r="AA70" s="52"/>
      <c r="AB70" s="52"/>
      <c r="AC70" s="52"/>
      <c r="AD70" s="52"/>
      <c r="AE70" s="52"/>
      <c r="AF70" s="52"/>
      <c r="AG70" s="52"/>
      <c r="AH70" s="52"/>
      <c r="AI70" s="52"/>
      <c r="AK70" s="52" t="s">
        <v>82</v>
      </c>
      <c r="AL70" s="52"/>
      <c r="AM70" s="52"/>
      <c r="AN70" s="52"/>
      <c r="AO70" s="52"/>
      <c r="AP70" s="52"/>
      <c r="AQ70" s="52"/>
      <c r="AR70" s="52"/>
      <c r="AS70" s="52"/>
      <c r="AT70" s="52"/>
    </row>
    <row r="71" spans="4:46" x14ac:dyDescent="0.2">
      <c r="R71" s="2" t="s">
        <v>66</v>
      </c>
      <c r="S71" s="2">
        <f xml:space="preserve"> S69*COS(S61) - S70*SIN(S61)</f>
        <v>0.37313316138967267</v>
      </c>
      <c r="T71" s="2"/>
      <c r="U71" s="2"/>
      <c r="V71" s="2"/>
      <c r="W71" s="2"/>
      <c r="X71" s="3"/>
      <c r="Z71" s="8" t="s">
        <v>33</v>
      </c>
      <c r="AA71" s="8" t="s">
        <v>34</v>
      </c>
      <c r="AB71" s="8" t="s">
        <v>35</v>
      </c>
      <c r="AC71" s="8" t="s">
        <v>36</v>
      </c>
      <c r="AD71" s="8" t="s">
        <v>37</v>
      </c>
      <c r="AE71" s="8" t="s">
        <v>38</v>
      </c>
      <c r="AF71" s="8" t="s">
        <v>39</v>
      </c>
      <c r="AG71" s="8" t="s">
        <v>40</v>
      </c>
      <c r="AH71" s="8" t="s">
        <v>41</v>
      </c>
      <c r="AI71" s="8" t="s">
        <v>42</v>
      </c>
      <c r="AK71" s="8" t="s">
        <v>33</v>
      </c>
      <c r="AL71" s="8" t="s">
        <v>34</v>
      </c>
      <c r="AM71" s="8" t="s">
        <v>35</v>
      </c>
      <c r="AN71" s="8" t="s">
        <v>36</v>
      </c>
      <c r="AO71" s="8" t="s">
        <v>37</v>
      </c>
      <c r="AP71" s="8" t="s">
        <v>38</v>
      </c>
      <c r="AQ71" s="8" t="s">
        <v>39</v>
      </c>
      <c r="AR71" s="8" t="s">
        <v>40</v>
      </c>
      <c r="AS71" s="8" t="s">
        <v>41</v>
      </c>
      <c r="AT71" s="8" t="s">
        <v>42</v>
      </c>
    </row>
    <row r="72" spans="4:46" x14ac:dyDescent="0.2">
      <c r="R72" s="2" t="s">
        <v>67</v>
      </c>
      <c r="S72" s="2">
        <f xml:space="preserve"> S69*SIN(S61) + S70*COS(S61)</f>
        <v>0.11967425082710528</v>
      </c>
      <c r="T72" s="2"/>
      <c r="U72" s="2"/>
      <c r="V72" s="2"/>
      <c r="W72" s="2"/>
      <c r="X72" s="3"/>
      <c r="Z72" s="15">
        <v>0</v>
      </c>
      <c r="AA72" s="15"/>
      <c r="AB72" s="15">
        <f>$S$58</f>
        <v>-3.7887176174145054E-9</v>
      </c>
      <c r="AC72" s="15"/>
      <c r="AD72" s="15">
        <f>$S$58</f>
        <v>-3.7887176174145054E-9</v>
      </c>
      <c r="AE72" s="15"/>
      <c r="AF72" s="15">
        <f>$S$58</f>
        <v>-3.7887176174145054E-9</v>
      </c>
      <c r="AG72" s="15"/>
      <c r="AH72" s="15"/>
      <c r="AI72" s="15"/>
      <c r="AK72" s="15">
        <v>0</v>
      </c>
      <c r="AL72" s="15"/>
      <c r="AM72" s="15">
        <f>$W$58</f>
        <v>-1.3615447658210655E-10</v>
      </c>
      <c r="AN72" s="15"/>
      <c r="AO72" s="15">
        <f>$W$58</f>
        <v>-1.3615447658210655E-10</v>
      </c>
      <c r="AP72" s="15"/>
      <c r="AQ72" s="15">
        <f>$W$58</f>
        <v>-1.3615447658210655E-10</v>
      </c>
      <c r="AR72" s="15"/>
      <c r="AS72" s="15"/>
      <c r="AT72" s="15"/>
    </row>
    <row r="73" spans="4:46" x14ac:dyDescent="0.2">
      <c r="R73" s="2" t="s">
        <v>68</v>
      </c>
      <c r="S73" s="2">
        <f xml:space="preserve"> 4*S68*SIN(S61)*SIN(S61) / (S65*S71)</f>
        <v>11.383375061776565</v>
      </c>
      <c r="T73" s="2"/>
      <c r="U73" s="2"/>
      <c r="V73" s="2"/>
      <c r="W73" s="2"/>
      <c r="X73" s="3"/>
      <c r="Z73" s="2">
        <v>1</v>
      </c>
      <c r="AA73" s="9">
        <f>0.01*PI()</f>
        <v>3.1415926535897934E-2</v>
      </c>
      <c r="AB73" s="2">
        <f t="dataTable" ref="AB73:AB102" dt2D="0" dtr="0" r1="S42"/>
        <v>-1.2310933246421905</v>
      </c>
      <c r="AC73" s="9">
        <f>0.9*PI()</f>
        <v>2.8274333882308138</v>
      </c>
      <c r="AD73" s="2">
        <f t="dataTable" ref="AD73:AD102" dt2D="0" dtr="0" r1="S42" ca="1"/>
        <v>0.54765212752818115</v>
      </c>
      <c r="AE73" s="2">
        <f>(AA73+AC73)/2</f>
        <v>1.4294246573833558</v>
      </c>
      <c r="AF73" s="2">
        <f t="dataTable" ref="AF73:AF102" dt2D="0" dtr="0" r1="S42" ca="1"/>
        <v>0.94788735587718886</v>
      </c>
      <c r="AG73" s="2">
        <f>AB73*AF73</f>
        <v>-1.1669377963331435</v>
      </c>
      <c r="AH73" s="2">
        <f>AD73*AF73</f>
        <v>0.51911252710320466</v>
      </c>
      <c r="AI73" s="2">
        <f>AC73-AA73</f>
        <v>2.7960174616949161</v>
      </c>
      <c r="AK73" s="2">
        <v>1</v>
      </c>
      <c r="AL73" s="9">
        <f>0.01*PI()</f>
        <v>3.1415926535897934E-2</v>
      </c>
      <c r="AM73" s="2">
        <f t="dataTable" ref="AM73:AM102" dt2D="0" dtr="0" r1="W42"/>
        <v>-0.88690003378398174</v>
      </c>
      <c r="AN73" s="9">
        <f>0.9*PI()</f>
        <v>2.8274333882308138</v>
      </c>
      <c r="AO73" s="2">
        <f t="dataTable" ref="AO73:AO102" dt2D="0" dtr="0" r1="W42" ca="1"/>
        <v>0.52809624097286423</v>
      </c>
      <c r="AP73" s="2">
        <f>(AL73+AN73)/2</f>
        <v>1.4294246573833558</v>
      </c>
      <c r="AQ73" s="2">
        <f t="dataTable" ref="AQ73:AQ102" dt2D="0" dtr="0" r1="W42" ca="1"/>
        <v>0.95037090597399254</v>
      </c>
      <c r="AR73" s="2">
        <f>AM73*AQ73</f>
        <v>-0.84288398861564728</v>
      </c>
      <c r="AS73" s="2">
        <f>AO73*AQ73</f>
        <v>0.50188730297484085</v>
      </c>
      <c r="AT73" s="2">
        <f>AN73-AL73</f>
        <v>2.7960174616949161</v>
      </c>
    </row>
    <row r="74" spans="4:46" x14ac:dyDescent="0.2">
      <c r="R74" s="2" t="s">
        <v>69</v>
      </c>
      <c r="S74" s="2">
        <f xml:space="preserve"> 4*S68*SIN(S61)*COS(S61) / (S65*S72)</f>
        <v>117.09331982514223</v>
      </c>
      <c r="T74" s="2"/>
      <c r="U74" s="2"/>
      <c r="V74" s="2"/>
      <c r="W74" s="2"/>
      <c r="X74" s="3"/>
      <c r="Z74" s="2">
        <v>2</v>
      </c>
      <c r="AA74" s="2">
        <f>IF(AG73&gt;0,AE73,AA73)</f>
        <v>3.1415926535897934E-2</v>
      </c>
      <c r="AB74" s="2">
        <v>-1.2310933246421905</v>
      </c>
      <c r="AC74" s="2">
        <f>IF(AH73&gt;0,AE73,AC73)</f>
        <v>1.4294246573833558</v>
      </c>
      <c r="AD74" s="2">
        <v>0.94788735587718886</v>
      </c>
      <c r="AE74" s="2">
        <f t="shared" ref="AE74:AE100" si="24">(AA74+AC74)/2</f>
        <v>0.73042029195962688</v>
      </c>
      <c r="AF74" s="2">
        <v>0.44303167110588471</v>
      </c>
      <c r="AG74" s="2">
        <f t="shared" ref="AG74:AG102" si="25">AB74*AF74</f>
        <v>-0.54541333290352911</v>
      </c>
      <c r="AH74" s="2">
        <f t="shared" ref="AH74:AH102" si="26">AD74*AF74</f>
        <v>0.41994411929440945</v>
      </c>
      <c r="AI74" s="2">
        <f t="shared" ref="AI74:AI102" si="27">AC74-AA74</f>
        <v>1.3980087308474578</v>
      </c>
      <c r="AK74" s="2">
        <v>2</v>
      </c>
      <c r="AL74" s="2">
        <f>IF(AR73&gt;0,AP73,AL73)</f>
        <v>3.1415926535897934E-2</v>
      </c>
      <c r="AM74" s="2">
        <v>-0.88690003378398174</v>
      </c>
      <c r="AN74" s="2">
        <f>IF(AS73&gt;0,AP73,AN73)</f>
        <v>1.4294246573833558</v>
      </c>
      <c r="AO74" s="2">
        <v>0.95037090597399254</v>
      </c>
      <c r="AP74" s="2">
        <f t="shared" ref="AP74:AP100" si="28">(AL74+AN74)/2</f>
        <v>0.73042029195962688</v>
      </c>
      <c r="AQ74" s="2">
        <v>0.466728363557048</v>
      </c>
      <c r="AR74" s="2">
        <f t="shared" ref="AR74:AR102" si="29">AM74*AQ74</f>
        <v>-0.41394140140668839</v>
      </c>
      <c r="AS74" s="2">
        <f t="shared" ref="AS74:AS102" si="30">AO74*AQ74</f>
        <v>0.44356505771747068</v>
      </c>
      <c r="AT74" s="2">
        <f t="shared" ref="AT74:AT102" si="31">AN74-AL74</f>
        <v>1.3980087308474578</v>
      </c>
    </row>
    <row r="75" spans="4:46" x14ac:dyDescent="0.2">
      <c r="R75" s="2" t="s">
        <v>34</v>
      </c>
      <c r="S75" s="2">
        <f>1/(S73-1)</f>
        <v>9.6307799154940948E-2</v>
      </c>
      <c r="T75" s="2"/>
      <c r="U75" s="2"/>
      <c r="V75" s="2"/>
      <c r="W75" s="2"/>
      <c r="X75" s="3"/>
      <c r="Z75" s="2">
        <v>3</v>
      </c>
      <c r="AA75" s="2">
        <f t="shared" ref="AA75:AA102" si="32">IF(AG74&gt;0,AE74,AA74)</f>
        <v>3.1415926535897934E-2</v>
      </c>
      <c r="AB75" s="2">
        <v>-1.2310933246421905</v>
      </c>
      <c r="AC75" s="2">
        <f t="shared" ref="AC75:AC102" si="33">IF(AH74&gt;0,AE74,AC74)</f>
        <v>0.73042029195962688</v>
      </c>
      <c r="AD75" s="2">
        <v>0.44303167110588471</v>
      </c>
      <c r="AE75" s="2">
        <f t="shared" si="24"/>
        <v>0.38091810924776243</v>
      </c>
      <c r="AF75" s="2">
        <v>5.9620546735790092E-2</v>
      </c>
      <c r="AG75" s="2">
        <f t="shared" si="25"/>
        <v>-7.3398457097948927E-2</v>
      </c>
      <c r="AH75" s="2">
        <f t="shared" si="26"/>
        <v>2.6413790452603583E-2</v>
      </c>
      <c r="AI75" s="2">
        <f t="shared" si="27"/>
        <v>0.6990043654237289</v>
      </c>
      <c r="AK75" s="2">
        <v>3</v>
      </c>
      <c r="AL75" s="2">
        <f t="shared" ref="AL75:AL102" si="34">IF(AR74&gt;0,AP74,AL74)</f>
        <v>3.1415926535897934E-2</v>
      </c>
      <c r="AM75" s="2">
        <v>-0.88690003378398174</v>
      </c>
      <c r="AN75" s="2">
        <f t="shared" ref="AN75:AN102" si="35">IF(AS74&gt;0,AP74,AN74)</f>
        <v>0.73042029195962688</v>
      </c>
      <c r="AO75" s="2">
        <v>0.466728363557048</v>
      </c>
      <c r="AP75" s="2">
        <f t="shared" si="28"/>
        <v>0.38091810924776243</v>
      </c>
      <c r="AQ75" s="2">
        <v>9.5469795072920471E-2</v>
      </c>
      <c r="AR75" s="2">
        <f t="shared" si="29"/>
        <v>-8.4672164475522976E-2</v>
      </c>
      <c r="AS75" s="2">
        <f t="shared" si="30"/>
        <v>4.4558461223510898E-2</v>
      </c>
      <c r="AT75" s="2">
        <f t="shared" si="31"/>
        <v>0.6990043654237289</v>
      </c>
    </row>
    <row r="76" spans="4:46" x14ac:dyDescent="0.2">
      <c r="R76" s="2" t="s">
        <v>74</v>
      </c>
      <c r="S76" s="2">
        <f>1/(S74+1)</f>
        <v>8.4678794827740857E-3</v>
      </c>
      <c r="T76" s="2"/>
      <c r="Z76" s="2">
        <v>4</v>
      </c>
      <c r="AA76" s="2">
        <f t="shared" si="32"/>
        <v>3.1415926535897934E-2</v>
      </c>
      <c r="AB76" s="2">
        <v>-1.2310933246421905</v>
      </c>
      <c r="AC76" s="2">
        <f t="shared" si="33"/>
        <v>0.38091810924776243</v>
      </c>
      <c r="AD76" s="2">
        <v>5.9620546735790092E-2</v>
      </c>
      <c r="AE76" s="2">
        <f t="shared" si="24"/>
        <v>0.20616701789183017</v>
      </c>
      <c r="AF76" s="2">
        <v>-0.23746767848426359</v>
      </c>
      <c r="AG76" s="2">
        <f t="shared" si="25"/>
        <v>0.29234487380025481</v>
      </c>
      <c r="AH76" s="2">
        <f t="shared" si="26"/>
        <v>-1.4157952823310612E-2</v>
      </c>
      <c r="AI76" s="2">
        <f t="shared" si="27"/>
        <v>0.34950218271186451</v>
      </c>
      <c r="AK76" s="2">
        <v>4</v>
      </c>
      <c r="AL76" s="2">
        <f t="shared" si="34"/>
        <v>3.1415926535897934E-2</v>
      </c>
      <c r="AM76" s="2">
        <v>-0.88690003378398174</v>
      </c>
      <c r="AN76" s="2">
        <f t="shared" si="35"/>
        <v>0.38091810924776243</v>
      </c>
      <c r="AO76" s="2">
        <v>9.5469795072920471E-2</v>
      </c>
      <c r="AP76" s="2">
        <f t="shared" si="28"/>
        <v>0.20616701789183017</v>
      </c>
      <c r="AQ76" s="2">
        <v>-0.17150990075430891</v>
      </c>
      <c r="AR76" s="2">
        <f t="shared" si="29"/>
        <v>0.15211213677328392</v>
      </c>
      <c r="AS76" s="2">
        <f t="shared" si="30"/>
        <v>-1.63740150779908E-2</v>
      </c>
      <c r="AT76" s="2">
        <f t="shared" si="31"/>
        <v>0.34950218271186451</v>
      </c>
    </row>
    <row r="77" spans="4:46" x14ac:dyDescent="0.2">
      <c r="R77" s="8" t="s">
        <v>75</v>
      </c>
      <c r="S77" s="29">
        <f>SIN(S61)/(1+S75) - $C$3*COS(S61)/($G$5*$C$24*(1-S76))</f>
        <v>-3.6604095310366347E-9</v>
      </c>
      <c r="T77" s="29"/>
      <c r="Z77" s="2">
        <v>5</v>
      </c>
      <c r="AA77" s="2">
        <f t="shared" si="32"/>
        <v>0.20616701789183017</v>
      </c>
      <c r="AB77" s="2">
        <v>-0.23746767848426359</v>
      </c>
      <c r="AC77" s="2">
        <f t="shared" si="33"/>
        <v>0.38091810924776243</v>
      </c>
      <c r="AD77" s="2">
        <v>5.9620546735790092E-2</v>
      </c>
      <c r="AE77" s="2">
        <f t="shared" si="24"/>
        <v>0.2935425635697963</v>
      </c>
      <c r="AF77" s="2">
        <v>-7.5804396818170916E-2</v>
      </c>
      <c r="AG77" s="2">
        <f t="shared" si="25"/>
        <v>1.8001094131310943E-2</v>
      </c>
      <c r="AH77" s="2">
        <f t="shared" si="26"/>
        <v>-4.5194995832761372E-3</v>
      </c>
      <c r="AI77" s="2">
        <f t="shared" si="27"/>
        <v>0.17475109135593225</v>
      </c>
      <c r="AK77" s="2">
        <v>5</v>
      </c>
      <c r="AL77" s="2">
        <f t="shared" si="34"/>
        <v>0.20616701789183017</v>
      </c>
      <c r="AM77" s="2">
        <v>-0.17150990075430891</v>
      </c>
      <c r="AN77" s="2">
        <f t="shared" si="35"/>
        <v>0.38091810924776243</v>
      </c>
      <c r="AO77" s="2">
        <v>9.5469795072920471E-2</v>
      </c>
      <c r="AP77" s="2">
        <f t="shared" si="28"/>
        <v>0.2935425635697963</v>
      </c>
      <c r="AQ77" s="2">
        <v>-2.9335658523997332E-2</v>
      </c>
      <c r="AR77" s="2">
        <f t="shared" si="29"/>
        <v>5.0313558820130784E-3</v>
      </c>
      <c r="AS77" s="2">
        <f t="shared" si="30"/>
        <v>-2.8006693076151981E-3</v>
      </c>
      <c r="AT77" s="2">
        <f t="shared" si="31"/>
        <v>0.17475109135593225</v>
      </c>
    </row>
    <row r="78" spans="4:46" x14ac:dyDescent="0.2">
      <c r="Z78" s="2">
        <v>6</v>
      </c>
      <c r="AA78" s="2">
        <f t="shared" si="32"/>
        <v>0.2935425635697963</v>
      </c>
      <c r="AB78" s="2">
        <v>-7.5804396818170916E-2</v>
      </c>
      <c r="AC78" s="2">
        <f t="shared" si="33"/>
        <v>0.38091810924776243</v>
      </c>
      <c r="AD78" s="2">
        <v>5.9620546735790092E-2</v>
      </c>
      <c r="AE78" s="2">
        <f t="shared" si="24"/>
        <v>0.33723033640877936</v>
      </c>
      <c r="AF78" s="2">
        <v>-5.3615550691734626E-3</v>
      </c>
      <c r="AG78" s="2">
        <f t="shared" si="25"/>
        <v>4.0642944802610095E-4</v>
      </c>
      <c r="AH78" s="2">
        <f t="shared" si="26"/>
        <v>-3.1965884457816869E-4</v>
      </c>
      <c r="AI78" s="2">
        <f t="shared" si="27"/>
        <v>8.7375545677966127E-2</v>
      </c>
      <c r="AK78" s="2">
        <v>6</v>
      </c>
      <c r="AL78" s="2">
        <f t="shared" si="34"/>
        <v>0.2935425635697963</v>
      </c>
      <c r="AM78" s="2">
        <v>-2.9335658523997332E-2</v>
      </c>
      <c r="AN78" s="2">
        <f t="shared" si="35"/>
        <v>0.38091810924776243</v>
      </c>
      <c r="AO78" s="2">
        <v>9.5469795072920471E-2</v>
      </c>
      <c r="AP78" s="2">
        <f t="shared" si="28"/>
        <v>0.33723033640877936</v>
      </c>
      <c r="AQ78" s="2">
        <v>3.5051421319744036E-2</v>
      </c>
      <c r="AR78" s="2">
        <f t="shared" si="29"/>
        <v>-1.028256526616771E-3</v>
      </c>
      <c r="AS78" s="2">
        <f t="shared" si="30"/>
        <v>3.3463520104105586E-3</v>
      </c>
      <c r="AT78" s="2">
        <f t="shared" si="31"/>
        <v>8.7375545677966127E-2</v>
      </c>
    </row>
    <row r="79" spans="4:46" x14ac:dyDescent="0.2">
      <c r="Z79" s="2">
        <v>7</v>
      </c>
      <c r="AA79" s="2">
        <f t="shared" si="32"/>
        <v>0.33723033640877936</v>
      </c>
      <c r="AB79" s="2">
        <v>-5.3615550691734626E-3</v>
      </c>
      <c r="AC79" s="2">
        <f t="shared" si="33"/>
        <v>0.38091810924776243</v>
      </c>
      <c r="AD79" s="2">
        <v>5.9620546735790092E-2</v>
      </c>
      <c r="AE79" s="2">
        <f t="shared" si="24"/>
        <v>0.35907422282827089</v>
      </c>
      <c r="AF79" s="2">
        <v>2.7796283939631572E-2</v>
      </c>
      <c r="AG79" s="2">
        <f t="shared" si="25"/>
        <v>-1.4903130706071655E-4</v>
      </c>
      <c r="AH79" s="2">
        <f t="shared" si="26"/>
        <v>1.6572296457040957E-3</v>
      </c>
      <c r="AI79" s="2">
        <f t="shared" si="27"/>
        <v>4.3687772838983063E-2</v>
      </c>
      <c r="AK79" s="2">
        <v>7</v>
      </c>
      <c r="AL79" s="2">
        <f t="shared" si="34"/>
        <v>0.2935425635697963</v>
      </c>
      <c r="AM79" s="2">
        <v>-2.9335658523997332E-2</v>
      </c>
      <c r="AN79" s="2">
        <f t="shared" si="35"/>
        <v>0.33723033640877936</v>
      </c>
      <c r="AO79" s="2">
        <v>3.5051421319744036E-2</v>
      </c>
      <c r="AP79" s="2">
        <f t="shared" si="28"/>
        <v>0.31538644998928783</v>
      </c>
      <c r="AQ79" s="2">
        <v>3.3533977239885715E-3</v>
      </c>
      <c r="AR79" s="2">
        <f t="shared" si="29"/>
        <v>-9.8374130526078597E-5</v>
      </c>
      <c r="AS79" s="2">
        <f t="shared" si="30"/>
        <v>1.1754135647619414E-4</v>
      </c>
      <c r="AT79" s="2">
        <f t="shared" si="31"/>
        <v>4.3687772838983063E-2</v>
      </c>
    </row>
    <row r="80" spans="4:46" x14ac:dyDescent="0.2">
      <c r="Z80" s="2">
        <v>8</v>
      </c>
      <c r="AA80" s="2">
        <f t="shared" si="32"/>
        <v>0.33723033640877936</v>
      </c>
      <c r="AB80" s="2">
        <v>-5.3615550691734626E-3</v>
      </c>
      <c r="AC80" s="2">
        <f t="shared" si="33"/>
        <v>0.35907422282827089</v>
      </c>
      <c r="AD80" s="2">
        <v>2.7796283939631572E-2</v>
      </c>
      <c r="AE80" s="2">
        <f t="shared" si="24"/>
        <v>0.34815227961852513</v>
      </c>
      <c r="AF80" s="2">
        <v>1.1384648678436804E-2</v>
      </c>
      <c r="AG80" s="2">
        <f t="shared" si="25"/>
        <v>-6.1039420832631813E-5</v>
      </c>
      <c r="AH80" s="2">
        <f t="shared" si="26"/>
        <v>3.1645092721878073E-4</v>
      </c>
      <c r="AI80" s="2">
        <f t="shared" si="27"/>
        <v>2.1843886419491532E-2</v>
      </c>
      <c r="AK80" s="2">
        <v>8</v>
      </c>
      <c r="AL80" s="2">
        <f t="shared" si="34"/>
        <v>0.2935425635697963</v>
      </c>
      <c r="AM80" s="2">
        <v>-2.9335658523997332E-2</v>
      </c>
      <c r="AN80" s="2">
        <f t="shared" si="35"/>
        <v>0.31538644998928783</v>
      </c>
      <c r="AO80" s="2">
        <v>3.3533977239885715E-3</v>
      </c>
      <c r="AP80" s="2">
        <f t="shared" si="28"/>
        <v>0.30446450677954207</v>
      </c>
      <c r="AQ80" s="2">
        <v>-1.2865918693769851E-2</v>
      </c>
      <c r="AR80" s="2">
        <f t="shared" si="29"/>
        <v>3.7743019739794613E-4</v>
      </c>
      <c r="AS80" s="2">
        <f t="shared" si="30"/>
        <v>-4.3144542464709836E-5</v>
      </c>
      <c r="AT80" s="2">
        <f t="shared" si="31"/>
        <v>2.1843886419491532E-2</v>
      </c>
    </row>
    <row r="81" spans="26:46" x14ac:dyDescent="0.2">
      <c r="Z81" s="2">
        <v>9</v>
      </c>
      <c r="AA81" s="2">
        <f t="shared" si="32"/>
        <v>0.33723033640877936</v>
      </c>
      <c r="AB81" s="2">
        <v>-5.3615550691734626E-3</v>
      </c>
      <c r="AC81" s="2">
        <f t="shared" si="33"/>
        <v>0.34815227961852513</v>
      </c>
      <c r="AD81" s="2">
        <v>1.1384648678436804E-2</v>
      </c>
      <c r="AE81" s="2">
        <f t="shared" si="24"/>
        <v>0.34269130801365222</v>
      </c>
      <c r="AF81" s="2">
        <v>3.0535443904770587E-3</v>
      </c>
      <c r="AG81" s="2">
        <f t="shared" si="25"/>
        <v>-1.6371746405708467E-5</v>
      </c>
      <c r="AH81" s="2">
        <f t="shared" si="26"/>
        <v>3.4763530109592764E-5</v>
      </c>
      <c r="AI81" s="2">
        <f t="shared" si="27"/>
        <v>1.0921943209745766E-2</v>
      </c>
      <c r="AK81" s="2">
        <v>9</v>
      </c>
      <c r="AL81" s="2">
        <f t="shared" si="34"/>
        <v>0.30446450677954207</v>
      </c>
      <c r="AM81" s="2">
        <v>-1.2865918693769851E-2</v>
      </c>
      <c r="AN81" s="2">
        <f t="shared" si="35"/>
        <v>0.31538644998928783</v>
      </c>
      <c r="AO81" s="2">
        <v>3.3533977239885715E-3</v>
      </c>
      <c r="AP81" s="2">
        <f t="shared" si="28"/>
        <v>0.30992547838441498</v>
      </c>
      <c r="AQ81" s="2">
        <v>-4.7252017475958863E-3</v>
      </c>
      <c r="AR81" s="2">
        <f t="shared" si="29"/>
        <v>6.0794061496227884E-5</v>
      </c>
      <c r="AS81" s="2">
        <f t="shared" si="30"/>
        <v>-1.5845480785774865E-5</v>
      </c>
      <c r="AT81" s="2">
        <f t="shared" si="31"/>
        <v>1.0921943209745766E-2</v>
      </c>
    </row>
    <row r="82" spans="26:46" x14ac:dyDescent="0.2">
      <c r="Z82" s="2">
        <v>10</v>
      </c>
      <c r="AA82" s="2">
        <f t="shared" si="32"/>
        <v>0.33723033640877936</v>
      </c>
      <c r="AB82" s="2">
        <v>-5.3615550691734626E-3</v>
      </c>
      <c r="AC82" s="2">
        <f t="shared" si="33"/>
        <v>0.34269130801365222</v>
      </c>
      <c r="AD82" s="2">
        <v>3.0535443904770587E-3</v>
      </c>
      <c r="AE82" s="2">
        <f t="shared" si="24"/>
        <v>0.33996082221121582</v>
      </c>
      <c r="AF82" s="2">
        <v>-1.1434765974270289E-3</v>
      </c>
      <c r="AG82" s="2">
        <f t="shared" si="25"/>
        <v>6.1308127474161096E-6</v>
      </c>
      <c r="AH82" s="2">
        <f t="shared" si="26"/>
        <v>-3.491656549715098E-6</v>
      </c>
      <c r="AI82" s="2">
        <f t="shared" si="27"/>
        <v>5.4609716048728552E-3</v>
      </c>
      <c r="AK82" s="2">
        <v>10</v>
      </c>
      <c r="AL82" s="2">
        <f t="shared" si="34"/>
        <v>0.30992547838441498</v>
      </c>
      <c r="AM82" s="2">
        <v>-4.7252017475958863E-3</v>
      </c>
      <c r="AN82" s="2">
        <f t="shared" si="35"/>
        <v>0.31538644998928783</v>
      </c>
      <c r="AO82" s="2">
        <v>3.3533977239885715E-3</v>
      </c>
      <c r="AP82" s="2">
        <f t="shared" si="28"/>
        <v>0.31265596418685138</v>
      </c>
      <c r="AQ82" s="2">
        <v>-6.7816051421126788E-4</v>
      </c>
      <c r="AR82" s="2">
        <f t="shared" si="29"/>
        <v>3.2044452469016079E-6</v>
      </c>
      <c r="AS82" s="2">
        <f t="shared" si="30"/>
        <v>-2.2741419248549849E-6</v>
      </c>
      <c r="AT82" s="2">
        <f t="shared" si="31"/>
        <v>5.4609716048728552E-3</v>
      </c>
    </row>
    <row r="83" spans="26:46" x14ac:dyDescent="0.2">
      <c r="Z83" s="2">
        <v>11</v>
      </c>
      <c r="AA83" s="2">
        <f t="shared" si="32"/>
        <v>0.33996082221121582</v>
      </c>
      <c r="AB83" s="2">
        <v>-1.1434765974270289E-3</v>
      </c>
      <c r="AC83" s="2">
        <f t="shared" si="33"/>
        <v>0.34269130801365222</v>
      </c>
      <c r="AD83" s="2">
        <v>3.0535443904770587E-3</v>
      </c>
      <c r="AE83" s="2">
        <f t="shared" si="24"/>
        <v>0.34132606511243402</v>
      </c>
      <c r="AF83" s="2">
        <v>9.5766207095199229E-4</v>
      </c>
      <c r="AG83" s="2">
        <f t="shared" si="25"/>
        <v>-1.095064166377106E-6</v>
      </c>
      <c r="AH83" s="2">
        <f t="shared" si="26"/>
        <v>2.9242636447280989E-6</v>
      </c>
      <c r="AI83" s="2">
        <f t="shared" si="27"/>
        <v>2.7304858024363998E-3</v>
      </c>
      <c r="AK83" s="2">
        <v>11</v>
      </c>
      <c r="AL83" s="2">
        <f t="shared" si="34"/>
        <v>0.31265596418685138</v>
      </c>
      <c r="AM83" s="2">
        <v>-6.7816051421126788E-4</v>
      </c>
      <c r="AN83" s="2">
        <f t="shared" si="35"/>
        <v>0.31538644998928783</v>
      </c>
      <c r="AO83" s="2">
        <v>3.3533977239885715E-3</v>
      </c>
      <c r="AP83" s="2">
        <f t="shared" si="28"/>
        <v>0.31402120708806958</v>
      </c>
      <c r="AQ83" s="2">
        <v>1.3395515090435794E-3</v>
      </c>
      <c r="AR83" s="2">
        <f t="shared" si="29"/>
        <v>-9.084309401854737E-7</v>
      </c>
      <c r="AS83" s="2">
        <f t="shared" si="30"/>
        <v>4.4920489815921955E-6</v>
      </c>
      <c r="AT83" s="2">
        <f t="shared" si="31"/>
        <v>2.7304858024364553E-3</v>
      </c>
    </row>
    <row r="84" spans="26:46" x14ac:dyDescent="0.2">
      <c r="Z84" s="2">
        <v>12</v>
      </c>
      <c r="AA84" s="2">
        <f t="shared" si="32"/>
        <v>0.33996082221121582</v>
      </c>
      <c r="AB84" s="2">
        <v>-1.1434765974270289E-3</v>
      </c>
      <c r="AC84" s="2">
        <f t="shared" si="33"/>
        <v>0.34132606511243402</v>
      </c>
      <c r="AD84" s="2">
        <v>9.5766207095199229E-4</v>
      </c>
      <c r="AE84" s="2">
        <f t="shared" si="24"/>
        <v>0.34064344366182492</v>
      </c>
      <c r="AF84" s="2">
        <v>-9.2249740175021078E-5</v>
      </c>
      <c r="AG84" s="2">
        <f t="shared" si="25"/>
        <v>1.0548541900886059E-7</v>
      </c>
      <c r="AH84" s="2">
        <f t="shared" si="26"/>
        <v>-8.8344077220793883E-8</v>
      </c>
      <c r="AI84" s="2">
        <f t="shared" si="27"/>
        <v>1.3652429012181999E-3</v>
      </c>
      <c r="AK84" s="2">
        <v>12</v>
      </c>
      <c r="AL84" s="2">
        <f t="shared" si="34"/>
        <v>0.31265596418685138</v>
      </c>
      <c r="AM84" s="2">
        <v>-6.7816051421126788E-4</v>
      </c>
      <c r="AN84" s="2">
        <f t="shared" si="35"/>
        <v>0.31402120708806958</v>
      </c>
      <c r="AO84" s="2">
        <v>1.3395515090435794E-3</v>
      </c>
      <c r="AP84" s="2">
        <f t="shared" si="28"/>
        <v>0.31333858563746048</v>
      </c>
      <c r="AQ84" s="2">
        <v>3.3117901367701874E-4</v>
      </c>
      <c r="AR84" s="2">
        <f t="shared" si="29"/>
        <v>-2.2459253021118754E-7</v>
      </c>
      <c r="AS84" s="2">
        <f t="shared" si="30"/>
        <v>4.4363134753461472E-7</v>
      </c>
      <c r="AT84" s="2">
        <f t="shared" si="31"/>
        <v>1.3652429012181999E-3</v>
      </c>
    </row>
    <row r="85" spans="26:46" x14ac:dyDescent="0.2">
      <c r="Z85" s="2">
        <v>13</v>
      </c>
      <c r="AA85" s="2">
        <f t="shared" si="32"/>
        <v>0.34064344366182492</v>
      </c>
      <c r="AB85" s="2">
        <v>-9.2249740175021078E-5</v>
      </c>
      <c r="AC85" s="2">
        <f t="shared" si="33"/>
        <v>0.34132606511243402</v>
      </c>
      <c r="AD85" s="2">
        <v>9.5766207095199229E-4</v>
      </c>
      <c r="AE85" s="2">
        <f t="shared" si="24"/>
        <v>0.3409847543871295</v>
      </c>
      <c r="AF85" s="2">
        <v>4.3287048486767565E-4</v>
      </c>
      <c r="AG85" s="2">
        <f t="shared" si="25"/>
        <v>-3.9932189758478472E-8</v>
      </c>
      <c r="AH85" s="2">
        <f t="shared" si="26"/>
        <v>4.145436449923713E-7</v>
      </c>
      <c r="AI85" s="2">
        <f t="shared" si="27"/>
        <v>6.8262145060909996E-4</v>
      </c>
      <c r="AK85" s="2">
        <v>13</v>
      </c>
      <c r="AL85" s="2">
        <f t="shared" si="34"/>
        <v>0.31265596418685138</v>
      </c>
      <c r="AM85" s="2">
        <v>-6.7816051421126788E-4</v>
      </c>
      <c r="AN85" s="2">
        <f t="shared" si="35"/>
        <v>0.31333858563746048</v>
      </c>
      <c r="AO85" s="2">
        <v>3.3117901367701874E-4</v>
      </c>
      <c r="AP85" s="2">
        <f t="shared" si="28"/>
        <v>0.3129972749121559</v>
      </c>
      <c r="AQ85" s="2">
        <v>-1.7336983331672773E-4</v>
      </c>
      <c r="AR85" s="2">
        <f t="shared" si="29"/>
        <v>1.1757257531079388E-7</v>
      </c>
      <c r="AS85" s="2">
        <f t="shared" si="30"/>
        <v>-5.7416450399183031E-8</v>
      </c>
      <c r="AT85" s="2">
        <f t="shared" si="31"/>
        <v>6.8262145060909996E-4</v>
      </c>
    </row>
    <row r="86" spans="26:46" x14ac:dyDescent="0.2">
      <c r="Z86" s="2">
        <v>14</v>
      </c>
      <c r="AA86" s="2">
        <f t="shared" si="32"/>
        <v>0.34064344366182492</v>
      </c>
      <c r="AB86" s="2">
        <v>-9.2249740175021078E-5</v>
      </c>
      <c r="AC86" s="2">
        <f t="shared" si="33"/>
        <v>0.3409847543871295</v>
      </c>
      <c r="AD86" s="2">
        <v>4.3287048486767565E-4</v>
      </c>
      <c r="AE86" s="2">
        <f t="shared" si="24"/>
        <v>0.34081409902447724</v>
      </c>
      <c r="AF86" s="2">
        <v>1.7035145979188426E-4</v>
      </c>
      <c r="AG86" s="2">
        <f t="shared" si="25"/>
        <v>-1.5714877904236873E-8</v>
      </c>
      <c r="AH86" s="2">
        <f t="shared" si="26"/>
        <v>7.3740118998029291E-8</v>
      </c>
      <c r="AI86" s="2">
        <f t="shared" si="27"/>
        <v>3.4131072530457773E-4</v>
      </c>
      <c r="AK86" s="2">
        <v>14</v>
      </c>
      <c r="AL86" s="2">
        <f t="shared" si="34"/>
        <v>0.3129972749121559</v>
      </c>
      <c r="AM86" s="2">
        <v>-1.7336983331672773E-4</v>
      </c>
      <c r="AN86" s="2">
        <f t="shared" si="35"/>
        <v>0.31333858563746048</v>
      </c>
      <c r="AO86" s="2">
        <v>3.3117901367701874E-4</v>
      </c>
      <c r="AP86" s="2">
        <f t="shared" si="28"/>
        <v>0.31316793027480816</v>
      </c>
      <c r="AQ86" s="2">
        <v>7.8934814609799009E-5</v>
      </c>
      <c r="AR86" s="2">
        <f t="shared" si="29"/>
        <v>-1.3684915651787658E-8</v>
      </c>
      <c r="AS86" s="2">
        <f t="shared" si="30"/>
        <v>2.6141554047251564E-8</v>
      </c>
      <c r="AT86" s="2">
        <f t="shared" si="31"/>
        <v>3.4131072530457773E-4</v>
      </c>
    </row>
    <row r="87" spans="26:46" x14ac:dyDescent="0.2">
      <c r="Z87" s="2">
        <v>15</v>
      </c>
      <c r="AA87" s="2">
        <f t="shared" si="32"/>
        <v>0.34064344366182492</v>
      </c>
      <c r="AB87" s="2">
        <v>-9.2249740175021078E-5</v>
      </c>
      <c r="AC87" s="2">
        <f t="shared" si="33"/>
        <v>0.34081409902447724</v>
      </c>
      <c r="AD87" s="2">
        <v>1.7035145979188426E-4</v>
      </c>
      <c r="AE87" s="2">
        <f t="shared" si="24"/>
        <v>0.34072877134315105</v>
      </c>
      <c r="AF87" s="2">
        <v>3.9061132624085282E-5</v>
      </c>
      <c r="AG87" s="2">
        <f t="shared" si="25"/>
        <v>-3.6033793355139067E-9</v>
      </c>
      <c r="AH87" s="2">
        <f t="shared" si="26"/>
        <v>6.6541209636373223E-9</v>
      </c>
      <c r="AI87" s="2">
        <f t="shared" si="27"/>
        <v>1.7065536265231662E-4</v>
      </c>
      <c r="AK87" s="2">
        <v>15</v>
      </c>
      <c r="AL87" s="2">
        <f t="shared" si="34"/>
        <v>0.3129972749121559</v>
      </c>
      <c r="AM87" s="2">
        <v>-1.7336983331672773E-4</v>
      </c>
      <c r="AN87" s="2">
        <f t="shared" si="35"/>
        <v>0.31316793027480816</v>
      </c>
      <c r="AO87" s="2">
        <v>7.8934814609799009E-5</v>
      </c>
      <c r="AP87" s="2">
        <f t="shared" si="28"/>
        <v>0.31308260259348203</v>
      </c>
      <c r="AQ87" s="2">
        <v>-4.7209952649562847E-5</v>
      </c>
      <c r="AR87" s="2">
        <f t="shared" si="29"/>
        <v>8.1847816217453194E-9</v>
      </c>
      <c r="AS87" s="2">
        <f t="shared" si="30"/>
        <v>-3.726508860130633E-9</v>
      </c>
      <c r="AT87" s="2">
        <f t="shared" si="31"/>
        <v>1.7065536265226111E-4</v>
      </c>
    </row>
    <row r="88" spans="26:46" x14ac:dyDescent="0.2">
      <c r="Z88" s="2">
        <v>16</v>
      </c>
      <c r="AA88" s="2">
        <f t="shared" si="32"/>
        <v>0.34064344366182492</v>
      </c>
      <c r="AB88" s="2">
        <v>-9.2249740175021078E-5</v>
      </c>
      <c r="AC88" s="2">
        <f t="shared" si="33"/>
        <v>0.34072877134315105</v>
      </c>
      <c r="AD88" s="2">
        <v>3.9061132624085282E-5</v>
      </c>
      <c r="AE88" s="2">
        <f t="shared" si="24"/>
        <v>0.34068610750248796</v>
      </c>
      <c r="AF88" s="2">
        <v>-2.6591735451719778E-5</v>
      </c>
      <c r="AG88" s="2">
        <f t="shared" si="25"/>
        <v>2.4530806862240462E-9</v>
      </c>
      <c r="AH88" s="2">
        <f t="shared" si="26"/>
        <v>-1.0387033051842165E-9</v>
      </c>
      <c r="AI88" s="2">
        <f t="shared" si="27"/>
        <v>8.5327681326130556E-5</v>
      </c>
      <c r="AK88" s="2">
        <v>16</v>
      </c>
      <c r="AL88" s="2">
        <f t="shared" si="34"/>
        <v>0.31308260259348203</v>
      </c>
      <c r="AM88" s="2">
        <v>-4.7209952649562847E-5</v>
      </c>
      <c r="AN88" s="2">
        <f t="shared" si="35"/>
        <v>0.31316793027480816</v>
      </c>
      <c r="AO88" s="2">
        <v>7.8934814609799009E-5</v>
      </c>
      <c r="AP88" s="2">
        <f t="shared" si="28"/>
        <v>0.31312526643414507</v>
      </c>
      <c r="AQ88" s="2">
        <v>1.5864320081215855E-5</v>
      </c>
      <c r="AR88" s="2">
        <f t="shared" si="29"/>
        <v>-7.4895379985170953E-10</v>
      </c>
      <c r="AS88" s="2">
        <f t="shared" si="30"/>
        <v>1.2522471645212851E-9</v>
      </c>
      <c r="AT88" s="2">
        <f t="shared" si="31"/>
        <v>8.5327681326130556E-5</v>
      </c>
    </row>
    <row r="89" spans="26:46" x14ac:dyDescent="0.2">
      <c r="Z89" s="2">
        <v>17</v>
      </c>
      <c r="AA89" s="2">
        <f t="shared" si="32"/>
        <v>0.34068610750248796</v>
      </c>
      <c r="AB89" s="2">
        <v>-2.6591735451719778E-5</v>
      </c>
      <c r="AC89" s="2">
        <f t="shared" si="33"/>
        <v>0.34072877134315105</v>
      </c>
      <c r="AD89" s="2">
        <v>3.9061132624085282E-5</v>
      </c>
      <c r="AE89" s="2">
        <f t="shared" si="24"/>
        <v>0.3407074394228195</v>
      </c>
      <c r="AF89" s="2">
        <v>6.23534065213871E-6</v>
      </c>
      <c r="AG89" s="2">
        <f t="shared" si="25"/>
        <v>-1.6580852907302644E-10</v>
      </c>
      <c r="AH89" s="2">
        <f t="shared" si="26"/>
        <v>2.4355946816954055E-10</v>
      </c>
      <c r="AI89" s="2">
        <f t="shared" si="27"/>
        <v>4.2663840663093033E-5</v>
      </c>
      <c r="AK89" s="2">
        <v>17</v>
      </c>
      <c r="AL89" s="2">
        <f t="shared" si="34"/>
        <v>0.31308260259348203</v>
      </c>
      <c r="AM89" s="2">
        <v>-4.7209952649562847E-5</v>
      </c>
      <c r="AN89" s="2">
        <f t="shared" si="35"/>
        <v>0.31312526643414507</v>
      </c>
      <c r="AO89" s="2">
        <v>1.5864320081215855E-5</v>
      </c>
      <c r="AP89" s="2">
        <f t="shared" si="28"/>
        <v>0.31310393451381358</v>
      </c>
      <c r="AQ89" s="2">
        <v>-1.5672343999462157E-5</v>
      </c>
      <c r="AR89" s="2">
        <f t="shared" si="29"/>
        <v>7.3989061812226887E-10</v>
      </c>
      <c r="AS89" s="2">
        <f t="shared" si="30"/>
        <v>-2.4863108163039031E-10</v>
      </c>
      <c r="AT89" s="2">
        <f t="shared" si="31"/>
        <v>4.2663840663037522E-5</v>
      </c>
    </row>
    <row r="90" spans="26:46" x14ac:dyDescent="0.2">
      <c r="Z90" s="2">
        <v>18</v>
      </c>
      <c r="AA90" s="2">
        <f t="shared" si="32"/>
        <v>0.34068610750248796</v>
      </c>
      <c r="AB90" s="2">
        <v>-2.6591735451719778E-5</v>
      </c>
      <c r="AC90" s="2">
        <f t="shared" si="33"/>
        <v>0.3407074394228195</v>
      </c>
      <c r="AD90" s="2">
        <v>6.23534065213871E-6</v>
      </c>
      <c r="AE90" s="2">
        <f t="shared" si="24"/>
        <v>0.3406967734626537</v>
      </c>
      <c r="AF90" s="2">
        <v>-1.0178036881525188E-5</v>
      </c>
      <c r="AG90" s="2">
        <f t="shared" si="25"/>
        <v>2.7065166417136475E-10</v>
      </c>
      <c r="AH90" s="2">
        <f t="shared" si="26"/>
        <v>-6.3463527126341105E-11</v>
      </c>
      <c r="AI90" s="2">
        <f t="shared" si="27"/>
        <v>2.1331920331546517E-5</v>
      </c>
      <c r="AK90" s="2">
        <v>18</v>
      </c>
      <c r="AL90" s="2">
        <f t="shared" si="34"/>
        <v>0.31310393451381358</v>
      </c>
      <c r="AM90" s="2">
        <v>-1.5672343999462157E-5</v>
      </c>
      <c r="AN90" s="2">
        <f t="shared" si="35"/>
        <v>0.31312526643414507</v>
      </c>
      <c r="AO90" s="2">
        <v>1.5864320081215855E-5</v>
      </c>
      <c r="AP90" s="2">
        <f t="shared" si="28"/>
        <v>0.31311460047397932</v>
      </c>
      <c r="AQ90" s="2">
        <v>9.6106110847316017E-8</v>
      </c>
      <c r="AR90" s="2">
        <f t="shared" si="29"/>
        <v>-1.5062080296495782E-12</v>
      </c>
      <c r="AS90" s="2">
        <f t="shared" si="30"/>
        <v>1.5246581042426324E-12</v>
      </c>
      <c r="AT90" s="2">
        <f t="shared" si="31"/>
        <v>2.1331920331491006E-5</v>
      </c>
    </row>
    <row r="91" spans="26:46" x14ac:dyDescent="0.2">
      <c r="Z91" s="2">
        <v>19</v>
      </c>
      <c r="AA91" s="2">
        <f t="shared" si="32"/>
        <v>0.3406967734626537</v>
      </c>
      <c r="AB91" s="2">
        <v>-1.0178036881525188E-5</v>
      </c>
      <c r="AC91" s="2">
        <f t="shared" si="33"/>
        <v>0.3407074394228195</v>
      </c>
      <c r="AD91" s="2">
        <v>6.23534065213871E-6</v>
      </c>
      <c r="AE91" s="2">
        <f t="shared" si="24"/>
        <v>0.34070210644273657</v>
      </c>
      <c r="AF91" s="2">
        <v>-1.9713079854599691E-6</v>
      </c>
      <c r="AG91" s="2">
        <f t="shared" si="25"/>
        <v>2.0064045380856684E-11</v>
      </c>
      <c r="AH91" s="2">
        <f t="shared" si="26"/>
        <v>-1.2291776819624211E-11</v>
      </c>
      <c r="AI91" s="2">
        <f t="shared" si="27"/>
        <v>1.0665960165801014E-5</v>
      </c>
      <c r="AK91" s="2">
        <v>19</v>
      </c>
      <c r="AL91" s="2">
        <f t="shared" si="34"/>
        <v>0.31310393451381358</v>
      </c>
      <c r="AM91" s="2">
        <v>-1.5672343999462157E-5</v>
      </c>
      <c r="AN91" s="2">
        <f t="shared" si="35"/>
        <v>0.31311460047397932</v>
      </c>
      <c r="AO91" s="2">
        <v>9.6106110847316017E-8</v>
      </c>
      <c r="AP91" s="2">
        <f t="shared" si="28"/>
        <v>0.31310926749389645</v>
      </c>
      <c r="AQ91" s="2">
        <v>-7.7880894267523537E-6</v>
      </c>
      <c r="AR91" s="2">
        <f t="shared" si="29"/>
        <v>1.2205761659463691E-10</v>
      </c>
      <c r="AS91" s="2">
        <f t="shared" si="30"/>
        <v>-7.4848298573627157E-13</v>
      </c>
      <c r="AT91" s="2">
        <f t="shared" si="31"/>
        <v>1.0665960165745503E-5</v>
      </c>
    </row>
    <row r="92" spans="26:46" x14ac:dyDescent="0.2">
      <c r="Z92" s="2">
        <v>20</v>
      </c>
      <c r="AA92" s="2">
        <f t="shared" si="32"/>
        <v>0.34070210644273657</v>
      </c>
      <c r="AB92" s="2">
        <v>-1.9713079854599691E-6</v>
      </c>
      <c r="AC92" s="2">
        <f t="shared" si="33"/>
        <v>0.3407074394228195</v>
      </c>
      <c r="AD92" s="2">
        <v>6.23534065213871E-6</v>
      </c>
      <c r="AE92" s="2">
        <f t="shared" si="24"/>
        <v>0.34070477293277801</v>
      </c>
      <c r="AF92" s="2">
        <v>2.1320263655644212E-6</v>
      </c>
      <c r="AG92" s="2">
        <f t="shared" si="25"/>
        <v>-4.2028805996483387E-12</v>
      </c>
      <c r="AH92" s="2">
        <f t="shared" si="26"/>
        <v>1.3293910668635381E-11</v>
      </c>
      <c r="AI92" s="2">
        <f t="shared" si="27"/>
        <v>5.3329800829282625E-6</v>
      </c>
      <c r="AK92" s="2">
        <v>20</v>
      </c>
      <c r="AL92" s="2">
        <f t="shared" si="34"/>
        <v>0.31310926749389645</v>
      </c>
      <c r="AM92" s="2">
        <v>-7.7880894267523537E-6</v>
      </c>
      <c r="AN92" s="2">
        <f t="shared" si="35"/>
        <v>0.31311460047397932</v>
      </c>
      <c r="AO92" s="2">
        <v>9.6106110847316017E-8</v>
      </c>
      <c r="AP92" s="2">
        <f t="shared" si="28"/>
        <v>0.31311193398393788</v>
      </c>
      <c r="AQ92" s="2">
        <v>-3.8459842784943632E-6</v>
      </c>
      <c r="AR92" s="2">
        <f t="shared" si="29"/>
        <v>2.9952869494797728E-11</v>
      </c>
      <c r="AS92" s="2">
        <f t="shared" si="30"/>
        <v>-3.6962259138601396E-13</v>
      </c>
      <c r="AT92" s="2">
        <f t="shared" si="31"/>
        <v>5.3329800828727514E-6</v>
      </c>
    </row>
    <row r="93" spans="26:46" x14ac:dyDescent="0.2">
      <c r="Z93" s="2">
        <v>21</v>
      </c>
      <c r="AA93" s="2">
        <f t="shared" si="32"/>
        <v>0.34070210644273657</v>
      </c>
      <c r="AB93" s="2">
        <v>-1.9713079854599691E-6</v>
      </c>
      <c r="AC93" s="2">
        <f t="shared" si="33"/>
        <v>0.34070477293277801</v>
      </c>
      <c r="AD93" s="2">
        <v>2.1320263655644212E-6</v>
      </c>
      <c r="AE93" s="2">
        <f t="shared" si="24"/>
        <v>0.34070343968775729</v>
      </c>
      <c r="AF93" s="2">
        <v>8.0361698240327684E-8</v>
      </c>
      <c r="AG93" s="2">
        <f t="shared" si="25"/>
        <v>-1.5841765746628231E-13</v>
      </c>
      <c r="AH93" s="2">
        <f t="shared" si="26"/>
        <v>1.7133325942991058E-13</v>
      </c>
      <c r="AI93" s="2">
        <f t="shared" si="27"/>
        <v>2.6664900414363757E-6</v>
      </c>
      <c r="AK93" s="2">
        <v>21</v>
      </c>
      <c r="AL93" s="2">
        <f t="shared" si="34"/>
        <v>0.31311193398393788</v>
      </c>
      <c r="AM93" s="2">
        <v>-3.8459842784943632E-6</v>
      </c>
      <c r="AN93" s="2">
        <f t="shared" si="35"/>
        <v>0.31311460047397932</v>
      </c>
      <c r="AO93" s="2">
        <v>9.6106110847316017E-8</v>
      </c>
      <c r="AP93" s="2">
        <f t="shared" si="28"/>
        <v>0.3131132672289586</v>
      </c>
      <c r="AQ93" s="2">
        <v>-1.8749372390214347E-6</v>
      </c>
      <c r="AR93" s="2">
        <f t="shared" si="29"/>
        <v>7.2109791444400659E-12</v>
      </c>
      <c r="AS93" s="2">
        <f t="shared" si="30"/>
        <v>-1.8019292612515464E-13</v>
      </c>
      <c r="AT93" s="2">
        <f t="shared" si="31"/>
        <v>2.6664900414363757E-6</v>
      </c>
    </row>
    <row r="94" spans="26:46" x14ac:dyDescent="0.2">
      <c r="Z94" s="2">
        <v>22</v>
      </c>
      <c r="AA94" s="2">
        <f t="shared" si="32"/>
        <v>0.34070210644273657</v>
      </c>
      <c r="AB94" s="2">
        <v>-1.9713079854599691E-6</v>
      </c>
      <c r="AC94" s="2">
        <f t="shared" si="33"/>
        <v>0.34070343968775729</v>
      </c>
      <c r="AD94" s="2">
        <v>8.0361698240327684E-8</v>
      </c>
      <c r="AE94" s="2">
        <f t="shared" si="24"/>
        <v>0.34070277306524693</v>
      </c>
      <c r="AF94" s="2">
        <v>-9.454725165558564E-7</v>
      </c>
      <c r="AG94" s="2">
        <f t="shared" si="25"/>
        <v>1.8638175219194924E-12</v>
      </c>
      <c r="AH94" s="2">
        <f t="shared" si="26"/>
        <v>-7.5979777069984954E-14</v>
      </c>
      <c r="AI94" s="2">
        <f t="shared" si="27"/>
        <v>1.3332450207181878E-6</v>
      </c>
      <c r="AK94" s="2">
        <v>22</v>
      </c>
      <c r="AL94" s="2">
        <f t="shared" si="34"/>
        <v>0.3131132672289586</v>
      </c>
      <c r="AM94" s="2">
        <v>-1.8749372390214347E-6</v>
      </c>
      <c r="AN94" s="2">
        <f t="shared" si="35"/>
        <v>0.31311460047397932</v>
      </c>
      <c r="AO94" s="2">
        <v>9.6106110847316017E-8</v>
      </c>
      <c r="AP94" s="2">
        <f t="shared" si="28"/>
        <v>0.31311393385146896</v>
      </c>
      <c r="AQ94" s="2">
        <v>-8.8941510284490377E-7</v>
      </c>
      <c r="AR94" s="2">
        <f t="shared" si="29"/>
        <v>1.6675974972719893E-12</v>
      </c>
      <c r="AS94" s="2">
        <f t="shared" si="30"/>
        <v>-8.5478226463289297E-14</v>
      </c>
      <c r="AT94" s="2">
        <f t="shared" si="31"/>
        <v>1.3332450207181878E-6</v>
      </c>
    </row>
    <row r="95" spans="26:46" x14ac:dyDescent="0.2">
      <c r="Z95" s="2">
        <v>23</v>
      </c>
      <c r="AA95" s="2">
        <f t="shared" si="32"/>
        <v>0.34070277306524693</v>
      </c>
      <c r="AB95" s="2">
        <v>-9.454725165558564E-7</v>
      </c>
      <c r="AC95" s="2">
        <f t="shared" si="33"/>
        <v>0.34070343968775729</v>
      </c>
      <c r="AD95" s="2">
        <v>8.0361698240327684E-8</v>
      </c>
      <c r="AE95" s="2">
        <f t="shared" si="24"/>
        <v>0.34070310637650214</v>
      </c>
      <c r="AF95" s="2">
        <v>-4.3255525244978443E-7</v>
      </c>
      <c r="AG95" s="2">
        <f t="shared" si="25"/>
        <v>4.0896910308315146E-13</v>
      </c>
      <c r="AH95" s="2">
        <f t="shared" si="26"/>
        <v>-3.4760874669638339E-14</v>
      </c>
      <c r="AI95" s="2">
        <f t="shared" si="27"/>
        <v>6.6662251035909392E-7</v>
      </c>
      <c r="AK95" s="2">
        <v>23</v>
      </c>
      <c r="AL95" s="2">
        <f t="shared" si="34"/>
        <v>0.31311393385146896</v>
      </c>
      <c r="AM95" s="2">
        <v>-8.8941510284490377E-7</v>
      </c>
      <c r="AN95" s="2">
        <f t="shared" si="35"/>
        <v>0.31311460047397932</v>
      </c>
      <c r="AO95" s="2">
        <v>9.6106110847316017E-8</v>
      </c>
      <c r="AP95" s="2">
        <f t="shared" si="28"/>
        <v>0.31311426716272417</v>
      </c>
      <c r="AQ95" s="2">
        <v>-3.9665438067437719E-7</v>
      </c>
      <c r="AR95" s="2">
        <f t="shared" si="29"/>
        <v>3.5279039678138282E-13</v>
      </c>
      <c r="AS95" s="2">
        <f t="shared" si="30"/>
        <v>-3.8120909877165181E-14</v>
      </c>
      <c r="AT95" s="2">
        <f t="shared" si="31"/>
        <v>6.6662251035909392E-7</v>
      </c>
    </row>
    <row r="96" spans="26:46" x14ac:dyDescent="0.2">
      <c r="Z96" s="2">
        <v>24</v>
      </c>
      <c r="AA96" s="2">
        <f t="shared" si="32"/>
        <v>0.34070310637650214</v>
      </c>
      <c r="AB96" s="2">
        <v>-4.3255525244978443E-7</v>
      </c>
      <c r="AC96" s="2">
        <f t="shared" si="33"/>
        <v>0.34070343968775729</v>
      </c>
      <c r="AD96" s="2">
        <v>8.0361698240327684E-8</v>
      </c>
      <c r="AE96" s="2">
        <f t="shared" si="24"/>
        <v>0.34070327303212972</v>
      </c>
      <c r="AF96" s="2">
        <v>-1.7609673796936676E-7</v>
      </c>
      <c r="AG96" s="2">
        <f t="shared" si="25"/>
        <v>7.6171568947922982E-14</v>
      </c>
      <c r="AH96" s="2">
        <f t="shared" si="26"/>
        <v>-1.4151432917800306E-14</v>
      </c>
      <c r="AI96" s="2">
        <f t="shared" si="27"/>
        <v>3.3331125515179139E-7</v>
      </c>
      <c r="AK96" s="2">
        <v>24</v>
      </c>
      <c r="AL96" s="2">
        <f t="shared" si="34"/>
        <v>0.31311426716272417</v>
      </c>
      <c r="AM96" s="2">
        <v>-3.9665438067437719E-7</v>
      </c>
      <c r="AN96" s="2">
        <f t="shared" si="35"/>
        <v>0.31311460047397932</v>
      </c>
      <c r="AO96" s="2">
        <v>9.6106110847316017E-8</v>
      </c>
      <c r="AP96" s="2">
        <f t="shared" si="28"/>
        <v>0.31311443381835175</v>
      </c>
      <c r="AQ96" s="2">
        <v>-1.502741061032431E-7</v>
      </c>
      <c r="AR96" s="2">
        <f t="shared" si="29"/>
        <v>5.9606882487777541E-14</v>
      </c>
      <c r="AS96" s="2">
        <f t="shared" si="30"/>
        <v>-1.4442259898639609E-14</v>
      </c>
      <c r="AT96" s="2">
        <f t="shared" si="31"/>
        <v>3.3331125515179139E-7</v>
      </c>
    </row>
    <row r="97" spans="26:46" x14ac:dyDescent="0.2">
      <c r="Z97" s="2">
        <v>25</v>
      </c>
      <c r="AA97" s="2">
        <f t="shared" si="32"/>
        <v>0.34070327303212972</v>
      </c>
      <c r="AB97" s="2">
        <v>-1.7609673796936676E-7</v>
      </c>
      <c r="AC97" s="2">
        <f t="shared" si="33"/>
        <v>0.34070343968775729</v>
      </c>
      <c r="AD97" s="2">
        <v>8.0361698240327684E-8</v>
      </c>
      <c r="AE97" s="2">
        <f t="shared" si="24"/>
        <v>0.34070335635994353</v>
      </c>
      <c r="AF97" s="2">
        <v>-4.7867509955779042E-8</v>
      </c>
      <c r="AG97" s="2">
        <f t="shared" si="25"/>
        <v>8.4293123579288765E-15</v>
      </c>
      <c r="AH97" s="2">
        <f t="shared" si="26"/>
        <v>-3.8467143905821964E-15</v>
      </c>
      <c r="AI97" s="2">
        <f t="shared" si="27"/>
        <v>1.6665562757589569E-7</v>
      </c>
      <c r="AK97" s="2">
        <v>25</v>
      </c>
      <c r="AL97" s="2">
        <f t="shared" si="34"/>
        <v>0.31311443381835175</v>
      </c>
      <c r="AM97" s="2">
        <v>-1.502741061032431E-7</v>
      </c>
      <c r="AN97" s="2">
        <f t="shared" si="35"/>
        <v>0.31311460047397932</v>
      </c>
      <c r="AO97" s="2">
        <v>9.6106110847316017E-8</v>
      </c>
      <c r="AP97" s="2">
        <f t="shared" si="28"/>
        <v>0.31311451714616556</v>
      </c>
      <c r="AQ97" s="2">
        <v>-2.7083990272736003E-8</v>
      </c>
      <c r="AR97" s="2">
        <f t="shared" si="29"/>
        <v>4.0700224279443344E-15</v>
      </c>
      <c r="AS97" s="2">
        <f t="shared" si="30"/>
        <v>-2.6029369713391949E-15</v>
      </c>
      <c r="AT97" s="2">
        <f t="shared" si="31"/>
        <v>1.6665562757589569E-7</v>
      </c>
    </row>
    <row r="98" spans="26:46" x14ac:dyDescent="0.2">
      <c r="Z98" s="2">
        <v>26</v>
      </c>
      <c r="AA98" s="2">
        <f t="shared" si="32"/>
        <v>0.34070335635994353</v>
      </c>
      <c r="AB98" s="2">
        <v>-4.7867509955779042E-8</v>
      </c>
      <c r="AC98" s="2">
        <f t="shared" si="33"/>
        <v>0.34070343968775729</v>
      </c>
      <c r="AD98" s="2">
        <v>8.0361698240327684E-8</v>
      </c>
      <c r="AE98" s="2">
        <f t="shared" si="24"/>
        <v>0.34070339802385041</v>
      </c>
      <c r="AF98" s="2">
        <v>1.6247096557009399E-8</v>
      </c>
      <c r="AG98" s="2">
        <f t="shared" si="25"/>
        <v>-7.7770805619515082E-16</v>
      </c>
      <c r="AH98" s="2">
        <f t="shared" si="26"/>
        <v>1.3056442707958562E-15</v>
      </c>
      <c r="AI98" s="2">
        <f t="shared" si="27"/>
        <v>8.3327813760192271E-8</v>
      </c>
      <c r="AK98" s="2">
        <v>26</v>
      </c>
      <c r="AL98" s="2">
        <f t="shared" si="34"/>
        <v>0.31311451714616556</v>
      </c>
      <c r="AM98" s="2">
        <v>-2.7083990272736003E-8</v>
      </c>
      <c r="AN98" s="2">
        <f t="shared" si="35"/>
        <v>0.31311460047397932</v>
      </c>
      <c r="AO98" s="2">
        <v>9.6106110847316017E-8</v>
      </c>
      <c r="AP98" s="2">
        <f t="shared" si="28"/>
        <v>0.31311455881007244</v>
      </c>
      <c r="AQ98" s="2">
        <v>3.4511062008135696E-8</v>
      </c>
      <c r="AR98" s="2">
        <f t="shared" si="29"/>
        <v>-9.3469726773013625E-16</v>
      </c>
      <c r="AS98" s="2">
        <f t="shared" si="30"/>
        <v>3.3167239508124858E-15</v>
      </c>
      <c r="AT98" s="2">
        <f t="shared" si="31"/>
        <v>8.3327813760192271E-8</v>
      </c>
    </row>
    <row r="99" spans="26:46" x14ac:dyDescent="0.2">
      <c r="Z99" s="2">
        <v>27</v>
      </c>
      <c r="AA99" s="2">
        <f t="shared" si="32"/>
        <v>0.34070335635994353</v>
      </c>
      <c r="AB99" s="2">
        <v>-4.7867509955779042E-8</v>
      </c>
      <c r="AC99" s="2">
        <f t="shared" si="33"/>
        <v>0.34070339802385041</v>
      </c>
      <c r="AD99" s="2">
        <v>1.6247096557009399E-8</v>
      </c>
      <c r="AE99" s="2">
        <f t="shared" si="24"/>
        <v>0.34070337719189697</v>
      </c>
      <c r="AF99" s="2">
        <v>-1.5810206144273309E-8</v>
      </c>
      <c r="AG99" s="2">
        <f t="shared" si="25"/>
        <v>7.5679520001392159E-16</v>
      </c>
      <c r="AH99" s="2">
        <f t="shared" si="26"/>
        <v>-2.5686994581223173E-16</v>
      </c>
      <c r="AI99" s="2">
        <f t="shared" si="27"/>
        <v>4.1663906880096135E-8</v>
      </c>
      <c r="AK99" s="2">
        <v>27</v>
      </c>
      <c r="AL99" s="2">
        <f t="shared" si="34"/>
        <v>0.31311451714616556</v>
      </c>
      <c r="AM99" s="2">
        <v>-2.7083990272736003E-8</v>
      </c>
      <c r="AN99" s="2">
        <f t="shared" si="35"/>
        <v>0.31311455881007244</v>
      </c>
      <c r="AO99" s="2">
        <v>3.4511062008135696E-8</v>
      </c>
      <c r="AP99" s="2">
        <f t="shared" si="28"/>
        <v>0.313114537978119</v>
      </c>
      <c r="AQ99" s="2">
        <v>3.7135363117890563E-9</v>
      </c>
      <c r="AR99" s="2">
        <f t="shared" si="29"/>
        <v>-1.0057738134594674E-16</v>
      </c>
      <c r="AS99" s="2">
        <f t="shared" si="30"/>
        <v>1.2815808192561565E-16</v>
      </c>
      <c r="AT99" s="2">
        <f t="shared" si="31"/>
        <v>4.1663906880096135E-8</v>
      </c>
    </row>
    <row r="100" spans="26:46" x14ac:dyDescent="0.2">
      <c r="Z100" s="2">
        <v>28</v>
      </c>
      <c r="AA100" s="2">
        <f t="shared" si="32"/>
        <v>0.34070337719189697</v>
      </c>
      <c r="AB100" s="2">
        <v>-1.5810206144273309E-8</v>
      </c>
      <c r="AC100" s="2">
        <f t="shared" si="33"/>
        <v>0.34070339802385041</v>
      </c>
      <c r="AD100" s="2">
        <v>1.6247096557009399E-8</v>
      </c>
      <c r="AE100" s="2">
        <f t="shared" si="24"/>
        <v>0.34070338760787366</v>
      </c>
      <c r="AF100" s="2">
        <v>2.1844531739034778E-10</v>
      </c>
      <c r="AG100" s="2">
        <f t="shared" si="25"/>
        <v>-3.4536654991926096E-18</v>
      </c>
      <c r="AH100" s="2">
        <f t="shared" si="26"/>
        <v>3.5491021640675449E-18</v>
      </c>
      <c r="AI100" s="2">
        <f t="shared" si="27"/>
        <v>2.0831953440048068E-8</v>
      </c>
      <c r="AK100" s="2">
        <v>28</v>
      </c>
      <c r="AL100" s="2">
        <f t="shared" si="34"/>
        <v>0.31311451714616556</v>
      </c>
      <c r="AM100" s="2">
        <v>-2.7083990272736003E-8</v>
      </c>
      <c r="AN100" s="2">
        <f t="shared" si="35"/>
        <v>0.313114537978119</v>
      </c>
      <c r="AO100" s="2">
        <v>3.7135363117890563E-9</v>
      </c>
      <c r="AP100" s="2">
        <f t="shared" si="28"/>
        <v>0.31311452756214231</v>
      </c>
      <c r="AQ100" s="2">
        <v>-1.1685226841695595E-8</v>
      </c>
      <c r="AR100" s="2">
        <f t="shared" si="29"/>
        <v>3.1648257011519716E-16</v>
      </c>
      <c r="AS100" s="2">
        <f t="shared" si="30"/>
        <v>-4.3393514188128746E-17</v>
      </c>
      <c r="AT100" s="2">
        <f t="shared" si="31"/>
        <v>2.0831953440048068E-8</v>
      </c>
    </row>
    <row r="101" spans="26:46" x14ac:dyDescent="0.2">
      <c r="Z101" s="2">
        <v>29</v>
      </c>
      <c r="AA101" s="2">
        <f t="shared" si="32"/>
        <v>0.34070337719189697</v>
      </c>
      <c r="AB101" s="2">
        <v>-1.5810206144273309E-8</v>
      </c>
      <c r="AC101" s="2">
        <f t="shared" si="33"/>
        <v>0.34070338760787366</v>
      </c>
      <c r="AD101" s="2">
        <v>2.1844531739034778E-10</v>
      </c>
      <c r="AE101" s="2">
        <f>(AA101+AC101)/2</f>
        <v>0.34070338239988529</v>
      </c>
      <c r="AF101" s="2">
        <v>-7.7958804411970561E-9</v>
      </c>
      <c r="AG101" s="2">
        <f t="shared" si="25"/>
        <v>1.232544768514338E-16</v>
      </c>
      <c r="AH101" s="2">
        <f t="shared" si="26"/>
        <v>-1.7029735773144954E-18</v>
      </c>
      <c r="AI101" s="2">
        <f t="shared" si="27"/>
        <v>1.0415976692268458E-8</v>
      </c>
      <c r="AK101" s="2">
        <v>29</v>
      </c>
      <c r="AL101" s="2">
        <f t="shared" si="34"/>
        <v>0.31311452756214231</v>
      </c>
      <c r="AM101" s="2">
        <v>-1.1685226841695595E-8</v>
      </c>
      <c r="AN101" s="2">
        <f t="shared" si="35"/>
        <v>0.313114537978119</v>
      </c>
      <c r="AO101" s="2">
        <v>3.7135363117890563E-9</v>
      </c>
      <c r="AP101" s="2">
        <f>(AL101+AN101)/2</f>
        <v>0.31311453277013068</v>
      </c>
      <c r="AQ101" s="2">
        <v>-3.9858452094421182E-9</v>
      </c>
      <c r="AR101" s="2">
        <f t="shared" si="29"/>
        <v>4.657550542821684E-17</v>
      </c>
      <c r="AS101" s="2">
        <f t="shared" si="30"/>
        <v>-1.4801580918433762E-17</v>
      </c>
      <c r="AT101" s="2">
        <f t="shared" si="31"/>
        <v>1.0415976692268458E-8</v>
      </c>
    </row>
    <row r="102" spans="26:46" x14ac:dyDescent="0.2">
      <c r="Z102" s="2">
        <v>30</v>
      </c>
      <c r="AA102" s="2">
        <f t="shared" si="32"/>
        <v>0.34070338239988529</v>
      </c>
      <c r="AB102" s="2">
        <v>-7.7958804411970561E-9</v>
      </c>
      <c r="AC102" s="2">
        <f t="shared" si="33"/>
        <v>0.34070338760787366</v>
      </c>
      <c r="AD102" s="2">
        <v>2.1844531739034778E-10</v>
      </c>
      <c r="AE102" s="25">
        <f>(AA102+AC102)/2</f>
        <v>0.34070338500387948</v>
      </c>
      <c r="AF102" s="2">
        <v>-3.7887176174145054E-9</v>
      </c>
      <c r="AG102" s="2">
        <f t="shared" si="25"/>
        <v>2.9536389570820451E-17</v>
      </c>
      <c r="AH102" s="2">
        <f t="shared" si="26"/>
        <v>-8.2762762243851387E-19</v>
      </c>
      <c r="AI102" s="2">
        <f t="shared" si="27"/>
        <v>5.2079883738898047E-9</v>
      </c>
      <c r="AK102" s="2">
        <v>30</v>
      </c>
      <c r="AL102" s="2">
        <f t="shared" si="34"/>
        <v>0.31311453277013068</v>
      </c>
      <c r="AM102" s="2">
        <v>-3.9858452094421182E-9</v>
      </c>
      <c r="AN102" s="2">
        <f t="shared" si="35"/>
        <v>0.313114537978119</v>
      </c>
      <c r="AO102" s="2">
        <v>3.7135363117890563E-9</v>
      </c>
      <c r="AP102" s="25">
        <f>(AL102+AN102)/2</f>
        <v>0.31311453537412481</v>
      </c>
      <c r="AQ102" s="2">
        <v>-1.3615447658210655E-10</v>
      </c>
      <c r="AR102" s="2">
        <f t="shared" si="29"/>
        <v>5.4269066822888847E-19</v>
      </c>
      <c r="AS102" s="2">
        <f t="shared" si="30"/>
        <v>-5.0561459280028541E-19</v>
      </c>
      <c r="AT102" s="2">
        <f t="shared" si="31"/>
        <v>5.2079883183786535E-9</v>
      </c>
    </row>
    <row r="104" spans="26:46" x14ac:dyDescent="0.2">
      <c r="Z104" s="52" t="s">
        <v>83</v>
      </c>
      <c r="AA104" s="52"/>
      <c r="AB104" s="52"/>
      <c r="AC104" s="52"/>
      <c r="AD104" s="52"/>
      <c r="AE104" s="52"/>
      <c r="AF104" s="52"/>
      <c r="AG104" s="52"/>
      <c r="AH104" s="52"/>
      <c r="AI104" s="52"/>
    </row>
    <row r="105" spans="26:46" x14ac:dyDescent="0.2">
      <c r="Z105" s="8" t="s">
        <v>33</v>
      </c>
      <c r="AA105" s="8" t="s">
        <v>34</v>
      </c>
      <c r="AB105" s="8" t="s">
        <v>35</v>
      </c>
      <c r="AC105" s="8" t="s">
        <v>36</v>
      </c>
      <c r="AD105" s="8" t="s">
        <v>37</v>
      </c>
      <c r="AE105" s="8" t="s">
        <v>38</v>
      </c>
      <c r="AF105" s="8" t="s">
        <v>39</v>
      </c>
      <c r="AG105" s="8" t="s">
        <v>40</v>
      </c>
      <c r="AH105" s="8" t="s">
        <v>41</v>
      </c>
      <c r="AI105" s="8" t="s">
        <v>42</v>
      </c>
    </row>
    <row r="106" spans="26:46" x14ac:dyDescent="0.2">
      <c r="Z106" s="15">
        <v>0</v>
      </c>
      <c r="AA106" s="15"/>
      <c r="AB106" s="15">
        <f>$S$77</f>
        <v>-3.6604095310366347E-9</v>
      </c>
      <c r="AC106" s="15"/>
      <c r="AD106" s="15">
        <f>$S$77</f>
        <v>-3.6604095310366347E-9</v>
      </c>
      <c r="AE106" s="15"/>
      <c r="AF106" s="15">
        <f>$S$77</f>
        <v>-3.6604095310366347E-9</v>
      </c>
      <c r="AG106" s="15"/>
      <c r="AH106" s="15"/>
      <c r="AI106" s="15"/>
    </row>
    <row r="107" spans="26:46" x14ac:dyDescent="0.2">
      <c r="Z107" s="2">
        <v>1</v>
      </c>
      <c r="AA107" s="9">
        <f>0.01*PI()</f>
        <v>3.1415926535897934E-2</v>
      </c>
      <c r="AB107" s="2">
        <f t="dataTable" ref="AB107:AB136" dt2D="0" dtr="0" r1="S61"/>
        <v>-0.71245338447031192</v>
      </c>
      <c r="AC107" s="9">
        <f>0.9*PI()</f>
        <v>2.8274333882308138</v>
      </c>
      <c r="AD107" s="2">
        <f t="dataTable" ref="AD107:AD136" dt2D="0" dtr="0" r1="S61" ca="1"/>
        <v>0.48841742610707356</v>
      </c>
      <c r="AE107" s="2">
        <f>(AA107+AC107)/2</f>
        <v>1.4294246573833558</v>
      </c>
      <c r="AF107" s="2">
        <f t="dataTable" ref="AF107:AF136" dt2D="0" dtr="0" r1="S61" ca="1"/>
        <v>0.95348012650484926</v>
      </c>
      <c r="AG107" s="2">
        <f>AB107*AF107</f>
        <v>-0.67931014315356097</v>
      </c>
      <c r="AH107" s="2">
        <f>AD107*AF107</f>
        <v>0.46569630923174538</v>
      </c>
      <c r="AI107" s="2">
        <f>AC107-AA107</f>
        <v>2.7960174616949161</v>
      </c>
    </row>
    <row r="108" spans="26:46" x14ac:dyDescent="0.2">
      <c r="Z108" s="2">
        <v>2</v>
      </c>
      <c r="AA108" s="2">
        <f>IF(AG107&gt;0,AE107,AA107)</f>
        <v>3.1415926535897934E-2</v>
      </c>
      <c r="AB108" s="2">
        <v>-0.71245338447031192</v>
      </c>
      <c r="AC108" s="2">
        <f>IF(AH107&gt;0,AE107,AC107)</f>
        <v>1.4294246573833558</v>
      </c>
      <c r="AD108" s="2">
        <v>0.95348012650484926</v>
      </c>
      <c r="AE108" s="2">
        <f t="shared" ref="AE108:AE134" si="36">(AA108+AC108)/2</f>
        <v>0.73042029195962688</v>
      </c>
      <c r="AF108" s="2">
        <v>0.49477661671587947</v>
      </c>
      <c r="AG108" s="2">
        <f t="shared" ref="AG108:AG136" si="37">AB108*AF108</f>
        <v>-0.35250527513599866</v>
      </c>
      <c r="AH108" s="2">
        <f t="shared" ref="AH108:AH136" si="38">AD108*AF108</f>
        <v>0.47175967109789807</v>
      </c>
      <c r="AI108" s="2">
        <f t="shared" ref="AI108:AI136" si="39">AC108-AA108</f>
        <v>1.3980087308474578</v>
      </c>
    </row>
    <row r="109" spans="26:46" x14ac:dyDescent="0.2">
      <c r="Z109" s="2">
        <v>3</v>
      </c>
      <c r="AA109" s="2">
        <f t="shared" ref="AA109:AA136" si="40">IF(AG108&gt;0,AE108,AA108)</f>
        <v>3.1415926535897934E-2</v>
      </c>
      <c r="AB109" s="2">
        <v>-0.71245338447031192</v>
      </c>
      <c r="AC109" s="2">
        <f t="shared" ref="AC109:AC136" si="41">IF(AH108&gt;0,AE108,AC108)</f>
        <v>0.73042029195962688</v>
      </c>
      <c r="AD109" s="2">
        <v>0.49477661671587947</v>
      </c>
      <c r="AE109" s="2">
        <f t="shared" si="36"/>
        <v>0.38091810924776243</v>
      </c>
      <c r="AF109" s="2">
        <v>0.12650594973764567</v>
      </c>
      <c r="AG109" s="2">
        <f t="shared" si="37"/>
        <v>-9.012959204621683E-2</v>
      </c>
      <c r="AH109" s="2">
        <f t="shared" si="38"/>
        <v>6.2592185805621425E-2</v>
      </c>
      <c r="AI109" s="2">
        <f t="shared" si="39"/>
        <v>0.6990043654237289</v>
      </c>
    </row>
    <row r="110" spans="26:46" x14ac:dyDescent="0.2">
      <c r="Z110" s="2">
        <v>4</v>
      </c>
      <c r="AA110" s="2">
        <f t="shared" si="40"/>
        <v>3.1415926535897934E-2</v>
      </c>
      <c r="AB110" s="2">
        <v>-0.71245338447031192</v>
      </c>
      <c r="AC110" s="2">
        <f t="shared" si="41"/>
        <v>0.38091810924776243</v>
      </c>
      <c r="AD110" s="2">
        <v>0.12650594973764567</v>
      </c>
      <c r="AE110" s="2">
        <f t="shared" si="36"/>
        <v>0.20616701789183017</v>
      </c>
      <c r="AF110" s="2">
        <v>-0.14483339307532661</v>
      </c>
      <c r="AG110" s="2">
        <f t="shared" si="37"/>
        <v>0.10318704108083548</v>
      </c>
      <c r="AH110" s="2">
        <f t="shared" si="38"/>
        <v>-1.8322285944719949E-2</v>
      </c>
      <c r="AI110" s="2">
        <f t="shared" si="39"/>
        <v>0.34950218271186451</v>
      </c>
    </row>
    <row r="111" spans="26:46" x14ac:dyDescent="0.2">
      <c r="Z111" s="2">
        <v>5</v>
      </c>
      <c r="AA111" s="2">
        <f t="shared" si="40"/>
        <v>0.20616701789183017</v>
      </c>
      <c r="AB111" s="2">
        <v>-0.14483339307532661</v>
      </c>
      <c r="AC111" s="2">
        <f t="shared" si="41"/>
        <v>0.38091810924776243</v>
      </c>
      <c r="AD111" s="2">
        <v>0.12650594973764567</v>
      </c>
      <c r="AE111" s="2">
        <f t="shared" si="36"/>
        <v>0.2935425635697963</v>
      </c>
      <c r="AF111" s="2">
        <v>-1.1890457428161971E-3</v>
      </c>
      <c r="AG111" s="2">
        <f t="shared" si="37"/>
        <v>1.7221352945384199E-4</v>
      </c>
      <c r="AH111" s="2">
        <f t="shared" si="38"/>
        <v>-1.5042136097646739E-4</v>
      </c>
      <c r="AI111" s="2">
        <f t="shared" si="39"/>
        <v>0.17475109135593225</v>
      </c>
    </row>
    <row r="112" spans="26:46" x14ac:dyDescent="0.2">
      <c r="Z112" s="2">
        <v>6</v>
      </c>
      <c r="AA112" s="2">
        <f t="shared" si="40"/>
        <v>0.2935425635697963</v>
      </c>
      <c r="AB112" s="2">
        <v>-1.1890457428161971E-3</v>
      </c>
      <c r="AC112" s="2">
        <f t="shared" si="41"/>
        <v>0.38091810924776243</v>
      </c>
      <c r="AD112" s="2">
        <v>0.12650594973764567</v>
      </c>
      <c r="AE112" s="2">
        <f t="shared" si="36"/>
        <v>0.33723033640877936</v>
      </c>
      <c r="AF112" s="2">
        <v>6.470321132709117E-2</v>
      </c>
      <c r="AG112" s="2">
        <f t="shared" si="37"/>
        <v>-7.6935077975014501E-5</v>
      </c>
      <c r="AH112" s="2">
        <f t="shared" si="38"/>
        <v>8.1853412000092614E-3</v>
      </c>
      <c r="AI112" s="2">
        <f t="shared" si="39"/>
        <v>8.7375545677966127E-2</v>
      </c>
    </row>
    <row r="113" spans="26:35" x14ac:dyDescent="0.2">
      <c r="Z113" s="2">
        <v>7</v>
      </c>
      <c r="AA113" s="2">
        <f t="shared" si="40"/>
        <v>0.2935425635697963</v>
      </c>
      <c r="AB113" s="2">
        <v>-1.1890457428161971E-3</v>
      </c>
      <c r="AC113" s="2">
        <f t="shared" si="41"/>
        <v>0.33723033640877936</v>
      </c>
      <c r="AD113" s="2">
        <v>6.470321132709117E-2</v>
      </c>
      <c r="AE113" s="2">
        <f t="shared" si="36"/>
        <v>0.31538644998928783</v>
      </c>
      <c r="AF113" s="2">
        <v>3.2247400128366577E-2</v>
      </c>
      <c r="AG113" s="2">
        <f t="shared" si="37"/>
        <v>-3.8343633839524766E-5</v>
      </c>
      <c r="AH113" s="2">
        <f t="shared" si="38"/>
        <v>2.0865103452549693E-3</v>
      </c>
      <c r="AI113" s="2">
        <f t="shared" si="39"/>
        <v>4.3687772838983063E-2</v>
      </c>
    </row>
    <row r="114" spans="26:35" x14ac:dyDescent="0.2">
      <c r="Z114" s="2">
        <v>8</v>
      </c>
      <c r="AA114" s="2">
        <f t="shared" si="40"/>
        <v>0.2935425635697963</v>
      </c>
      <c r="AB114" s="2">
        <v>-1.1890457428161971E-3</v>
      </c>
      <c r="AC114" s="2">
        <f t="shared" si="41"/>
        <v>0.31538644998928783</v>
      </c>
      <c r="AD114" s="2">
        <v>3.2247400128366577E-2</v>
      </c>
      <c r="AE114" s="2">
        <f t="shared" si="36"/>
        <v>0.30446450677954207</v>
      </c>
      <c r="AF114" s="2">
        <v>1.5650018667283216E-2</v>
      </c>
      <c r="AG114" s="2">
        <f t="shared" si="37"/>
        <v>-1.8608588071327124E-5</v>
      </c>
      <c r="AH114" s="2">
        <f t="shared" si="38"/>
        <v>5.0467241398028816E-4</v>
      </c>
      <c r="AI114" s="2">
        <f t="shared" si="39"/>
        <v>2.1843886419491532E-2</v>
      </c>
    </row>
    <row r="115" spans="26:35" x14ac:dyDescent="0.2">
      <c r="Z115" s="2">
        <v>9</v>
      </c>
      <c r="AA115" s="2">
        <f t="shared" si="40"/>
        <v>0.2935425635697963</v>
      </c>
      <c r="AB115" s="2">
        <v>-1.1890457428161971E-3</v>
      </c>
      <c r="AC115" s="2">
        <f t="shared" si="41"/>
        <v>0.30446450677954207</v>
      </c>
      <c r="AD115" s="2">
        <v>1.5650018667283216E-2</v>
      </c>
      <c r="AE115" s="2">
        <f t="shared" si="36"/>
        <v>0.29900353517466915</v>
      </c>
      <c r="AF115" s="2">
        <v>7.2605488475914193E-3</v>
      </c>
      <c r="AG115" s="2">
        <f t="shared" si="37"/>
        <v>-8.6331246977376231E-6</v>
      </c>
      <c r="AH115" s="2">
        <f t="shared" si="38"/>
        <v>1.1362772499952736E-4</v>
      </c>
      <c r="AI115" s="2">
        <f t="shared" si="39"/>
        <v>1.0921943209745766E-2</v>
      </c>
    </row>
    <row r="116" spans="26:35" x14ac:dyDescent="0.2">
      <c r="Z116" s="2">
        <v>10</v>
      </c>
      <c r="AA116" s="2">
        <f t="shared" si="40"/>
        <v>0.2935425635697963</v>
      </c>
      <c r="AB116" s="2">
        <v>-1.1890457428161971E-3</v>
      </c>
      <c r="AC116" s="2">
        <f t="shared" si="41"/>
        <v>0.29900353517466915</v>
      </c>
      <c r="AD116" s="2">
        <v>7.2605488475914193E-3</v>
      </c>
      <c r="AE116" s="2">
        <f t="shared" si="36"/>
        <v>0.29627304937223276</v>
      </c>
      <c r="AF116" s="2">
        <v>3.043253554333103E-3</v>
      </c>
      <c r="AG116" s="2">
        <f t="shared" si="37"/>
        <v>-3.6185676830900364E-6</v>
      </c>
      <c r="AH116" s="2">
        <f t="shared" si="38"/>
        <v>2.2095691086841702E-5</v>
      </c>
      <c r="AI116" s="2">
        <f t="shared" si="39"/>
        <v>5.4609716048728552E-3</v>
      </c>
    </row>
    <row r="117" spans="26:35" x14ac:dyDescent="0.2">
      <c r="Z117" s="2">
        <v>11</v>
      </c>
      <c r="AA117" s="2">
        <f t="shared" si="40"/>
        <v>0.2935425635697963</v>
      </c>
      <c r="AB117" s="2">
        <v>-1.1890457428161971E-3</v>
      </c>
      <c r="AC117" s="2">
        <f t="shared" si="41"/>
        <v>0.29627304937223276</v>
      </c>
      <c r="AD117" s="2">
        <v>3.043253554333103E-3</v>
      </c>
      <c r="AE117" s="2">
        <f t="shared" si="36"/>
        <v>0.29490780647101456</v>
      </c>
      <c r="AF117" s="2">
        <v>9.2897803369840215E-4</v>
      </c>
      <c r="AG117" s="2">
        <f t="shared" si="37"/>
        <v>-1.1045973761388467E-6</v>
      </c>
      <c r="AH117" s="2">
        <f t="shared" si="38"/>
        <v>2.8271157029500394E-6</v>
      </c>
      <c r="AI117" s="2">
        <f t="shared" si="39"/>
        <v>2.7304858024364553E-3</v>
      </c>
    </row>
    <row r="118" spans="26:35" x14ac:dyDescent="0.2">
      <c r="Z118" s="2">
        <v>12</v>
      </c>
      <c r="AA118" s="2">
        <f t="shared" si="40"/>
        <v>0.2935425635697963</v>
      </c>
      <c r="AB118" s="2">
        <v>-1.1890457428161971E-3</v>
      </c>
      <c r="AC118" s="2">
        <f t="shared" si="41"/>
        <v>0.29490780647101456</v>
      </c>
      <c r="AD118" s="2">
        <v>9.2897803369840215E-4</v>
      </c>
      <c r="AE118" s="2">
        <f t="shared" si="36"/>
        <v>0.2942251850204054</v>
      </c>
      <c r="AF118" s="2">
        <v>-1.295654730448792E-4</v>
      </c>
      <c r="AG118" s="2">
        <f t="shared" si="37"/>
        <v>1.5405927413998035E-7</v>
      </c>
      <c r="AH118" s="2">
        <f t="shared" si="38"/>
        <v>-1.2036347838443521E-7</v>
      </c>
      <c r="AI118" s="2">
        <f t="shared" si="39"/>
        <v>1.3652429012182554E-3</v>
      </c>
    </row>
    <row r="119" spans="26:35" x14ac:dyDescent="0.2">
      <c r="Z119" s="2">
        <v>13</v>
      </c>
      <c r="AA119" s="2">
        <f t="shared" si="40"/>
        <v>0.2942251850204054</v>
      </c>
      <c r="AB119" s="2">
        <v>-1.295654730448792E-4</v>
      </c>
      <c r="AC119" s="2">
        <f t="shared" si="41"/>
        <v>0.29490780647101456</v>
      </c>
      <c r="AD119" s="2">
        <v>9.2897803369840215E-4</v>
      </c>
      <c r="AE119" s="2">
        <f t="shared" si="36"/>
        <v>0.29456649574570998</v>
      </c>
      <c r="AF119" s="2">
        <v>3.9982339355881802E-4</v>
      </c>
      <c r="AG119" s="2">
        <f t="shared" si="37"/>
        <v>-5.1803307120857162E-8</v>
      </c>
      <c r="AH119" s="2">
        <f t="shared" si="38"/>
        <v>3.7142714997489317E-7</v>
      </c>
      <c r="AI119" s="2">
        <f t="shared" si="39"/>
        <v>6.8262145060915547E-4</v>
      </c>
    </row>
    <row r="120" spans="26:35" x14ac:dyDescent="0.2">
      <c r="Z120" s="2">
        <v>14</v>
      </c>
      <c r="AA120" s="2">
        <f t="shared" si="40"/>
        <v>0.2942251850204054</v>
      </c>
      <c r="AB120" s="2">
        <v>-1.295654730448792E-4</v>
      </c>
      <c r="AC120" s="2">
        <f t="shared" si="41"/>
        <v>0.29456649574570998</v>
      </c>
      <c r="AD120" s="2">
        <v>3.9982339355881802E-4</v>
      </c>
      <c r="AE120" s="2">
        <f t="shared" si="36"/>
        <v>0.29439584038305766</v>
      </c>
      <c r="AF120" s="2">
        <v>1.351582362732473E-4</v>
      </c>
      <c r="AG120" s="2">
        <f t="shared" si="37"/>
        <v>-1.7511840818654836E-8</v>
      </c>
      <c r="AH120" s="2">
        <f t="shared" si="38"/>
        <v>5.403942469419427E-8</v>
      </c>
      <c r="AI120" s="2">
        <f t="shared" si="39"/>
        <v>3.4131072530457773E-4</v>
      </c>
    </row>
    <row r="121" spans="26:35" x14ac:dyDescent="0.2">
      <c r="Z121" s="2">
        <v>15</v>
      </c>
      <c r="AA121" s="2">
        <f t="shared" si="40"/>
        <v>0.2942251850204054</v>
      </c>
      <c r="AB121" s="2">
        <v>-1.295654730448792E-4</v>
      </c>
      <c r="AC121" s="2">
        <f t="shared" si="41"/>
        <v>0.29439584038305766</v>
      </c>
      <c r="AD121" s="2">
        <v>1.351582362732473E-4</v>
      </c>
      <c r="AE121" s="2">
        <f t="shared" si="36"/>
        <v>0.29431051270173153</v>
      </c>
      <c r="AF121" s="2">
        <v>2.8037003369507651E-6</v>
      </c>
      <c r="AG121" s="2">
        <f t="shared" si="37"/>
        <v>-3.632627604331131E-10</v>
      </c>
      <c r="AH121" s="2">
        <f t="shared" si="38"/>
        <v>3.7894319258097456E-10</v>
      </c>
      <c r="AI121" s="2">
        <f t="shared" si="39"/>
        <v>1.7065536265226111E-4</v>
      </c>
    </row>
    <row r="122" spans="26:35" x14ac:dyDescent="0.2">
      <c r="Z122" s="2">
        <v>16</v>
      </c>
      <c r="AA122" s="2">
        <f t="shared" si="40"/>
        <v>0.2942251850204054</v>
      </c>
      <c r="AB122" s="2">
        <v>-1.295654730448792E-4</v>
      </c>
      <c r="AC122" s="2">
        <f t="shared" si="41"/>
        <v>0.29431051270173153</v>
      </c>
      <c r="AD122" s="2">
        <v>2.8037003369507651E-6</v>
      </c>
      <c r="AE122" s="2">
        <f t="shared" si="36"/>
        <v>0.29426784886106849</v>
      </c>
      <c r="AF122" s="2">
        <v>-6.3379056708001702E-5</v>
      </c>
      <c r="AG122" s="2">
        <f t="shared" si="37"/>
        <v>8.2117374635104642E-9</v>
      </c>
      <c r="AH122" s="2">
        <f t="shared" si="38"/>
        <v>-1.7769588264784603E-10</v>
      </c>
      <c r="AI122" s="2">
        <f t="shared" si="39"/>
        <v>8.5327681326130556E-5</v>
      </c>
    </row>
    <row r="123" spans="26:35" x14ac:dyDescent="0.2">
      <c r="Z123" s="2">
        <v>17</v>
      </c>
      <c r="AA123" s="2">
        <f t="shared" si="40"/>
        <v>0.29426784886106849</v>
      </c>
      <c r="AB123" s="2">
        <v>-6.3379056708001702E-5</v>
      </c>
      <c r="AC123" s="2">
        <f t="shared" si="41"/>
        <v>0.29431051270173153</v>
      </c>
      <c r="AD123" s="2">
        <v>2.8037003369507651E-6</v>
      </c>
      <c r="AE123" s="2">
        <f t="shared" si="36"/>
        <v>0.29428918078139998</v>
      </c>
      <c r="AF123" s="2">
        <v>-3.0287220769753542E-5</v>
      </c>
      <c r="AG123" s="2">
        <f t="shared" si="37"/>
        <v>1.9195754826939765E-9</v>
      </c>
      <c r="AH123" s="2">
        <f t="shared" si="38"/>
        <v>-8.4916291077460217E-11</v>
      </c>
      <c r="AI123" s="2">
        <f t="shared" si="39"/>
        <v>4.2663840663037522E-5</v>
      </c>
    </row>
    <row r="124" spans="26:35" x14ac:dyDescent="0.2">
      <c r="Z124" s="2">
        <v>18</v>
      </c>
      <c r="AA124" s="2">
        <f t="shared" si="40"/>
        <v>0.29428918078139998</v>
      </c>
      <c r="AB124" s="2">
        <v>-3.0287220769753542E-5</v>
      </c>
      <c r="AC124" s="2">
        <f t="shared" si="41"/>
        <v>0.29431051270173153</v>
      </c>
      <c r="AD124" s="2">
        <v>2.8037003369507651E-6</v>
      </c>
      <c r="AE124" s="2">
        <f t="shared" si="36"/>
        <v>0.29429984674156573</v>
      </c>
      <c r="AF124" s="2">
        <v>-1.3741645861931051E-5</v>
      </c>
      <c r="AG124" s="2">
        <f t="shared" si="37"/>
        <v>4.1619626196007597E-10</v>
      </c>
      <c r="AH124" s="2">
        <f t="shared" si="38"/>
        <v>-3.8527457133354175E-11</v>
      </c>
      <c r="AI124" s="2">
        <f t="shared" si="39"/>
        <v>2.1331920331546517E-5</v>
      </c>
    </row>
    <row r="125" spans="26:35" x14ac:dyDescent="0.2">
      <c r="Z125" s="2">
        <v>19</v>
      </c>
      <c r="AA125" s="2">
        <f t="shared" si="40"/>
        <v>0.29429984674156573</v>
      </c>
      <c r="AB125" s="2">
        <v>-1.3741645861931051E-5</v>
      </c>
      <c r="AC125" s="2">
        <f t="shared" si="41"/>
        <v>0.29431051270173153</v>
      </c>
      <c r="AD125" s="2">
        <v>2.8037003369507651E-6</v>
      </c>
      <c r="AE125" s="2">
        <f t="shared" si="36"/>
        <v>0.2943051797216486</v>
      </c>
      <c r="AF125" s="2">
        <v>-5.468944173914192E-6</v>
      </c>
      <c r="AG125" s="2">
        <f t="shared" si="37"/>
        <v>7.5152294076599884E-11</v>
      </c>
      <c r="AH125" s="2">
        <f t="shared" si="38"/>
        <v>-1.5333280623168144E-11</v>
      </c>
      <c r="AI125" s="2">
        <f t="shared" si="39"/>
        <v>1.0665960165801014E-5</v>
      </c>
    </row>
    <row r="126" spans="26:35" x14ac:dyDescent="0.2">
      <c r="Z126" s="2">
        <v>20</v>
      </c>
      <c r="AA126" s="2">
        <f t="shared" si="40"/>
        <v>0.2943051797216486</v>
      </c>
      <c r="AB126" s="2">
        <v>-5.468944173914192E-6</v>
      </c>
      <c r="AC126" s="2">
        <f t="shared" si="41"/>
        <v>0.29431051270173153</v>
      </c>
      <c r="AD126" s="2">
        <v>2.8037003369507651E-6</v>
      </c>
      <c r="AE126" s="2">
        <f t="shared" si="36"/>
        <v>0.29430784621169004</v>
      </c>
      <c r="AF126" s="2">
        <v>-1.3326147713099701E-6</v>
      </c>
      <c r="AG126" s="2">
        <f t="shared" si="37"/>
        <v>7.287995789627654E-12</v>
      </c>
      <c r="AH126" s="2">
        <f t="shared" si="38"/>
        <v>-3.7362524833473297E-12</v>
      </c>
      <c r="AI126" s="2">
        <f t="shared" si="39"/>
        <v>5.3329800829282625E-6</v>
      </c>
    </row>
    <row r="127" spans="26:35" x14ac:dyDescent="0.2">
      <c r="Z127" s="2">
        <v>21</v>
      </c>
      <c r="AA127" s="2">
        <f t="shared" si="40"/>
        <v>0.29430784621169004</v>
      </c>
      <c r="AB127" s="2">
        <v>-1.3326147713099701E-6</v>
      </c>
      <c r="AC127" s="2">
        <f t="shared" si="41"/>
        <v>0.29431051270173153</v>
      </c>
      <c r="AD127" s="2">
        <v>2.8037003369507651E-6</v>
      </c>
      <c r="AE127" s="2">
        <f t="shared" si="36"/>
        <v>0.29430917945671076</v>
      </c>
      <c r="AF127" s="2">
        <v>7.3554456953006664E-7</v>
      </c>
      <c r="AG127" s="2">
        <f t="shared" si="37"/>
        <v>-9.8019755831260011E-13</v>
      </c>
      <c r="AH127" s="2">
        <f t="shared" si="38"/>
        <v>2.0622465574337535E-12</v>
      </c>
      <c r="AI127" s="2">
        <f t="shared" si="39"/>
        <v>2.6664900414918868E-6</v>
      </c>
    </row>
    <row r="128" spans="26:35" x14ac:dyDescent="0.2">
      <c r="Z128" s="2">
        <v>22</v>
      </c>
      <c r="AA128" s="2">
        <f t="shared" si="40"/>
        <v>0.29430784621169004</v>
      </c>
      <c r="AB128" s="2">
        <v>-1.3326147713099701E-6</v>
      </c>
      <c r="AC128" s="2">
        <f t="shared" si="41"/>
        <v>0.29430917945671076</v>
      </c>
      <c r="AD128" s="2">
        <v>7.3554456953006664E-7</v>
      </c>
      <c r="AE128" s="2">
        <f t="shared" si="36"/>
        <v>0.2943085128342004</v>
      </c>
      <c r="AF128" s="2">
        <v>-2.9853465416396219E-7</v>
      </c>
      <c r="AG128" s="2">
        <f t="shared" si="37"/>
        <v>3.9783168988680946E-13</v>
      </c>
      <c r="AH128" s="2">
        <f t="shared" si="38"/>
        <v>-2.1958554368683888E-13</v>
      </c>
      <c r="AI128" s="2">
        <f t="shared" si="39"/>
        <v>1.3332450207181878E-6</v>
      </c>
    </row>
    <row r="129" spans="26:35" x14ac:dyDescent="0.2">
      <c r="Z129" s="2">
        <v>23</v>
      </c>
      <c r="AA129" s="2">
        <f t="shared" si="40"/>
        <v>0.2943085128342004</v>
      </c>
      <c r="AB129" s="2">
        <v>-2.9853465416396219E-7</v>
      </c>
      <c r="AC129" s="2">
        <f t="shared" si="41"/>
        <v>0.29430917945671076</v>
      </c>
      <c r="AD129" s="2">
        <v>7.3554456953006664E-7</v>
      </c>
      <c r="AE129" s="2">
        <f t="shared" si="36"/>
        <v>0.2943088461454556</v>
      </c>
      <c r="AF129" s="2">
        <v>2.1850506948251081E-7</v>
      </c>
      <c r="AG129" s="2">
        <f t="shared" si="37"/>
        <v>-6.5231335351033885E-14</v>
      </c>
      <c r="AH129" s="2">
        <f t="shared" si="38"/>
        <v>1.607202172726507E-13</v>
      </c>
      <c r="AI129" s="2">
        <f t="shared" si="39"/>
        <v>6.6662251035909392E-7</v>
      </c>
    </row>
    <row r="130" spans="26:35" x14ac:dyDescent="0.2">
      <c r="Z130" s="2">
        <v>24</v>
      </c>
      <c r="AA130" s="2">
        <f t="shared" si="40"/>
        <v>0.2943085128342004</v>
      </c>
      <c r="AB130" s="2">
        <v>-2.9853465416396219E-7</v>
      </c>
      <c r="AC130" s="2">
        <f t="shared" si="41"/>
        <v>0.2943088461454556</v>
      </c>
      <c r="AD130" s="2">
        <v>2.1850506948251081E-7</v>
      </c>
      <c r="AE130" s="2">
        <f t="shared" si="36"/>
        <v>0.29430867948982797</v>
      </c>
      <c r="AF130" s="2">
        <v>-4.0014764446372197E-8</v>
      </c>
      <c r="AG130" s="2">
        <f t="shared" si="37"/>
        <v>1.1945793865450133E-14</v>
      </c>
      <c r="AH130" s="2">
        <f t="shared" si="38"/>
        <v>-8.7434288856808607E-15</v>
      </c>
      <c r="AI130" s="2">
        <f t="shared" si="39"/>
        <v>3.3331125520730254E-7</v>
      </c>
    </row>
    <row r="131" spans="26:35" x14ac:dyDescent="0.2">
      <c r="Z131" s="2">
        <v>25</v>
      </c>
      <c r="AA131" s="2">
        <f t="shared" si="40"/>
        <v>0.29430867948982797</v>
      </c>
      <c r="AB131" s="2">
        <v>-4.0014764446372197E-8</v>
      </c>
      <c r="AC131" s="2">
        <f t="shared" si="41"/>
        <v>0.2943088461454556</v>
      </c>
      <c r="AD131" s="2">
        <v>2.1850506948251081E-7</v>
      </c>
      <c r="AE131" s="2">
        <f t="shared" si="36"/>
        <v>0.29430876281764179</v>
      </c>
      <c r="AF131" s="2">
        <v>8.9245159484718783E-8</v>
      </c>
      <c r="AG131" s="2">
        <f t="shared" si="37"/>
        <v>-3.5711240347599413E-15</v>
      </c>
      <c r="AH131" s="2">
        <f t="shared" si="38"/>
        <v>1.9500519774186237E-14</v>
      </c>
      <c r="AI131" s="2">
        <f t="shared" si="39"/>
        <v>1.6665562763140684E-7</v>
      </c>
    </row>
    <row r="132" spans="26:35" x14ac:dyDescent="0.2">
      <c r="Z132" s="2">
        <v>26</v>
      </c>
      <c r="AA132" s="2">
        <f t="shared" si="40"/>
        <v>0.29430867948982797</v>
      </c>
      <c r="AB132" s="2">
        <v>-4.0014764446372197E-8</v>
      </c>
      <c r="AC132" s="2">
        <f t="shared" si="41"/>
        <v>0.29430876281764179</v>
      </c>
      <c r="AD132" s="2">
        <v>8.9245159484718783E-8</v>
      </c>
      <c r="AE132" s="2">
        <f t="shared" si="36"/>
        <v>0.29430872115373485</v>
      </c>
      <c r="AF132" s="2">
        <v>2.4615199156752254E-8</v>
      </c>
      <c r="AG132" s="2">
        <f t="shared" si="37"/>
        <v>-9.8497139605798105E-16</v>
      </c>
      <c r="AH132" s="2">
        <f t="shared" si="38"/>
        <v>2.1967873744924702E-15</v>
      </c>
      <c r="AI132" s="2">
        <f t="shared" si="39"/>
        <v>8.3327813815703422E-8</v>
      </c>
    </row>
    <row r="133" spans="26:35" x14ac:dyDescent="0.2">
      <c r="Z133" s="2">
        <v>27</v>
      </c>
      <c r="AA133" s="2">
        <f t="shared" si="40"/>
        <v>0.29430867948982797</v>
      </c>
      <c r="AB133" s="2">
        <v>-4.0014764446372197E-8</v>
      </c>
      <c r="AC133" s="2">
        <f t="shared" si="41"/>
        <v>0.29430872115373485</v>
      </c>
      <c r="AD133" s="2">
        <v>2.4615199156752254E-8</v>
      </c>
      <c r="AE133" s="2">
        <f t="shared" si="36"/>
        <v>0.29430870032178141</v>
      </c>
      <c r="AF133" s="2">
        <v>-7.6997822562319129E-9</v>
      </c>
      <c r="AG133" s="2">
        <f t="shared" si="37"/>
        <v>3.0810497327147624E-16</v>
      </c>
      <c r="AH133" s="2">
        <f t="shared" si="38"/>
        <v>-1.8953167370077576E-16</v>
      </c>
      <c r="AI133" s="2">
        <f t="shared" si="39"/>
        <v>4.1663906880096135E-8</v>
      </c>
    </row>
    <row r="134" spans="26:35" x14ac:dyDescent="0.2">
      <c r="Z134" s="2">
        <v>28</v>
      </c>
      <c r="AA134" s="2">
        <f t="shared" si="40"/>
        <v>0.29430870032178141</v>
      </c>
      <c r="AB134" s="2">
        <v>-7.6997822562319129E-9</v>
      </c>
      <c r="AC134" s="2">
        <f t="shared" si="41"/>
        <v>0.29430872115373485</v>
      </c>
      <c r="AD134" s="2">
        <v>2.4615199156752254E-8</v>
      </c>
      <c r="AE134" s="2">
        <f t="shared" si="36"/>
        <v>0.29430871073775811</v>
      </c>
      <c r="AF134" s="2">
        <v>8.4577085890380488E-9</v>
      </c>
      <c r="AG134" s="2">
        <f t="shared" si="37"/>
        <v>-6.512251452225541E-17</v>
      </c>
      <c r="AH134" s="2">
        <f t="shared" si="38"/>
        <v>2.0818818132894567E-16</v>
      </c>
      <c r="AI134" s="2">
        <f t="shared" si="39"/>
        <v>2.0831953440048068E-8</v>
      </c>
    </row>
    <row r="135" spans="26:35" x14ac:dyDescent="0.2">
      <c r="Z135" s="2">
        <v>29</v>
      </c>
      <c r="AA135" s="2">
        <f t="shared" si="40"/>
        <v>0.29430870032178141</v>
      </c>
      <c r="AB135" s="2">
        <v>-7.6997822562319129E-9</v>
      </c>
      <c r="AC135" s="2">
        <f t="shared" si="41"/>
        <v>0.29430871073775811</v>
      </c>
      <c r="AD135" s="2">
        <v>8.4577085890380488E-9</v>
      </c>
      <c r="AE135" s="2">
        <f>(AA135+AC135)/2</f>
        <v>0.29430870552976973</v>
      </c>
      <c r="AF135" s="2">
        <v>3.7896319415864355E-10</v>
      </c>
      <c r="AG135" s="2">
        <f t="shared" si="37"/>
        <v>-2.9179340781476929E-18</v>
      </c>
      <c r="AH135" s="2">
        <f t="shared" si="38"/>
        <v>3.2051602621648532E-18</v>
      </c>
      <c r="AI135" s="2">
        <f t="shared" si="39"/>
        <v>1.0415976692268458E-8</v>
      </c>
    </row>
    <row r="136" spans="26:35" x14ac:dyDescent="0.2">
      <c r="Z136" s="2">
        <v>30</v>
      </c>
      <c r="AA136" s="2">
        <f t="shared" si="40"/>
        <v>0.29430870032178141</v>
      </c>
      <c r="AB136" s="2">
        <v>-7.6997822562319129E-9</v>
      </c>
      <c r="AC136" s="2">
        <f t="shared" si="41"/>
        <v>0.29430870552976973</v>
      </c>
      <c r="AD136" s="2">
        <v>3.7896319415864355E-10</v>
      </c>
      <c r="AE136" s="25">
        <f>(AA136+AC136)/2</f>
        <v>0.2943087029257756</v>
      </c>
      <c r="AF136" s="2">
        <v>-3.6604095310366347E-9</v>
      </c>
      <c r="AG136" s="2">
        <f t="shared" si="37"/>
        <v>2.8184356357618057E-17</v>
      </c>
      <c r="AH136" s="2">
        <f t="shared" si="38"/>
        <v>-1.3871604878103856E-18</v>
      </c>
      <c r="AI136" s="2">
        <f t="shared" si="39"/>
        <v>5.2079883183786535E-9</v>
      </c>
    </row>
  </sheetData>
  <mergeCells count="47">
    <mergeCell ref="F14:H14"/>
    <mergeCell ref="Z2:AI2"/>
    <mergeCell ref="Z104:AI104"/>
    <mergeCell ref="AK2:AT2"/>
    <mergeCell ref="Z36:AI36"/>
    <mergeCell ref="AK36:AT36"/>
    <mergeCell ref="Z70:AI70"/>
    <mergeCell ref="AK70:AT70"/>
    <mergeCell ref="R3:T3"/>
    <mergeCell ref="V3:X3"/>
    <mergeCell ref="R22:T22"/>
    <mergeCell ref="V22:X22"/>
    <mergeCell ref="R60:T60"/>
    <mergeCell ref="J2:P2"/>
    <mergeCell ref="F2:H2"/>
    <mergeCell ref="F9:H9"/>
    <mergeCell ref="R41:T41"/>
    <mergeCell ref="V41:X41"/>
    <mergeCell ref="AW3:AY3"/>
    <mergeCell ref="AZ3:BC3"/>
    <mergeCell ref="BD3:BF3"/>
    <mergeCell ref="AZ4:BA4"/>
    <mergeCell ref="B2:D2"/>
    <mergeCell ref="B6:D6"/>
    <mergeCell ref="B40:D40"/>
    <mergeCell ref="B11:B17"/>
    <mergeCell ref="B18:B24"/>
    <mergeCell ref="B25:B31"/>
    <mergeCell ref="B32:B38"/>
    <mergeCell ref="J3:L3"/>
    <mergeCell ref="N3:P3"/>
    <mergeCell ref="R2:X2"/>
    <mergeCell ref="J12:L12"/>
    <mergeCell ref="N12:P12"/>
    <mergeCell ref="J21:L21"/>
    <mergeCell ref="N21:P21"/>
    <mergeCell ref="J30:L30"/>
    <mergeCell ref="G30:H30"/>
    <mergeCell ref="F22:H22"/>
    <mergeCell ref="F23:F29"/>
    <mergeCell ref="G23:H23"/>
    <mergeCell ref="G24:H24"/>
    <mergeCell ref="G25:H25"/>
    <mergeCell ref="G26:H26"/>
    <mergeCell ref="G27:H27"/>
    <mergeCell ref="G28:H28"/>
    <mergeCell ref="G29: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76D7-47B6-0F44-A1F9-CF984FF81BA6}">
  <dimension ref="B2:CS208"/>
  <sheetViews>
    <sheetView zoomScale="94" zoomScaleNormal="66" workbookViewId="0">
      <selection activeCell="V10" sqref="V10"/>
    </sheetView>
  </sheetViews>
  <sheetFormatPr baseColWidth="10" defaultRowHeight="16" x14ac:dyDescent="0.2"/>
  <cols>
    <col min="3" max="4" width="11.6640625" customWidth="1"/>
    <col min="5" max="5" width="12.1640625" customWidth="1"/>
    <col min="6" max="6" width="12.83203125" customWidth="1"/>
    <col min="7" max="7" width="13" customWidth="1"/>
    <col min="8" max="8" width="12.6640625" customWidth="1"/>
    <col min="9" max="9" width="11" customWidth="1"/>
    <col min="10" max="11" width="13.1640625" customWidth="1"/>
    <col min="12" max="12" width="12.83203125" customWidth="1"/>
    <col min="13" max="13" width="2.83203125" customWidth="1"/>
    <col min="14" max="14" width="3.1640625" customWidth="1"/>
    <col min="16" max="16" width="12.5" customWidth="1"/>
    <col min="17" max="17" width="13.1640625" customWidth="1"/>
    <col min="18" max="18" width="12.6640625" customWidth="1"/>
    <col min="19" max="19" width="12.83203125" customWidth="1"/>
    <col min="20" max="20" width="12.33203125" customWidth="1"/>
    <col min="21" max="21" width="14.1640625" customWidth="1"/>
    <col min="22" max="22" width="12.33203125" customWidth="1"/>
    <col min="23" max="23" width="13.5" customWidth="1"/>
    <col min="24" max="24" width="12.83203125" customWidth="1"/>
    <col min="25" max="25" width="12.33203125" customWidth="1"/>
    <col min="26" max="26" width="4" customWidth="1"/>
    <col min="27" max="27" width="3.6640625" customWidth="1"/>
    <col min="28" max="30" width="10.83203125" style="2"/>
    <col min="38" max="38" width="2.6640625" customWidth="1"/>
    <col min="39" max="39" width="3.1640625" customWidth="1"/>
    <col min="50" max="50" width="2.5" customWidth="1"/>
    <col min="51" max="51" width="3" customWidth="1"/>
    <col min="62" max="62" width="2.83203125" customWidth="1"/>
    <col min="63" max="63" width="3.1640625" customWidth="1"/>
    <col min="74" max="74" width="2.5" customWidth="1"/>
    <col min="75" max="75" width="3.1640625" customWidth="1"/>
  </cols>
  <sheetData>
    <row r="2" spans="2:97" x14ac:dyDescent="0.2">
      <c r="B2" s="14" t="s">
        <v>50</v>
      </c>
      <c r="C2" t="s">
        <v>51</v>
      </c>
      <c r="O2" s="14" t="s">
        <v>50</v>
      </c>
      <c r="P2" t="s">
        <v>122</v>
      </c>
      <c r="AB2" s="14" t="s">
        <v>50</v>
      </c>
      <c r="AC2" t="s">
        <v>54</v>
      </c>
      <c r="AN2" s="14" t="s">
        <v>50</v>
      </c>
      <c r="AO2" t="s">
        <v>118</v>
      </c>
      <c r="AP2" s="2"/>
      <c r="AZ2" s="14" t="s">
        <v>50</v>
      </c>
      <c r="BA2" t="s">
        <v>119</v>
      </c>
      <c r="BB2" s="2"/>
      <c r="BL2" s="14" t="s">
        <v>50</v>
      </c>
      <c r="BM2" t="s">
        <v>120</v>
      </c>
      <c r="BN2" s="2"/>
      <c r="BX2" s="14" t="s">
        <v>50</v>
      </c>
      <c r="BY2" t="s">
        <v>121</v>
      </c>
      <c r="BZ2" s="2"/>
      <c r="CJ2" s="14" t="s">
        <v>50</v>
      </c>
      <c r="CK2" t="s">
        <v>51</v>
      </c>
      <c r="CL2" s="2"/>
    </row>
    <row r="3" spans="2:97" x14ac:dyDescent="0.2">
      <c r="C3" s="55" t="s">
        <v>60</v>
      </c>
      <c r="D3" s="55"/>
      <c r="E3" s="55"/>
      <c r="F3" s="55" t="s">
        <v>61</v>
      </c>
      <c r="G3" s="55"/>
      <c r="H3" s="55"/>
      <c r="I3" s="55"/>
      <c r="J3" s="55" t="s">
        <v>62</v>
      </c>
      <c r="K3" s="55"/>
      <c r="L3" s="55"/>
      <c r="P3" s="55" t="s">
        <v>60</v>
      </c>
      <c r="Q3" s="55"/>
      <c r="R3" s="55"/>
      <c r="S3" s="55" t="s">
        <v>61</v>
      </c>
      <c r="T3" s="55"/>
      <c r="U3" s="55"/>
      <c r="V3" s="55"/>
      <c r="W3" s="55" t="s">
        <v>62</v>
      </c>
      <c r="X3" s="55"/>
      <c r="Y3" s="55"/>
      <c r="AB3"/>
      <c r="AC3" s="55" t="s">
        <v>60</v>
      </c>
      <c r="AD3" s="55"/>
      <c r="AE3" s="55"/>
      <c r="AF3" s="55" t="s">
        <v>61</v>
      </c>
      <c r="AG3" s="55"/>
      <c r="AH3" s="55"/>
      <c r="AI3" s="55" t="s">
        <v>62</v>
      </c>
      <c r="AJ3" s="55"/>
      <c r="AK3" s="55"/>
      <c r="AO3" s="55" t="s">
        <v>60</v>
      </c>
      <c r="AP3" s="55"/>
      <c r="AQ3" s="55"/>
      <c r="AR3" s="55" t="s">
        <v>61</v>
      </c>
      <c r="AS3" s="55"/>
      <c r="AT3" s="55"/>
      <c r="AU3" s="55" t="s">
        <v>62</v>
      </c>
      <c r="AV3" s="55"/>
      <c r="AW3" s="55"/>
      <c r="BA3" s="55" t="s">
        <v>60</v>
      </c>
      <c r="BB3" s="55"/>
      <c r="BC3" s="55"/>
      <c r="BD3" s="55" t="s">
        <v>61</v>
      </c>
      <c r="BE3" s="55"/>
      <c r="BF3" s="55"/>
      <c r="BG3" s="55" t="s">
        <v>62</v>
      </c>
      <c r="BH3" s="55"/>
      <c r="BI3" s="55"/>
      <c r="BM3" s="55" t="s">
        <v>60</v>
      </c>
      <c r="BN3" s="55"/>
      <c r="BO3" s="55"/>
      <c r="BP3" s="55" t="s">
        <v>61</v>
      </c>
      <c r="BQ3" s="55"/>
      <c r="BR3" s="55"/>
      <c r="BS3" s="55" t="s">
        <v>62</v>
      </c>
      <c r="BT3" s="55"/>
      <c r="BU3" s="55"/>
      <c r="BY3" s="55" t="s">
        <v>60</v>
      </c>
      <c r="BZ3" s="55"/>
      <c r="CA3" s="55"/>
      <c r="CB3" s="55" t="s">
        <v>61</v>
      </c>
      <c r="CC3" s="55"/>
      <c r="CD3" s="55"/>
      <c r="CE3" s="55" t="s">
        <v>62</v>
      </c>
      <c r="CF3" s="55"/>
      <c r="CG3" s="55"/>
      <c r="CK3" s="55" t="s">
        <v>60</v>
      </c>
      <c r="CL3" s="55"/>
      <c r="CM3" s="55"/>
      <c r="CN3" s="55" t="s">
        <v>61</v>
      </c>
      <c r="CO3" s="55"/>
      <c r="CP3" s="55"/>
      <c r="CQ3" s="55" t="s">
        <v>62</v>
      </c>
      <c r="CR3" s="55"/>
      <c r="CS3" s="55"/>
    </row>
    <row r="4" spans="2:97" x14ac:dyDescent="0.2">
      <c r="C4" s="5" t="s">
        <v>63</v>
      </c>
      <c r="D4" s="2">
        <f>B9</f>
        <v>-180</v>
      </c>
      <c r="E4" s="2">
        <f>B58</f>
        <v>-9.25</v>
      </c>
      <c r="F4" s="53" t="s">
        <v>63</v>
      </c>
      <c r="G4" s="53"/>
      <c r="H4" s="2">
        <f>B59</f>
        <v>-9.25</v>
      </c>
      <c r="I4" s="2">
        <f>B158</f>
        <v>17</v>
      </c>
      <c r="J4" s="5" t="s">
        <v>63</v>
      </c>
      <c r="K4" s="2">
        <f>B159</f>
        <v>17</v>
      </c>
      <c r="L4" s="2">
        <f>B208</f>
        <v>180</v>
      </c>
      <c r="P4" s="5" t="s">
        <v>63</v>
      </c>
      <c r="Q4" s="2">
        <f>O9</f>
        <v>-180</v>
      </c>
      <c r="R4" s="2">
        <f>O58</f>
        <v>-9.5</v>
      </c>
      <c r="S4" s="53" t="s">
        <v>63</v>
      </c>
      <c r="T4" s="53"/>
      <c r="U4" s="2">
        <f>O59</f>
        <v>-9.5</v>
      </c>
      <c r="V4" s="2">
        <f>O158</f>
        <v>18.5</v>
      </c>
      <c r="W4" s="5" t="s">
        <v>63</v>
      </c>
      <c r="X4" s="2">
        <f>O159</f>
        <v>18.5</v>
      </c>
      <c r="Y4" s="2">
        <f>O208</f>
        <v>180</v>
      </c>
      <c r="AC4" s="5" t="s">
        <v>63</v>
      </c>
      <c r="AD4" s="7"/>
      <c r="AE4" s="7"/>
      <c r="AF4" s="5" t="s">
        <v>63</v>
      </c>
      <c r="AG4" s="2"/>
      <c r="AH4" s="2"/>
      <c r="AI4" s="5" t="s">
        <v>63</v>
      </c>
      <c r="AJ4" s="2"/>
      <c r="AK4" s="2"/>
      <c r="AN4" s="2"/>
      <c r="AO4" s="5" t="s">
        <v>63</v>
      </c>
      <c r="AP4" s="7"/>
      <c r="AQ4" s="7"/>
      <c r="AR4" s="5" t="s">
        <v>63</v>
      </c>
      <c r="AS4" s="2"/>
      <c r="AT4" s="2"/>
      <c r="AU4" s="5" t="s">
        <v>63</v>
      </c>
      <c r="AV4" s="2"/>
      <c r="AW4" s="2"/>
      <c r="AZ4" s="2"/>
      <c r="BA4" s="5" t="s">
        <v>63</v>
      </c>
      <c r="BB4" s="7"/>
      <c r="BC4" s="7"/>
      <c r="BD4" s="5" t="s">
        <v>63</v>
      </c>
      <c r="BE4" s="2"/>
      <c r="BF4" s="2"/>
      <c r="BG4" s="5" t="s">
        <v>63</v>
      </c>
      <c r="BH4" s="2"/>
      <c r="BI4" s="2"/>
      <c r="BL4" s="2"/>
      <c r="BM4" s="5" t="s">
        <v>63</v>
      </c>
      <c r="BN4" s="7"/>
      <c r="BO4" s="7"/>
      <c r="BP4" s="5" t="s">
        <v>63</v>
      </c>
      <c r="BQ4" s="2"/>
      <c r="BR4" s="2"/>
      <c r="BS4" s="5" t="s">
        <v>63</v>
      </c>
      <c r="BT4" s="2"/>
      <c r="BU4" s="2"/>
      <c r="BX4" s="2"/>
      <c r="BY4" s="5" t="s">
        <v>63</v>
      </c>
      <c r="BZ4" s="7"/>
      <c r="CA4" s="7"/>
      <c r="CB4" s="5" t="s">
        <v>63</v>
      </c>
      <c r="CC4" s="2"/>
      <c r="CD4" s="2"/>
      <c r="CE4" s="5" t="s">
        <v>63</v>
      </c>
      <c r="CF4" s="2"/>
      <c r="CG4" s="2"/>
      <c r="CJ4" s="2"/>
      <c r="CK4" s="5" t="s">
        <v>63</v>
      </c>
      <c r="CL4" s="7"/>
      <c r="CM4" s="7"/>
      <c r="CN4" s="5" t="s">
        <v>63</v>
      </c>
      <c r="CO4" s="2"/>
      <c r="CP4" s="2"/>
      <c r="CQ4" s="5" t="s">
        <v>63</v>
      </c>
      <c r="CR4" s="2"/>
      <c r="CS4" s="2"/>
    </row>
    <row r="5" spans="2:97" x14ac:dyDescent="0.2">
      <c r="B5" s="14" t="s">
        <v>52</v>
      </c>
      <c r="C5" s="2">
        <v>1.6055E-4</v>
      </c>
      <c r="D5" s="2">
        <v>3.0383250000000001E-2</v>
      </c>
      <c r="E5" s="2">
        <v>-0.12669162</v>
      </c>
      <c r="F5" s="2">
        <v>-2.262E-4</v>
      </c>
      <c r="G5" s="2">
        <v>3.5166E-4</v>
      </c>
      <c r="H5" s="2">
        <v>0.11501989</v>
      </c>
      <c r="I5" s="2">
        <v>0.376</v>
      </c>
      <c r="J5" s="2">
        <v>1.3341000000000001E-4</v>
      </c>
      <c r="K5" s="2">
        <v>-2.6282719999999999E-2</v>
      </c>
      <c r="L5" s="2">
        <v>1.7592493499999999</v>
      </c>
      <c r="O5" s="14" t="s">
        <v>52</v>
      </c>
      <c r="P5" s="2">
        <v>-4.9719999999999998E-5</v>
      </c>
      <c r="Q5" s="2">
        <v>-9.4228200000000002E-3</v>
      </c>
      <c r="R5" s="2">
        <v>-0.58952914000000001</v>
      </c>
      <c r="S5" s="2">
        <v>-2.3201E-4</v>
      </c>
      <c r="T5" s="2">
        <v>1.5145600000000001E-3</v>
      </c>
      <c r="U5" s="2">
        <v>0.11609899</v>
      </c>
      <c r="V5" s="2">
        <v>0.17357117999999999</v>
      </c>
      <c r="W5" s="2">
        <v>6.9132000000000004E-4</v>
      </c>
      <c r="X5" s="2">
        <v>-0.13722607000000001</v>
      </c>
      <c r="Y5" s="2">
        <v>3.6431797299999999</v>
      </c>
      <c r="AB5" t="s">
        <v>52</v>
      </c>
      <c r="AC5" s="7"/>
      <c r="AD5" s="7"/>
      <c r="AE5" s="10"/>
      <c r="AF5" s="10"/>
      <c r="AG5" s="10"/>
      <c r="AH5" s="10"/>
      <c r="AI5" s="10"/>
      <c r="AN5" t="s">
        <v>52</v>
      </c>
      <c r="AO5" s="7"/>
      <c r="AP5" s="7"/>
      <c r="AQ5" s="10"/>
      <c r="AR5" s="10"/>
      <c r="AS5" s="10"/>
      <c r="AT5" s="10"/>
      <c r="AU5" s="10"/>
      <c r="AZ5" t="s">
        <v>52</v>
      </c>
      <c r="BA5" s="7"/>
      <c r="BB5" s="7"/>
      <c r="BC5" s="10"/>
      <c r="BD5" s="10"/>
      <c r="BE5" s="10"/>
      <c r="BF5" s="10"/>
      <c r="BG5" s="10"/>
      <c r="BL5" t="s">
        <v>52</v>
      </c>
      <c r="BM5" s="7"/>
      <c r="BN5" s="7"/>
      <c r="BO5" s="10"/>
      <c r="BP5" s="10"/>
      <c r="BQ5" s="10"/>
      <c r="BR5" s="10"/>
      <c r="BS5" s="10"/>
      <c r="BX5" t="s">
        <v>52</v>
      </c>
      <c r="BY5" s="7"/>
      <c r="BZ5" s="7"/>
      <c r="CA5" s="10"/>
      <c r="CB5" s="10"/>
      <c r="CC5" s="10"/>
      <c r="CD5" s="10"/>
      <c r="CE5" s="10"/>
      <c r="CJ5" t="s">
        <v>52</v>
      </c>
      <c r="CK5" s="7"/>
      <c r="CL5" s="7"/>
      <c r="CM5" s="10"/>
      <c r="CN5" s="10"/>
      <c r="CO5" s="10"/>
      <c r="CP5" s="10"/>
      <c r="CQ5" s="10"/>
    </row>
    <row r="6" spans="2:97" x14ac:dyDescent="0.2">
      <c r="B6" s="14" t="s">
        <v>53</v>
      </c>
      <c r="C6" s="2">
        <v>1.0179E-4</v>
      </c>
      <c r="D6" s="2">
        <v>1.9263349999999999E-2</v>
      </c>
      <c r="E6" s="2">
        <v>0.25451674000000002</v>
      </c>
      <c r="F6" s="2">
        <v>5.6300000000000003E-6</v>
      </c>
      <c r="G6" s="2">
        <v>2.6542999999999998E-4</v>
      </c>
      <c r="H6" s="2">
        <v>-1.7055799999999999E-3</v>
      </c>
      <c r="I6" s="2">
        <v>6.5199999999999998E-3</v>
      </c>
      <c r="J6" s="2">
        <v>-1.0645999999999999E-4</v>
      </c>
      <c r="K6" s="2">
        <v>2.097336E-2</v>
      </c>
      <c r="L6" s="2">
        <v>-0.23195915</v>
      </c>
      <c r="O6" s="14" t="s">
        <v>53</v>
      </c>
      <c r="P6" s="2">
        <v>-1.4875000000000001E-4</v>
      </c>
      <c r="Q6" s="2">
        <v>-2.818766E-2</v>
      </c>
      <c r="R6" s="2">
        <v>-0.15965826999999999</v>
      </c>
      <c r="S6" s="2">
        <v>-4.4100000000000001E-6</v>
      </c>
      <c r="T6" s="2">
        <v>3.8060999999999998E-4</v>
      </c>
      <c r="U6" s="2">
        <v>-2.2518899999999999E-3</v>
      </c>
      <c r="V6" s="2">
        <v>6.2865899999999999E-3</v>
      </c>
      <c r="W6" s="2">
        <v>-2.0911000000000001E-4</v>
      </c>
      <c r="X6" s="2">
        <v>4.150877E-2</v>
      </c>
      <c r="Y6" s="2">
        <v>-0.59881362999999999</v>
      </c>
      <c r="AB6" t="s">
        <v>53</v>
      </c>
      <c r="AC6" s="7"/>
      <c r="AD6" s="7"/>
      <c r="AE6" s="10"/>
      <c r="AF6" s="10"/>
      <c r="AG6" s="10"/>
      <c r="AH6" s="10"/>
      <c r="AI6" s="10"/>
      <c r="AN6" t="s">
        <v>53</v>
      </c>
      <c r="AO6" s="7"/>
      <c r="AP6" s="7"/>
      <c r="AQ6" s="10"/>
      <c r="AR6" s="10"/>
      <c r="AS6" s="10"/>
      <c r="AT6" s="10"/>
      <c r="AU6" s="10"/>
      <c r="AZ6" t="s">
        <v>53</v>
      </c>
      <c r="BA6" s="7"/>
      <c r="BB6" s="7"/>
      <c r="BC6" s="10"/>
      <c r="BD6" s="10"/>
      <c r="BE6" s="10"/>
      <c r="BF6" s="10"/>
      <c r="BG6" s="10"/>
      <c r="BL6" t="s">
        <v>53</v>
      </c>
      <c r="BM6" s="7"/>
      <c r="BN6" s="7"/>
      <c r="BO6" s="10"/>
      <c r="BP6" s="10"/>
      <c r="BQ6" s="10"/>
      <c r="BR6" s="10"/>
      <c r="BS6" s="10"/>
      <c r="BX6" t="s">
        <v>53</v>
      </c>
      <c r="BY6" s="7"/>
      <c r="BZ6" s="7"/>
      <c r="CA6" s="10"/>
      <c r="CB6" s="10"/>
      <c r="CC6" s="10"/>
      <c r="CD6" s="10"/>
      <c r="CE6" s="10"/>
      <c r="CJ6" t="s">
        <v>53</v>
      </c>
      <c r="CK6" s="7"/>
      <c r="CL6" s="7"/>
      <c r="CM6" s="10"/>
      <c r="CN6" s="10"/>
      <c r="CO6" s="10"/>
      <c r="CP6" s="10"/>
      <c r="CQ6" s="10"/>
    </row>
    <row r="7" spans="2:97" x14ac:dyDescent="0.2">
      <c r="AN7" s="2"/>
      <c r="AO7" s="2"/>
      <c r="AP7" s="2"/>
      <c r="AZ7" s="2"/>
      <c r="BA7" s="2"/>
      <c r="BB7" s="2"/>
      <c r="BL7" s="2"/>
      <c r="BM7" s="2"/>
      <c r="BN7" s="2"/>
      <c r="BX7" s="2"/>
      <c r="BY7" s="2"/>
      <c r="BZ7" s="2"/>
    </row>
    <row r="8" spans="2:97" x14ac:dyDescent="0.2">
      <c r="B8" s="5" t="s">
        <v>47</v>
      </c>
      <c r="C8" s="5" t="s">
        <v>48</v>
      </c>
      <c r="D8" s="5" t="s">
        <v>49</v>
      </c>
      <c r="E8" s="5"/>
      <c r="F8" s="5" t="s">
        <v>65</v>
      </c>
      <c r="G8" s="15">
        <f>-PI()/2</f>
        <v>-1.5707963267948966</v>
      </c>
      <c r="H8" s="2">
        <f>-5/180*PI()</f>
        <v>-8.7266462599716474E-2</v>
      </c>
      <c r="I8" s="15">
        <v>0</v>
      </c>
      <c r="J8" s="2">
        <f>5/180*PI()</f>
        <v>8.7266462599716474E-2</v>
      </c>
      <c r="K8" s="15">
        <f>PI()/2</f>
        <v>1.5707963267948966</v>
      </c>
      <c r="O8" s="5" t="s">
        <v>47</v>
      </c>
      <c r="P8" s="5" t="s">
        <v>48</v>
      </c>
      <c r="Q8" s="5" t="s">
        <v>49</v>
      </c>
      <c r="R8" s="5"/>
      <c r="S8" s="5" t="s">
        <v>65</v>
      </c>
      <c r="T8" s="15">
        <f>-PI()/2</f>
        <v>-1.5707963267948966</v>
      </c>
      <c r="U8" s="2">
        <f>-5/180*PI()</f>
        <v>-8.7266462599716474E-2</v>
      </c>
      <c r="V8" s="15">
        <v>0</v>
      </c>
      <c r="W8" s="2">
        <f>5/180*PI()</f>
        <v>8.7266462599716474E-2</v>
      </c>
      <c r="X8" s="15">
        <f>PI()/2</f>
        <v>1.5707963267948966</v>
      </c>
      <c r="AB8" s="5" t="s">
        <v>47</v>
      </c>
      <c r="AC8" s="5" t="s">
        <v>48</v>
      </c>
      <c r="AD8" s="5" t="s">
        <v>49</v>
      </c>
      <c r="AL8" s="10"/>
      <c r="AM8" s="10"/>
      <c r="AN8" s="5" t="s">
        <v>47</v>
      </c>
      <c r="AO8" s="5" t="s">
        <v>48</v>
      </c>
      <c r="AP8" s="5" t="s">
        <v>49</v>
      </c>
      <c r="AZ8" s="5" t="s">
        <v>47</v>
      </c>
      <c r="BA8" s="5" t="s">
        <v>48</v>
      </c>
      <c r="BB8" s="5" t="s">
        <v>49</v>
      </c>
      <c r="BL8" s="5" t="s">
        <v>47</v>
      </c>
      <c r="BM8" s="5" t="s">
        <v>48</v>
      </c>
      <c r="BN8" s="5" t="s">
        <v>49</v>
      </c>
      <c r="BX8" s="5" t="s">
        <v>47</v>
      </c>
      <c r="BY8" s="5" t="s">
        <v>48</v>
      </c>
      <c r="BZ8" s="5" t="s">
        <v>49</v>
      </c>
      <c r="CJ8" s="5" t="s">
        <v>47</v>
      </c>
      <c r="CK8" s="5" t="s">
        <v>48</v>
      </c>
      <c r="CL8" s="5" t="s">
        <v>49</v>
      </c>
    </row>
    <row r="9" spans="2:97" x14ac:dyDescent="0.2">
      <c r="B9" s="2">
        <v>-180</v>
      </c>
      <c r="C9" s="2">
        <v>-0.39400000000000002</v>
      </c>
      <c r="D9" s="2">
        <v>8.5040000000000004E-2</v>
      </c>
      <c r="E9" s="7"/>
      <c r="F9" s="5" t="s">
        <v>64</v>
      </c>
      <c r="G9" s="15">
        <f>G8*180/PI()</f>
        <v>-90</v>
      </c>
      <c r="H9" s="15">
        <f>H8*180/PI()</f>
        <v>-5</v>
      </c>
      <c r="I9" s="15">
        <f>I8*180/PI()</f>
        <v>0</v>
      </c>
      <c r="J9" s="15">
        <f>J8*180/PI()</f>
        <v>5</v>
      </c>
      <c r="K9" s="15">
        <f>K8*180/PI()</f>
        <v>90</v>
      </c>
      <c r="O9" s="2">
        <v>-180</v>
      </c>
      <c r="P9" s="2">
        <v>-0.50449999999999895</v>
      </c>
      <c r="Q9" s="2">
        <v>9.4700000000000006E-2</v>
      </c>
      <c r="R9" s="7"/>
      <c r="S9" s="5" t="s">
        <v>64</v>
      </c>
      <c r="T9" s="15">
        <f>T8*180/PI()</f>
        <v>-90</v>
      </c>
      <c r="U9" s="15">
        <f>U8*180/PI()</f>
        <v>-5</v>
      </c>
      <c r="V9" s="15">
        <f>V8*180/PI()</f>
        <v>0</v>
      </c>
      <c r="W9" s="15">
        <f>W8*180/PI()</f>
        <v>5</v>
      </c>
      <c r="X9" s="15">
        <f>X8*180/PI()</f>
        <v>90</v>
      </c>
      <c r="AB9" s="10">
        <v>-180</v>
      </c>
      <c r="AC9" s="10">
        <v>-9.2200000000000004E-2</v>
      </c>
      <c r="AD9" s="10">
        <v>6.0000000000000001E-3</v>
      </c>
      <c r="AL9" s="10"/>
      <c r="AM9" s="10"/>
      <c r="AN9" s="7">
        <v>-180</v>
      </c>
      <c r="AO9" s="7">
        <v>0</v>
      </c>
      <c r="AP9" s="7">
        <v>0.01</v>
      </c>
      <c r="AZ9" s="7">
        <v>-180</v>
      </c>
      <c r="BA9" s="7">
        <v>-0.11070000000000001</v>
      </c>
      <c r="BB9" s="7">
        <v>6.0000000000000001E-3</v>
      </c>
      <c r="BL9" s="7">
        <v>-180</v>
      </c>
      <c r="BM9" s="7">
        <v>-0.133099999999999</v>
      </c>
      <c r="BN9" s="7">
        <v>6.0000000000000001E-3</v>
      </c>
      <c r="BX9" s="7">
        <v>-180</v>
      </c>
      <c r="BY9" s="7">
        <v>-0.14678165000000001</v>
      </c>
      <c r="BZ9" s="7">
        <v>7.9652736000000002E-2</v>
      </c>
    </row>
    <row r="10" spans="2:97" x14ac:dyDescent="0.2">
      <c r="B10" s="2">
        <v>-176.51530612244801</v>
      </c>
      <c r="C10" s="2">
        <v>-0.48757694050010397</v>
      </c>
      <c r="D10" s="2">
        <v>2.5711089349865299E-2</v>
      </c>
      <c r="E10" s="7"/>
      <c r="F10" s="5" t="s">
        <v>56</v>
      </c>
      <c r="G10" s="15">
        <f>IF(G9&lt;$H$4, $C$5*G9^2 + $D$5*G9 + $E$5, IF(G9&gt;$I$4, $J$5*G9^2 + $K$5*G9 + $L$5, $F$5*G9^3 + $G$5*G9^2 + $H$5*G9 + $I$5))</f>
        <v>-1.56072912</v>
      </c>
      <c r="H10" s="15">
        <f>IF(H9&lt;$H$4, $C$5*H9^2 + $D$5*H9 + $E$5, IF(H9&gt;$I$4, $J$5*H9^2 + $K$5*H9 + $L$5, $F$5*H9^3 + $G$5*H9^2 + $H$5*H9 + $I$5))</f>
        <v>-0.16203294999999995</v>
      </c>
      <c r="I10" s="15">
        <f t="shared" ref="I10:K10" si="0">IF(I9&lt;$H$4, $C$5*I9^2 + $D$5*I9 + $E$5, IF(I9&gt;$I$4, $J$5*I9^2 + $K$5*I9 + $L$5, $F$5*I9^3 + $G$5*I9^2 + $H$5*I9 + $I$5))</f>
        <v>0.376</v>
      </c>
      <c r="J10" s="15">
        <f t="shared" si="0"/>
        <v>0.93161594999999997</v>
      </c>
      <c r="K10" s="15">
        <f t="shared" si="0"/>
        <v>0.47442554999999986</v>
      </c>
      <c r="O10" s="2">
        <v>-176.52040816326499</v>
      </c>
      <c r="P10" s="2">
        <v>-0.47560188396813102</v>
      </c>
      <c r="Q10" s="2">
        <v>0.181146535767786</v>
      </c>
      <c r="R10" s="7"/>
      <c r="S10" s="5" t="s">
        <v>56</v>
      </c>
      <c r="T10" s="15">
        <f>IF(T9&lt;$U$4, $P$5*T9^2 + $Q$5*T9 + $R$5, IF(T9&gt;$V$4, $W$5*T9^2 + $X$5*T9 + $Y$5, $S$5*T9^3 + $T$5*T9^2 + $U$5*T9 + $V$5))</f>
        <v>-0.14420734000000002</v>
      </c>
      <c r="U10" s="15">
        <f t="shared" ref="U10:X10" si="1">IF(U9&lt;$U$4, $P$5*U9^2 + $Q$5*U9 + $R$5, IF(U9&gt;$V$4, $W$5*U9^2 + $X$5*U9 + $Y$5, $S$5*U9^3 + $T$5*U9^2 + $U$5*U9 + $V$5))</f>
        <v>-0.34005851999999998</v>
      </c>
      <c r="V10" s="15">
        <f t="shared" si="1"/>
        <v>0.17357117999999999</v>
      </c>
      <c r="W10" s="15">
        <f t="shared" si="1"/>
        <v>0.76292888000000003</v>
      </c>
      <c r="X10" s="15">
        <f t="shared" si="1"/>
        <v>-3.1074745699999999</v>
      </c>
      <c r="AB10" s="10">
        <v>-176.363636363636</v>
      </c>
      <c r="AC10" s="10">
        <v>0.246010212445647</v>
      </c>
      <c r="AD10" s="10">
        <v>1.2864483067206301E-2</v>
      </c>
      <c r="AN10" s="7">
        <v>-176.363636363636</v>
      </c>
      <c r="AO10" s="7">
        <v>0.23640936392996401</v>
      </c>
      <c r="AP10" s="7">
        <v>9.9717101654003609E-4</v>
      </c>
      <c r="AZ10" s="7">
        <v>-176.363636363636</v>
      </c>
      <c r="BA10" s="7">
        <v>0.17943138396170699</v>
      </c>
      <c r="BB10" s="7">
        <v>1.30410509435233E-2</v>
      </c>
      <c r="BL10" s="7">
        <v>-176.363636363636</v>
      </c>
      <c r="BM10" s="7">
        <v>0.15022584225362101</v>
      </c>
      <c r="BN10" s="7">
        <v>1.29358233130474E-2</v>
      </c>
      <c r="BX10" s="7">
        <v>-176.363636363636</v>
      </c>
      <c r="BY10" s="7">
        <v>3.71821573807652E-3</v>
      </c>
      <c r="BZ10" s="7">
        <v>8.2075064419237106E-2</v>
      </c>
    </row>
    <row r="11" spans="2:97" x14ac:dyDescent="0.2">
      <c r="B11" s="2">
        <v>-173.03061224489699</v>
      </c>
      <c r="C11" s="2">
        <v>-0.57725484181270303</v>
      </c>
      <c r="D11" s="2">
        <v>-3.1145783356513499E-2</v>
      </c>
      <c r="E11" s="7"/>
      <c r="F11" s="5" t="s">
        <v>58</v>
      </c>
      <c r="G11" s="2">
        <v>-1.56076496596053</v>
      </c>
      <c r="H11" s="2">
        <v>-0.1391</v>
      </c>
      <c r="I11" s="2">
        <v>0.376</v>
      </c>
      <c r="J11" s="2">
        <v>0.92200000000000004</v>
      </c>
      <c r="K11" s="2">
        <v>0.47446463389319299</v>
      </c>
      <c r="O11" s="2">
        <v>-173.04081632653001</v>
      </c>
      <c r="P11" s="2">
        <v>-0.44790785610425699</v>
      </c>
      <c r="Q11" s="2">
        <v>0.26399113254524897</v>
      </c>
      <c r="R11" s="7"/>
      <c r="S11" s="5" t="s">
        <v>58</v>
      </c>
      <c r="T11" s="2">
        <v>-0.144244950871324</v>
      </c>
      <c r="U11" s="2">
        <v>-0.37280000000000002</v>
      </c>
      <c r="V11" s="2">
        <v>0.1661</v>
      </c>
      <c r="W11" s="2">
        <v>0.7752</v>
      </c>
      <c r="X11" s="2">
        <v>-3.1075135316627498</v>
      </c>
      <c r="AB11" s="10">
        <v>-172.72727272727201</v>
      </c>
      <c r="AC11" s="10">
        <v>0.31466803791035602</v>
      </c>
      <c r="AD11" s="10">
        <v>3.3301998576696197E-2</v>
      </c>
      <c r="AN11" s="7">
        <v>-172.72727272727201</v>
      </c>
      <c r="AO11" s="7">
        <v>0.444132701550359</v>
      </c>
      <c r="AP11" s="7">
        <v>2.2832894427485999E-3</v>
      </c>
      <c r="AZ11" s="7">
        <v>-172.72727272727201</v>
      </c>
      <c r="BA11" s="7">
        <v>0.263373480894325</v>
      </c>
      <c r="BB11" s="7">
        <v>3.3828489116219197E-2</v>
      </c>
      <c r="BL11" s="7">
        <v>-172.72727272727201</v>
      </c>
      <c r="BM11" s="7">
        <v>0.22780495446334501</v>
      </c>
      <c r="BN11" s="7">
        <v>3.36174777276197E-2</v>
      </c>
      <c r="BX11" s="7">
        <v>-172.72727272727201</v>
      </c>
      <c r="BY11" s="7">
        <v>0.34495874553661698</v>
      </c>
      <c r="BZ11" s="7">
        <v>9.8626242426573404E-2</v>
      </c>
    </row>
    <row r="12" spans="2:97" x14ac:dyDescent="0.2">
      <c r="B12" s="2">
        <v>-169.54591836734599</v>
      </c>
      <c r="C12" s="2">
        <v>-0.66303370393779903</v>
      </c>
      <c r="D12" s="2">
        <v>-8.5530618119136897E-2</v>
      </c>
      <c r="E12" s="7"/>
      <c r="F12" s="6" t="s">
        <v>57</v>
      </c>
      <c r="G12" s="12">
        <f>ABS(G11-G10)/G11</f>
        <v>-2.2966917705010311E-5</v>
      </c>
      <c r="H12" s="12">
        <f>ABS(H11-H10)/H11</f>
        <v>-0.16486664270309095</v>
      </c>
      <c r="I12" s="12">
        <f>ABS(I11-I10)/I11</f>
        <v>0</v>
      </c>
      <c r="J12" s="12">
        <f>ABS(J11-J10)/J11</f>
        <v>1.0429446854663696E-2</v>
      </c>
      <c r="K12" s="12">
        <f>ABS(K11-K10)/K11</f>
        <v>8.2374723849120611E-5</v>
      </c>
      <c r="O12" s="2">
        <v>-169.56122448979499</v>
      </c>
      <c r="P12" s="2">
        <v>-0.421417916408378</v>
      </c>
      <c r="Q12" s="2">
        <v>0.34323379033238699</v>
      </c>
      <c r="R12" s="7"/>
      <c r="S12" s="6" t="s">
        <v>57</v>
      </c>
      <c r="T12" s="12">
        <f>ABS(T11-T10)/T11</f>
        <v>-2.6074307001241272E-4</v>
      </c>
      <c r="U12" s="12">
        <f>ABS(U11-U10)/U11</f>
        <v>-8.7825858369098828E-2</v>
      </c>
      <c r="V12" s="12">
        <f>ABS(V11-V10)/V11</f>
        <v>4.4980012040939155E-2</v>
      </c>
      <c r="W12" s="12">
        <f>ABS(W11-W10)/W11</f>
        <v>1.5829618163054657E-2</v>
      </c>
      <c r="X12" s="12">
        <f>ABS(X11-X10)/X11</f>
        <v>-1.2537889973084571E-5</v>
      </c>
      <c r="AB12" s="10">
        <v>-169.09090909090901</v>
      </c>
      <c r="AC12" s="10">
        <v>0.312417938960452</v>
      </c>
      <c r="AD12" s="10">
        <v>6.6894308708698003E-2</v>
      </c>
      <c r="AN12" s="7">
        <v>-169.09090909090901</v>
      </c>
      <c r="AO12" s="7">
        <v>0.62317001286118301</v>
      </c>
      <c r="AP12" s="7">
        <v>1.3858355278625599E-2</v>
      </c>
      <c r="AZ12" s="7">
        <v>-169.09090909090901</v>
      </c>
      <c r="BA12" s="7">
        <v>0.28823694227712998</v>
      </c>
      <c r="BB12" s="7">
        <v>6.8081810734833395E-2</v>
      </c>
      <c r="BL12" s="7">
        <v>-169.09090909090901</v>
      </c>
      <c r="BM12" s="7">
        <v>0.25719167246407199</v>
      </c>
      <c r="BN12" s="7">
        <v>6.7585088160154003E-2</v>
      </c>
      <c r="BX12" s="7">
        <v>-169.09090909090901</v>
      </c>
      <c r="BY12" s="7">
        <v>0.52736694484763003</v>
      </c>
      <c r="BZ12" s="7">
        <v>0.14254193778124399</v>
      </c>
    </row>
    <row r="13" spans="2:97" x14ac:dyDescent="0.2">
      <c r="B13" s="2">
        <v>-166.06122448979499</v>
      </c>
      <c r="C13" s="2">
        <v>-0.74491352687539003</v>
      </c>
      <c r="D13" s="2">
        <v>-0.13744341493800399</v>
      </c>
      <c r="E13" s="7"/>
      <c r="F13" s="11" t="s">
        <v>55</v>
      </c>
      <c r="G13" s="15">
        <f>IF(G9&lt;$H$4, $C$6*G9^2 + $D$6*G9 + $E$6, IF(G9&gt;$I$4, $J$6*G9^2 + $K$6*G9 + $L$6, $F$6*G9^3 + $G$6*G9^2 + $H$6*G9 + $I$6))</f>
        <v>-0.65468575999999978</v>
      </c>
      <c r="H13" s="15">
        <f>IF(H9&lt;$H$4, $C$6*H9^2 + $D$6*H9 + $E$6, IF(H9&gt;$I$4, $J$6*H9^2 + $K$6*H9 + $L$6, $F$6*H9^3 + $G$6*H9^2 + $H$6*H9 + $I$6))</f>
        <v>2.0979899999999996E-2</v>
      </c>
      <c r="I13" s="15">
        <f t="shared" ref="I13:K13" si="2">IF(I9&lt;$H$4, $C$6*I9^2 + $D$6*I9 + $E$6, IF(I9&gt;$I$4, $J$6*I9^2 + $K$6*I9 + $L$6, $F$6*I9^3 + $G$6*I9^2 + $H$6*I9 + $I$6))</f>
        <v>6.5199999999999998E-3</v>
      </c>
      <c r="J13" s="15">
        <f>IF(J9&lt;$H$4, $C$6*J9^2 + $D$6*J9 + $E$6, IF(J9&gt;$I$4, $J$6*J9^2 + $K$6*J9 + $L$6, $F$6*J9^3 + $G$6*J9^2 + $H$6*J9 + $I$6))</f>
        <v>5.3315999999999997E-3</v>
      </c>
      <c r="K13" s="15">
        <f t="shared" si="2"/>
        <v>0.79331725000000008</v>
      </c>
      <c r="O13" s="2">
        <v>-166.08163265306101</v>
      </c>
      <c r="P13" s="2">
        <v>-0.39613206488049302</v>
      </c>
      <c r="Q13" s="2">
        <v>0.41887450912919999</v>
      </c>
      <c r="R13" s="7"/>
      <c r="S13" s="11" t="s">
        <v>55</v>
      </c>
      <c r="T13" s="15">
        <f>IF(T9&lt;$U$4, $P$6*T9^2 + $Q$6*T9 + $R$6, IF(T9&gt;$V$4, $W$6*T9^2 + $X$6*T9 + $Y$6, $S$6*T9^3 + $T$6*T9^2 + $U$6*T9 + $V$6))</f>
        <v>1.1723561300000001</v>
      </c>
      <c r="U13" s="15">
        <f t="shared" ref="U13:X13" si="3">IF(U9&lt;$U$4, $P$6*U9^2 + $Q$6*U9 + $R$6, IF(U9&gt;$V$4, $W$6*U9^2 + $X$6*U9 + $Y$6, $S$6*U9^3 + $T$6*U9^2 + $U$6*U9 + $V$6))</f>
        <v>2.7612539999999998E-2</v>
      </c>
      <c r="V13" s="15">
        <f t="shared" si="3"/>
        <v>6.2865899999999999E-3</v>
      </c>
      <c r="W13" s="15">
        <f t="shared" si="3"/>
        <v>3.9911400000000007E-3</v>
      </c>
      <c r="X13" s="15">
        <f t="shared" si="3"/>
        <v>1.4431846699999999</v>
      </c>
      <c r="AB13" s="10">
        <v>-165.45454545454501</v>
      </c>
      <c r="AC13" s="10">
        <v>0.35617770038475999</v>
      </c>
      <c r="AD13" s="10">
        <v>0.113087027453321</v>
      </c>
      <c r="AN13" s="7">
        <v>-165.45454545454501</v>
      </c>
      <c r="AO13" s="7">
        <v>0.77352129786243695</v>
      </c>
      <c r="AP13" s="7">
        <v>3.5722368524171197E-2</v>
      </c>
      <c r="AZ13" s="7">
        <v>-165.45454545454501</v>
      </c>
      <c r="BA13" s="7">
        <v>0.34084182141746999</v>
      </c>
      <c r="BB13" s="7">
        <v>0.114995293530973</v>
      </c>
      <c r="BL13" s="7">
        <v>-165.45454545454501</v>
      </c>
      <c r="BM13" s="7">
        <v>0.30933932380670498</v>
      </c>
      <c r="BN13" s="7">
        <v>0.114250758978866</v>
      </c>
      <c r="BX13" s="7">
        <v>-165.45454545454501</v>
      </c>
      <c r="BY13" s="7">
        <v>0.65909039598491803</v>
      </c>
      <c r="BZ13" s="7">
        <v>0.21516547684083201</v>
      </c>
    </row>
    <row r="14" spans="2:97" x14ac:dyDescent="0.2">
      <c r="B14" s="2">
        <v>-162.576530612244</v>
      </c>
      <c r="C14" s="2">
        <v>-0.82289431062547602</v>
      </c>
      <c r="D14" s="2">
        <v>-0.18688417381311601</v>
      </c>
      <c r="E14" s="7"/>
      <c r="F14" s="11" t="s">
        <v>59</v>
      </c>
      <c r="G14" s="2">
        <v>-0.65470308248625797</v>
      </c>
      <c r="H14" s="2">
        <v>1.312E-2</v>
      </c>
      <c r="I14" s="2">
        <v>6.5199999999999998E-3</v>
      </c>
      <c r="J14" s="2">
        <v>9.7599999999999996E-3</v>
      </c>
      <c r="K14" s="2">
        <v>0.79328700032664701</v>
      </c>
      <c r="O14" s="2">
        <v>-162.602040816326</v>
      </c>
      <c r="P14" s="2">
        <v>-0.37205030152060298</v>
      </c>
      <c r="Q14" s="2">
        <v>0.49091328893568897</v>
      </c>
      <c r="R14" s="7"/>
      <c r="S14" s="11" t="s">
        <v>59</v>
      </c>
      <c r="T14" s="2">
        <v>1.1723758234233601</v>
      </c>
      <c r="U14" s="2">
        <v>1.8360000000000001E-2</v>
      </c>
      <c r="V14" s="2">
        <v>6.62E-3</v>
      </c>
      <c r="W14" s="2">
        <v>1.13099999999999E-2</v>
      </c>
      <c r="X14" s="2">
        <v>1.4431670098664899</v>
      </c>
      <c r="AB14" s="10">
        <v>-161.81818181818099</v>
      </c>
      <c r="AC14" s="10">
        <v>0.41186234063927601</v>
      </c>
      <c r="AD14" s="10">
        <v>0.17095953188791699</v>
      </c>
      <c r="AN14" s="7">
        <v>-161.81818181818099</v>
      </c>
      <c r="AO14" s="7">
        <v>0.87422511543296599</v>
      </c>
      <c r="AP14" s="7">
        <v>6.8924105423226106E-2</v>
      </c>
      <c r="AZ14" s="7">
        <v>-161.81818181818099</v>
      </c>
      <c r="BA14" s="7">
        <v>0.39934168936514097</v>
      </c>
      <c r="BB14" s="7">
        <v>0.17391444300111999</v>
      </c>
      <c r="BL14" s="7">
        <v>-161.81818181818099</v>
      </c>
      <c r="BM14" s="7">
        <v>0.36421155724055199</v>
      </c>
      <c r="BN14" s="7">
        <v>0.172590079601144</v>
      </c>
      <c r="BX14" s="7">
        <v>-161.81818181818099</v>
      </c>
      <c r="BY14" s="7">
        <v>0.65205773701911696</v>
      </c>
      <c r="BZ14" s="7">
        <v>0.28708838802095399</v>
      </c>
    </row>
    <row r="15" spans="2:97" x14ac:dyDescent="0.2">
      <c r="B15" s="2">
        <v>-159.091836734693</v>
      </c>
      <c r="C15" s="2">
        <v>-0.89697605518805901</v>
      </c>
      <c r="D15" s="2">
        <v>-0.23385289474447299</v>
      </c>
      <c r="E15" s="7"/>
      <c r="F15" s="13" t="s">
        <v>57</v>
      </c>
      <c r="G15" s="12">
        <f>ABS(G14-G13)/G14</f>
        <v>-2.6458537803738321E-5</v>
      </c>
      <c r="H15" s="12">
        <f>ABS(H14-H13)/H14</f>
        <v>0.59907774390243873</v>
      </c>
      <c r="I15" s="12">
        <f>ABS(I14-I13)/I14</f>
        <v>0</v>
      </c>
      <c r="J15" s="12">
        <f>ABS(J14-J13)/J14</f>
        <v>0.45372950819672131</v>
      </c>
      <c r="K15" s="12">
        <f>ABS(K14-K13)/K14</f>
        <v>3.8132067386232201E-5</v>
      </c>
      <c r="O15" s="2">
        <v>-159.12244897959101</v>
      </c>
      <c r="P15" s="2">
        <v>-0.34917262632870699</v>
      </c>
      <c r="Q15" s="2">
        <v>0.55935012975185305</v>
      </c>
      <c r="R15" s="7"/>
      <c r="S15" s="13" t="s">
        <v>57</v>
      </c>
      <c r="T15" s="12">
        <f>ABS(T14-T13)/T14</f>
        <v>1.6797875703843287E-5</v>
      </c>
      <c r="U15" s="12">
        <f>ABS(U14-U13)/U14</f>
        <v>0.50395098039215669</v>
      </c>
      <c r="V15" s="12">
        <f>ABS(V14-V13)/V14</f>
        <v>5.0364048338368599E-2</v>
      </c>
      <c r="W15" s="12">
        <f>ABS(W14-W13)/W14</f>
        <v>0.64711405835543445</v>
      </c>
      <c r="X15" s="12">
        <f>ABS(X14-X13)/X14</f>
        <v>1.2237068467664772E-5</v>
      </c>
      <c r="AB15" s="10">
        <v>-158.18181818181799</v>
      </c>
      <c r="AC15" s="10">
        <v>0.46335013698176197</v>
      </c>
      <c r="AD15" s="10">
        <v>0.23950189029779201</v>
      </c>
      <c r="AN15" s="7">
        <v>-158.18181818181799</v>
      </c>
      <c r="AO15" s="7">
        <v>0.891914273583988</v>
      </c>
      <c r="AP15" s="7">
        <v>0.115133046527209</v>
      </c>
      <c r="AZ15" s="7">
        <v>-158.18181818181799</v>
      </c>
      <c r="BA15" s="7">
        <v>0.451748733159892</v>
      </c>
      <c r="BB15" s="7">
        <v>0.243737364429817</v>
      </c>
      <c r="BL15" s="7">
        <v>-158.18181818181799</v>
      </c>
      <c r="BM15" s="7">
        <v>0.41133061421110201</v>
      </c>
      <c r="BN15" s="7">
        <v>0.241772174394323</v>
      </c>
      <c r="BX15" s="7">
        <v>-158.18181818181799</v>
      </c>
      <c r="BY15" s="7">
        <v>0.58289637045005604</v>
      </c>
      <c r="BZ15" s="7">
        <v>0.34429008436838299</v>
      </c>
    </row>
    <row r="16" spans="2:97" x14ac:dyDescent="0.2">
      <c r="B16" s="2">
        <v>-155.60714285714201</v>
      </c>
      <c r="C16" s="2">
        <v>-0.96715876056313699</v>
      </c>
      <c r="D16" s="2">
        <v>-0.27834957773207403</v>
      </c>
      <c r="E16" s="7"/>
      <c r="F16" s="7"/>
      <c r="G16" s="7"/>
      <c r="H16" s="7"/>
      <c r="I16" s="7"/>
      <c r="J16" s="7"/>
      <c r="O16" s="2">
        <v>-155.642857142857</v>
      </c>
      <c r="P16" s="2">
        <v>-0.32749903930480601</v>
      </c>
      <c r="Q16" s="2">
        <v>0.62418503157769401</v>
      </c>
      <c r="R16" s="7"/>
      <c r="S16" s="7"/>
      <c r="T16" s="7"/>
      <c r="U16" s="7"/>
      <c r="V16" s="7"/>
      <c r="W16" s="7"/>
      <c r="AB16" s="10">
        <v>-154.54545454545399</v>
      </c>
      <c r="AC16" s="10">
        <v>0.50522072638981497</v>
      </c>
      <c r="AD16" s="10">
        <v>0.31767968825943799</v>
      </c>
      <c r="AN16" s="7">
        <v>-154.54545454545399</v>
      </c>
      <c r="AO16" s="7">
        <v>0.82702769487888705</v>
      </c>
      <c r="AP16" s="7">
        <v>0.174302504430567</v>
      </c>
      <c r="AZ16" s="7">
        <v>-154.54545454545399</v>
      </c>
      <c r="BA16" s="7">
        <v>0.493270648510235</v>
      </c>
      <c r="BB16" s="7">
        <v>0.32320975965969501</v>
      </c>
      <c r="BL16" s="7">
        <v>-154.54545454545399</v>
      </c>
      <c r="BM16" s="7">
        <v>0.44686323750867002</v>
      </c>
      <c r="BN16" s="7">
        <v>0.32049394388352098</v>
      </c>
      <c r="BX16" s="7">
        <v>-154.54545454545399</v>
      </c>
      <c r="BY16" s="7">
        <v>0.54267684791231696</v>
      </c>
      <c r="BZ16" s="7">
        <v>0.42230434551971502</v>
      </c>
    </row>
    <row r="17" spans="2:78" x14ac:dyDescent="0.2">
      <c r="B17" s="2">
        <v>-152.12244897959101</v>
      </c>
      <c r="C17" s="2">
        <v>-1.0334424267507101</v>
      </c>
      <c r="D17" s="2">
        <v>-0.32037422277591898</v>
      </c>
      <c r="E17" s="7"/>
      <c r="F17" s="7"/>
      <c r="G17" s="7"/>
      <c r="H17" s="7"/>
      <c r="I17" s="7"/>
      <c r="J17" s="7"/>
      <c r="O17" s="2">
        <v>-152.16326530612201</v>
      </c>
      <c r="P17" s="2">
        <v>-0.30702954044889902</v>
      </c>
      <c r="Q17" s="2">
        <v>0.68541799441320905</v>
      </c>
      <c r="R17" s="7"/>
      <c r="S17" s="7"/>
      <c r="T17" s="7"/>
      <c r="U17" s="7"/>
      <c r="V17" s="7"/>
      <c r="W17" s="7"/>
      <c r="AB17" s="10">
        <v>-150.90909090909</v>
      </c>
      <c r="AC17" s="10">
        <v>0.53519982854346204</v>
      </c>
      <c r="AD17" s="10">
        <v>0.404047855923723</v>
      </c>
      <c r="AN17" s="7">
        <v>-150.90909090909</v>
      </c>
      <c r="AO17" s="7">
        <v>0.74716853125034</v>
      </c>
      <c r="AP17" s="7">
        <v>0.24112138094875199</v>
      </c>
      <c r="AZ17" s="7">
        <v>-150.90909090909</v>
      </c>
      <c r="BA17" s="7">
        <v>0.52247188275056</v>
      </c>
      <c r="BB17" s="7">
        <v>0.41118916582189002</v>
      </c>
      <c r="BL17" s="7">
        <v>-150.90909090909</v>
      </c>
      <c r="BM17" s="7">
        <v>0.46961380245618101</v>
      </c>
      <c r="BN17" s="7">
        <v>0.40746113540027801</v>
      </c>
      <c r="BX17" s="7">
        <v>-150.90909090909</v>
      </c>
      <c r="BY17" s="7">
        <v>0.55156654506512204</v>
      </c>
      <c r="BZ17" s="7">
        <v>0.50910539307453895</v>
      </c>
    </row>
    <row r="18" spans="2:78" x14ac:dyDescent="0.2">
      <c r="B18" s="2">
        <v>-148.63775510203999</v>
      </c>
      <c r="C18" s="2">
        <v>-1.0958270537507799</v>
      </c>
      <c r="D18" s="2">
        <v>-0.35992682987600899</v>
      </c>
      <c r="E18" s="7"/>
      <c r="F18" s="7"/>
      <c r="G18" s="7"/>
      <c r="H18" s="7"/>
      <c r="I18" s="7"/>
      <c r="J18" s="7"/>
      <c r="O18" s="2">
        <v>-148.683673469387</v>
      </c>
      <c r="P18" s="2">
        <v>-0.28776412976098698</v>
      </c>
      <c r="Q18" s="2">
        <v>0.74304901825839997</v>
      </c>
      <c r="R18" s="7"/>
      <c r="S18" s="7"/>
      <c r="T18" s="7"/>
      <c r="U18" s="7"/>
      <c r="V18" s="7"/>
      <c r="W18" s="7"/>
      <c r="AB18" s="10">
        <v>-147.272727272727</v>
      </c>
      <c r="AC18" s="10">
        <v>0.553041060808799</v>
      </c>
      <c r="AD18" s="10">
        <v>0.49727596979682398</v>
      </c>
      <c r="AN18" s="7">
        <v>-147.272727272727</v>
      </c>
      <c r="AO18" s="7">
        <v>0.694805429425287</v>
      </c>
      <c r="AP18" s="7">
        <v>0.31225321696582597</v>
      </c>
      <c r="AZ18" s="7">
        <v>-147.272727272727</v>
      </c>
      <c r="BA18" s="7">
        <v>0.53914324553603798</v>
      </c>
      <c r="BB18" s="7">
        <v>0.50605023704129803</v>
      </c>
      <c r="BL18" s="7">
        <v>-147.272727272727</v>
      </c>
      <c r="BM18" s="7">
        <v>0.479803413556462</v>
      </c>
      <c r="BN18" s="7">
        <v>0.50115415402062902</v>
      </c>
      <c r="BX18" s="7">
        <v>-147.272727272727</v>
      </c>
      <c r="BY18" s="7">
        <v>0.55745755815873499</v>
      </c>
      <c r="BZ18" s="7">
        <v>0.59794290361150004</v>
      </c>
    </row>
    <row r="19" spans="2:78" x14ac:dyDescent="0.2">
      <c r="B19" s="2">
        <v>-145.15306122448899</v>
      </c>
      <c r="C19" s="2">
        <v>-1.15431264156334</v>
      </c>
      <c r="D19" s="2">
        <v>-0.397007399032343</v>
      </c>
      <c r="E19" s="7"/>
      <c r="F19" s="7"/>
      <c r="G19" s="7"/>
      <c r="H19" s="7"/>
      <c r="I19" s="7"/>
      <c r="J19" s="7"/>
      <c r="O19" s="2">
        <v>-145.20408163265299</v>
      </c>
      <c r="P19" s="2">
        <v>-0.26970280724106899</v>
      </c>
      <c r="Q19" s="2">
        <v>0.79707810311326699</v>
      </c>
      <c r="R19" s="7"/>
      <c r="S19" s="7"/>
      <c r="T19" s="7"/>
      <c r="U19" s="7"/>
      <c r="V19" s="7"/>
      <c r="W19" s="7"/>
      <c r="AB19" s="10">
        <v>-143.636363636363</v>
      </c>
      <c r="AC19" s="10">
        <v>0.55888437903029098</v>
      </c>
      <c r="AD19" s="10">
        <v>0.59585507221701695</v>
      </c>
      <c r="AN19" s="7">
        <v>-143.636363636363</v>
      </c>
      <c r="AO19" s="7">
        <v>0.66770940840644699</v>
      </c>
      <c r="AP19" s="7">
        <v>0.38753766613906399</v>
      </c>
      <c r="AZ19" s="7">
        <v>-143.636363636363</v>
      </c>
      <c r="BA19" s="7">
        <v>0.54371830509430297</v>
      </c>
      <c r="BB19" s="7">
        <v>0.60622067221445797</v>
      </c>
      <c r="BL19" s="7">
        <v>-143.636363636363</v>
      </c>
      <c r="BM19" s="7">
        <v>0.47836619539674102</v>
      </c>
      <c r="BN19" s="7">
        <v>0.60018410158533197</v>
      </c>
      <c r="BX19" s="7">
        <v>-143.636363636363</v>
      </c>
      <c r="BY19" s="7">
        <v>0.56529387775400397</v>
      </c>
      <c r="BZ19" s="7">
        <v>0.70456670494889495</v>
      </c>
    </row>
    <row r="20" spans="2:78" x14ac:dyDescent="0.2">
      <c r="B20" s="2">
        <v>-141.668367346938</v>
      </c>
      <c r="C20" s="2">
        <v>-1.2088991901884001</v>
      </c>
      <c r="D20" s="2">
        <v>-0.43161593024492101</v>
      </c>
      <c r="E20" s="7"/>
      <c r="F20" s="7"/>
      <c r="G20" s="7"/>
      <c r="H20" s="7"/>
      <c r="I20" s="7"/>
      <c r="J20" s="7"/>
      <c r="O20" s="2">
        <v>-141.724489795918</v>
      </c>
      <c r="P20" s="2">
        <v>-0.252845572889146</v>
      </c>
      <c r="Q20" s="2">
        <v>0.84750524897780899</v>
      </c>
      <c r="R20" s="7"/>
      <c r="S20" s="7"/>
      <c r="T20" s="7"/>
      <c r="U20" s="7"/>
      <c r="V20" s="7"/>
      <c r="W20" s="7"/>
      <c r="AB20" s="10">
        <v>-140</v>
      </c>
      <c r="AC20" s="10">
        <v>0.55359999999999998</v>
      </c>
      <c r="AD20" s="10">
        <v>0.69799999999999895</v>
      </c>
      <c r="AN20" s="7">
        <v>-140</v>
      </c>
      <c r="AO20" s="7">
        <v>0.64259999999999895</v>
      </c>
      <c r="AP20" s="7">
        <v>0.46529999999999999</v>
      </c>
      <c r="AZ20" s="7">
        <v>-140</v>
      </c>
      <c r="BA20" s="7">
        <v>0.53700000000000003</v>
      </c>
      <c r="BB20" s="7">
        <v>0.71030000000000004</v>
      </c>
      <c r="BL20" s="7">
        <v>-140</v>
      </c>
      <c r="BM20" s="7">
        <v>0.46650000000000003</v>
      </c>
      <c r="BN20" s="7">
        <v>0.70279999999999998</v>
      </c>
      <c r="BX20" s="7">
        <v>-140</v>
      </c>
      <c r="BY20" s="7">
        <v>0.57009251999999899</v>
      </c>
      <c r="BZ20" s="7">
        <v>0.81571651999999895</v>
      </c>
    </row>
    <row r="21" spans="2:78" x14ac:dyDescent="0.2">
      <c r="B21" s="2">
        <v>-138.183673469387</v>
      </c>
      <c r="C21" s="2">
        <v>-1.2595866996259599</v>
      </c>
      <c r="D21" s="2">
        <v>-0.46375242351374402</v>
      </c>
      <c r="E21" s="7"/>
      <c r="F21" s="7"/>
      <c r="G21" s="7"/>
      <c r="H21" s="7"/>
      <c r="I21" s="7"/>
      <c r="J21" s="7"/>
      <c r="O21" s="2">
        <v>-138.24489795918299</v>
      </c>
      <c r="P21" s="2">
        <v>-0.23719242670521701</v>
      </c>
      <c r="Q21" s="2">
        <v>0.89433045585202697</v>
      </c>
      <c r="R21" s="7"/>
      <c r="S21" s="7"/>
      <c r="T21" s="7"/>
      <c r="U21" s="7"/>
      <c r="V21" s="7"/>
      <c r="W21" s="7"/>
      <c r="AB21" s="10">
        <v>-136.363636363636</v>
      </c>
      <c r="AC21" s="10">
        <v>0.53817633498226203</v>
      </c>
      <c r="AD21" s="10">
        <v>0.80224897566035802</v>
      </c>
      <c r="AN21" s="7">
        <v>-136.363636363636</v>
      </c>
      <c r="AO21" s="7">
        <v>0.61328559032461005</v>
      </c>
      <c r="AP21" s="7">
        <v>0.54509481204106203</v>
      </c>
      <c r="AZ21" s="7">
        <v>-136.363636363636</v>
      </c>
      <c r="BA21" s="7">
        <v>0.52036078049756396</v>
      </c>
      <c r="BB21" s="7">
        <v>0.81634074408356505</v>
      </c>
      <c r="BL21" s="7">
        <v>-136.363636363636</v>
      </c>
      <c r="BM21" s="7">
        <v>0.44563000670407499</v>
      </c>
      <c r="BN21" s="7">
        <v>0.80738436925991597</v>
      </c>
      <c r="BX21" s="7">
        <v>-136.363636363636</v>
      </c>
      <c r="BY21" s="7">
        <v>0.57921487525870197</v>
      </c>
      <c r="BZ21" s="7">
        <v>0.94207924462674697</v>
      </c>
    </row>
    <row r="22" spans="2:78" x14ac:dyDescent="0.2">
      <c r="B22" s="2">
        <v>-134.69897959183601</v>
      </c>
      <c r="C22" s="2">
        <v>-1.30637516987601</v>
      </c>
      <c r="D22" s="2">
        <v>-0.49341687883881102</v>
      </c>
      <c r="E22" s="7"/>
      <c r="F22" s="7"/>
      <c r="G22" s="7"/>
      <c r="H22" s="7"/>
      <c r="I22" s="7"/>
      <c r="J22" s="7"/>
      <c r="O22" s="2">
        <v>-134.76530612244801</v>
      </c>
      <c r="P22" s="2">
        <v>-0.22274336868928299</v>
      </c>
      <c r="Q22" s="2">
        <v>0.93755372373592005</v>
      </c>
      <c r="R22" s="7"/>
      <c r="S22" s="7"/>
      <c r="T22" s="7"/>
      <c r="U22" s="7"/>
      <c r="V22" s="7"/>
      <c r="W22" s="7"/>
      <c r="AB22" s="10">
        <v>-132.72727272727201</v>
      </c>
      <c r="AC22" s="10">
        <v>0.51378888357907104</v>
      </c>
      <c r="AD22" s="10">
        <v>0.90691717990529297</v>
      </c>
      <c r="AN22" s="7">
        <v>-132.72727272727201</v>
      </c>
      <c r="AO22" s="7">
        <v>0.58008289651059097</v>
      </c>
      <c r="AP22" s="7">
        <v>0.62621417173872895</v>
      </c>
      <c r="AZ22" s="7">
        <v>-132.72727272727201</v>
      </c>
      <c r="BA22" s="7">
        <v>0.49492383380452298</v>
      </c>
      <c r="BB22" s="7">
        <v>0.92276839579006198</v>
      </c>
      <c r="BL22" s="7">
        <v>-132.72727272727201</v>
      </c>
      <c r="BM22" s="7">
        <v>0.41748807606309202</v>
      </c>
      <c r="BN22" s="7">
        <v>0.91223807159311698</v>
      </c>
      <c r="BX22" s="7">
        <v>-132.72727272727201</v>
      </c>
      <c r="BY22" s="7">
        <v>0.57555724891026405</v>
      </c>
      <c r="BZ22" s="7">
        <v>1.0787988535116499</v>
      </c>
    </row>
    <row r="23" spans="2:78" x14ac:dyDescent="0.2">
      <c r="B23" s="2">
        <v>-131.21428571428501</v>
      </c>
      <c r="C23" s="2">
        <v>-1.34926460093856</v>
      </c>
      <c r="D23" s="2">
        <v>-0.52060929622012297</v>
      </c>
      <c r="E23" s="7"/>
      <c r="F23" s="7"/>
      <c r="G23" s="7"/>
      <c r="H23" s="7"/>
      <c r="I23" s="7"/>
      <c r="J23" s="7"/>
      <c r="O23" s="2">
        <v>-131.28571428571399</v>
      </c>
      <c r="P23" s="2">
        <v>-0.209498398841343</v>
      </c>
      <c r="Q23" s="2">
        <v>0.977175052629489</v>
      </c>
      <c r="R23" s="7"/>
      <c r="S23" s="7"/>
      <c r="T23" s="7"/>
      <c r="U23" s="7"/>
      <c r="V23" s="7"/>
      <c r="W23" s="7"/>
      <c r="AB23" s="10">
        <v>-129.09090909090901</v>
      </c>
      <c r="AC23" s="10">
        <v>0.48159515695705502</v>
      </c>
      <c r="AD23" s="10">
        <v>1.0102429381417899</v>
      </c>
      <c r="AN23" s="7">
        <v>-129.09090909090901</v>
      </c>
      <c r="AO23" s="7">
        <v>0.544182774967918</v>
      </c>
      <c r="AP23" s="7">
        <v>0.70599626032455098</v>
      </c>
      <c r="AZ23" s="7">
        <v>-129.09090909090901</v>
      </c>
      <c r="BA23" s="7">
        <v>0.462104022004728</v>
      </c>
      <c r="BB23" s="7">
        <v>1.0279049024529701</v>
      </c>
      <c r="BL23" s="7">
        <v>-129.09090909090901</v>
      </c>
      <c r="BM23" s="7">
        <v>0.383703084663507</v>
      </c>
      <c r="BN23" s="7">
        <v>1.0158380139122001</v>
      </c>
      <c r="BX23" s="7">
        <v>-129.09090909090901</v>
      </c>
      <c r="BY23" s="7">
        <v>0.57962685269858705</v>
      </c>
      <c r="BZ23" s="7">
        <v>1.2443621924475701</v>
      </c>
    </row>
    <row r="24" spans="2:78" x14ac:dyDescent="0.2">
      <c r="B24" s="2">
        <v>-127.729591836734</v>
      </c>
      <c r="C24" s="2">
        <v>-1.3882549928136001</v>
      </c>
      <c r="D24" s="2">
        <v>-0.54532967565767898</v>
      </c>
      <c r="E24" s="7"/>
      <c r="F24" s="7"/>
      <c r="G24" s="7"/>
      <c r="H24" s="7"/>
      <c r="I24" s="7"/>
      <c r="J24" s="7"/>
      <c r="O24" s="2">
        <v>-127.806122448979</v>
      </c>
      <c r="P24" s="2">
        <v>-0.19745751716139801</v>
      </c>
      <c r="Q24" s="2">
        <v>1.0131944425327299</v>
      </c>
      <c r="R24" s="7"/>
      <c r="S24" s="7"/>
      <c r="T24" s="7"/>
      <c r="U24" s="7"/>
      <c r="V24" s="7"/>
      <c r="W24" s="7"/>
      <c r="AB24" s="10">
        <v>-125.454545454545</v>
      </c>
      <c r="AC24" s="10">
        <v>0.44298768248370601</v>
      </c>
      <c r="AD24" s="10">
        <v>1.1106601949576</v>
      </c>
      <c r="AN24" s="7">
        <v>-125.454545454545</v>
      </c>
      <c r="AO24" s="7">
        <v>0.50569924386350396</v>
      </c>
      <c r="AP24" s="7">
        <v>0.78418622281006001</v>
      </c>
      <c r="AZ24" s="7">
        <v>-125.454545454545</v>
      </c>
      <c r="BA24" s="7">
        <v>0.42331369356439502</v>
      </c>
      <c r="BB24" s="7">
        <v>1.1300914627380501</v>
      </c>
      <c r="BL24" s="7">
        <v>-125.454545454545</v>
      </c>
      <c r="BM24" s="7">
        <v>0.34577753534552202</v>
      </c>
      <c r="BN24" s="7">
        <v>1.11631609448876</v>
      </c>
      <c r="BX24" s="7">
        <v>-125.454545454545</v>
      </c>
      <c r="BY24" s="7">
        <v>0.56141263889579596</v>
      </c>
      <c r="BZ24" s="7">
        <v>1.3703783024774401</v>
      </c>
    </row>
    <row r="25" spans="2:78" x14ac:dyDescent="0.2">
      <c r="B25" s="2">
        <v>-124.24489795918301</v>
      </c>
      <c r="C25" s="2">
        <v>-1.4233463455011399</v>
      </c>
      <c r="D25" s="2">
        <v>-0.56757801715147904</v>
      </c>
      <c r="E25" s="7"/>
      <c r="F25" s="7"/>
      <c r="G25" s="7"/>
      <c r="H25" s="7"/>
      <c r="I25" s="7"/>
      <c r="J25" s="7"/>
      <c r="O25" s="2">
        <v>-124.326530612244</v>
      </c>
      <c r="P25" s="2">
        <v>-0.18662072364944801</v>
      </c>
      <c r="Q25" s="2">
        <v>1.04561189344565</v>
      </c>
      <c r="R25" s="7"/>
      <c r="S25" s="7"/>
      <c r="T25" s="7"/>
      <c r="U25" s="7"/>
      <c r="V25" s="7"/>
      <c r="W25" s="7"/>
      <c r="AB25" s="10">
        <v>-121.818181818181</v>
      </c>
      <c r="AC25" s="10">
        <v>0.39919970290508</v>
      </c>
      <c r="AD25" s="10">
        <v>1.2065676566921599</v>
      </c>
      <c r="AN25" s="7">
        <v>-121.818181818181</v>
      </c>
      <c r="AO25" s="7">
        <v>0.464296165514272</v>
      </c>
      <c r="AP25" s="7">
        <v>0.85953438502243296</v>
      </c>
      <c r="AZ25" s="7">
        <v>-121.818181818181</v>
      </c>
      <c r="BA25" s="7">
        <v>0.37994335546915903</v>
      </c>
      <c r="BB25" s="7">
        <v>1.2276371101082699</v>
      </c>
      <c r="BL25" s="7">
        <v>-121.818181818181</v>
      </c>
      <c r="BM25" s="7">
        <v>0.30522147205037897</v>
      </c>
      <c r="BN25" s="7">
        <v>1.2123625989334601</v>
      </c>
      <c r="BX25" s="7">
        <v>-121.818181818181</v>
      </c>
      <c r="BY25" s="7">
        <v>0.53353207774877498</v>
      </c>
      <c r="BZ25" s="7">
        <v>1.52815382186881</v>
      </c>
    </row>
    <row r="26" spans="2:78" x14ac:dyDescent="0.2">
      <c r="B26" s="2">
        <v>-120.760204081632</v>
      </c>
      <c r="C26" s="2">
        <v>-1.45453865900117</v>
      </c>
      <c r="D26" s="2">
        <v>-0.58735432070152405</v>
      </c>
      <c r="E26" s="7"/>
      <c r="F26" s="7"/>
      <c r="G26" s="7"/>
      <c r="H26" s="7"/>
      <c r="I26" s="7"/>
      <c r="J26" s="7"/>
      <c r="O26" s="2">
        <v>-120.84693877551</v>
      </c>
      <c r="P26" s="2">
        <v>-0.17698801830549199</v>
      </c>
      <c r="Q26" s="2">
        <v>1.0744274053682401</v>
      </c>
      <c r="R26" s="7"/>
      <c r="S26" s="7"/>
      <c r="T26" s="7"/>
      <c r="U26" s="7"/>
      <c r="V26" s="7"/>
      <c r="W26" s="7"/>
      <c r="AB26" s="10">
        <v>-118.181818181818</v>
      </c>
      <c r="AC26" s="10">
        <v>0.35137698065797601</v>
      </c>
      <c r="AD26" s="10">
        <v>1.2964756420622801</v>
      </c>
      <c r="AN26" s="7">
        <v>-118.181818181818</v>
      </c>
      <c r="AO26" s="7">
        <v>0.41943846360838399</v>
      </c>
      <c r="AP26" s="7">
        <v>0.93005146970696995</v>
      </c>
      <c r="AZ26" s="7">
        <v>-118.181818181818</v>
      </c>
      <c r="BA26" s="7">
        <v>0.333116162240783</v>
      </c>
      <c r="BB26" s="7">
        <v>1.31911821631796</v>
      </c>
      <c r="BL26" s="7">
        <v>-118.181818181818</v>
      </c>
      <c r="BM26" s="7">
        <v>0.263215524569478</v>
      </c>
      <c r="BN26" s="7">
        <v>1.30219284003305</v>
      </c>
      <c r="BX26" s="7">
        <v>-118.181818181818</v>
      </c>
      <c r="BY26" s="7">
        <v>0.49405539086378403</v>
      </c>
      <c r="BZ26" s="7">
        <v>1.67281011765623</v>
      </c>
    </row>
    <row r="27" spans="2:78" x14ac:dyDescent="0.2">
      <c r="B27" s="2">
        <v>-117.275510204081</v>
      </c>
      <c r="C27" s="2">
        <v>-1.4818319333137</v>
      </c>
      <c r="D27" s="2">
        <v>-0.60465858630781399</v>
      </c>
      <c r="E27" s="7"/>
      <c r="F27" s="7"/>
      <c r="G27" s="7"/>
      <c r="H27" s="7"/>
      <c r="I27" s="7"/>
      <c r="J27" s="7"/>
      <c r="O27" s="2">
        <v>-117.367346938775</v>
      </c>
      <c r="P27" s="2">
        <v>-0.16855940112953</v>
      </c>
      <c r="Q27" s="2">
        <v>1.0996409783005201</v>
      </c>
      <c r="R27" s="7"/>
      <c r="S27" s="7"/>
      <c r="T27" s="7"/>
      <c r="U27" s="7"/>
      <c r="V27" s="7"/>
      <c r="W27" s="7"/>
      <c r="AB27" s="10">
        <v>-114.54545454545401</v>
      </c>
      <c r="AC27" s="10">
        <v>0.30062646690664202</v>
      </c>
      <c r="AD27" s="10">
        <v>1.37896205634195</v>
      </c>
      <c r="AN27" s="7">
        <v>-114.54545454545401</v>
      </c>
      <c r="AO27" s="7">
        <v>0.37112793451346399</v>
      </c>
      <c r="AP27" s="7">
        <v>0.99569000607222502</v>
      </c>
      <c r="AZ27" s="7">
        <v>-114.54545454545401</v>
      </c>
      <c r="BA27" s="7">
        <v>0.28388156290248401</v>
      </c>
      <c r="BB27" s="7">
        <v>1.40305166094407</v>
      </c>
      <c r="BL27" s="7">
        <v>-114.54545454545401</v>
      </c>
      <c r="BM27" s="7">
        <v>0.220720505041062</v>
      </c>
      <c r="BN27" s="7">
        <v>1.3846512279385901</v>
      </c>
      <c r="BX27" s="7">
        <v>-114.54545454545401</v>
      </c>
      <c r="BY27" s="7">
        <v>0.46654041224729698</v>
      </c>
      <c r="BZ27" s="7">
        <v>1.83002591997224</v>
      </c>
    </row>
    <row r="28" spans="2:78" x14ac:dyDescent="0.2">
      <c r="B28" s="2">
        <v>-113.79081632653001</v>
      </c>
      <c r="C28" s="2">
        <v>-1.50522616843873</v>
      </c>
      <c r="D28" s="2">
        <v>-0.619490813970347</v>
      </c>
      <c r="E28" s="7"/>
      <c r="F28" s="7"/>
      <c r="G28" s="7"/>
      <c r="H28" s="7"/>
      <c r="I28" s="7"/>
      <c r="J28" s="7"/>
      <c r="O28" s="2">
        <v>-113.88775510204</v>
      </c>
      <c r="P28" s="2">
        <v>-0.161334872121563</v>
      </c>
      <c r="Q28" s="2">
        <v>1.12125261224246</v>
      </c>
      <c r="R28" s="7"/>
      <c r="S28" s="7"/>
      <c r="T28" s="7"/>
      <c r="U28" s="7"/>
      <c r="V28" s="7"/>
      <c r="W28" s="7"/>
      <c r="AB28" s="10">
        <v>-110.90909090909</v>
      </c>
      <c r="AC28" s="10">
        <v>0.24771488754439899</v>
      </c>
      <c r="AD28" s="10">
        <v>1.4527283084881599</v>
      </c>
      <c r="AN28" s="7">
        <v>-110.90909090909</v>
      </c>
      <c r="AO28" s="7">
        <v>0.32003977121594201</v>
      </c>
      <c r="AP28" s="7">
        <v>1.05473654964011</v>
      </c>
      <c r="AZ28" s="7">
        <v>-110.90909090909</v>
      </c>
      <c r="BA28" s="7">
        <v>0.233185977249565</v>
      </c>
      <c r="BB28" s="7">
        <v>1.47806077070746</v>
      </c>
      <c r="BL28" s="7">
        <v>-110.90909090909</v>
      </c>
      <c r="BM28" s="7">
        <v>0.17792817265571301</v>
      </c>
      <c r="BN28" s="7">
        <v>1.45832949707758</v>
      </c>
      <c r="BX28" s="7">
        <v>-110.90909090909</v>
      </c>
      <c r="BY28" s="7">
        <v>0.385947621366515</v>
      </c>
      <c r="BZ28" s="7">
        <v>1.9636425387169101</v>
      </c>
    </row>
    <row r="29" spans="2:78" x14ac:dyDescent="0.2">
      <c r="B29" s="2">
        <v>-110.306122448979</v>
      </c>
      <c r="C29" s="2">
        <v>-1.5247213643762501</v>
      </c>
      <c r="D29" s="2">
        <v>-0.63185100368912495</v>
      </c>
      <c r="E29" s="7"/>
      <c r="F29" s="7"/>
      <c r="G29" s="7"/>
      <c r="H29" s="7"/>
      <c r="I29" s="7"/>
      <c r="J29" s="7"/>
      <c r="O29" s="2">
        <v>-110.408163265306</v>
      </c>
      <c r="P29" s="2">
        <v>-0.15531443128159</v>
      </c>
      <c r="Q29" s="2">
        <v>1.1392623071940799</v>
      </c>
      <c r="R29" s="7"/>
      <c r="S29" s="7"/>
      <c r="T29" s="7"/>
      <c r="U29" s="7"/>
      <c r="V29" s="7"/>
      <c r="W29" s="7"/>
      <c r="AB29" s="10">
        <v>-107.272727272727</v>
      </c>
      <c r="AC29" s="10">
        <v>0.193070961135758</v>
      </c>
      <c r="AD29" s="10">
        <v>1.5165342666186401</v>
      </c>
      <c r="AN29" s="7">
        <v>-107.272727272727</v>
      </c>
      <c r="AO29" s="7">
        <v>0.266598133412422</v>
      </c>
      <c r="AP29" s="7">
        <v>1.1061147058026199</v>
      </c>
      <c r="AZ29" s="7">
        <v>-107.272727272727</v>
      </c>
      <c r="BA29" s="7">
        <v>0.18124909883165399</v>
      </c>
      <c r="BB29" s="7">
        <v>1.54306065186068</v>
      </c>
      <c r="BL29" s="7">
        <v>-107.272727272727</v>
      </c>
      <c r="BM29" s="7">
        <v>0.13684836677634701</v>
      </c>
      <c r="BN29" s="7">
        <v>1.5221289157892399</v>
      </c>
      <c r="BX29" s="7">
        <v>-107.272727272727</v>
      </c>
      <c r="BY29" s="7">
        <v>0.28586739462452898</v>
      </c>
      <c r="BZ29" s="7">
        <v>2.0964019961074101</v>
      </c>
    </row>
    <row r="30" spans="2:78" x14ac:dyDescent="0.2">
      <c r="B30" s="2">
        <v>-106.821428571428</v>
      </c>
      <c r="C30" s="2">
        <v>-1.5403175211262701</v>
      </c>
      <c r="D30" s="2">
        <v>-0.64173915546414795</v>
      </c>
      <c r="E30" s="7"/>
      <c r="F30" s="7"/>
      <c r="G30" s="7"/>
      <c r="H30" s="7"/>
      <c r="I30" s="7"/>
      <c r="J30" s="7"/>
      <c r="O30" s="2">
        <v>-106.928571428571</v>
      </c>
      <c r="P30" s="2">
        <v>-0.15049807860961201</v>
      </c>
      <c r="Q30" s="2">
        <v>1.15367006315538</v>
      </c>
      <c r="R30" s="7"/>
      <c r="S30" s="7"/>
      <c r="T30" s="7"/>
      <c r="U30" s="7"/>
      <c r="V30" s="7"/>
      <c r="W30" s="7"/>
      <c r="AB30" s="10">
        <v>-103.636363636363</v>
      </c>
      <c r="AC30" s="10">
        <v>0.13844059476999901</v>
      </c>
      <c r="AD30" s="10">
        <v>1.56958444764093</v>
      </c>
      <c r="AN30" s="7">
        <v>-103.636363636363</v>
      </c>
      <c r="AO30" s="7">
        <v>0.21096260863524599</v>
      </c>
      <c r="AP30" s="7">
        <v>1.1497526340374</v>
      </c>
      <c r="AZ30" s="7">
        <v>-103.636363636363</v>
      </c>
      <c r="BA30" s="7">
        <v>0.129774049861406</v>
      </c>
      <c r="BB30" s="7">
        <v>1.5969676397114501</v>
      </c>
      <c r="BL30" s="7">
        <v>-103.636363636363</v>
      </c>
      <c r="BM30" s="7">
        <v>9.6971513593843095E-2</v>
      </c>
      <c r="BN30" s="7">
        <v>1.5750863781150399</v>
      </c>
      <c r="BX30" s="7">
        <v>-103.636363636363</v>
      </c>
      <c r="BY30" s="7">
        <v>0.174378730795403</v>
      </c>
      <c r="BZ30" s="7">
        <v>2.1656325896125499</v>
      </c>
    </row>
    <row r="31" spans="2:78" x14ac:dyDescent="0.2">
      <c r="B31" s="2">
        <v>-103.33673469387701</v>
      </c>
      <c r="C31" s="2">
        <v>-1.5520146386887801</v>
      </c>
      <c r="D31" s="2">
        <v>-0.64915526929541501</v>
      </c>
      <c r="E31" s="7"/>
      <c r="F31" s="7"/>
      <c r="G31" s="7"/>
      <c r="H31" s="7"/>
      <c r="I31" s="7"/>
      <c r="J31" s="7"/>
      <c r="O31" s="2">
        <v>-103.44897959183599</v>
      </c>
      <c r="P31" s="2">
        <v>-0.14688581410562901</v>
      </c>
      <c r="Q31" s="2">
        <v>1.1644758801263599</v>
      </c>
      <c r="R31" s="7"/>
      <c r="S31" s="7"/>
      <c r="T31" s="7"/>
      <c r="U31" s="7"/>
      <c r="V31" s="7"/>
      <c r="W31" s="7"/>
      <c r="AB31" s="10">
        <v>-100</v>
      </c>
      <c r="AC31" s="10">
        <v>8.3799999999999902E-2</v>
      </c>
      <c r="AD31" s="10">
        <v>1.61099999999999</v>
      </c>
      <c r="AN31" s="7">
        <v>-100</v>
      </c>
      <c r="AO31" s="7">
        <v>0.15479999999999899</v>
      </c>
      <c r="AP31" s="7">
        <v>1.1848999999999901</v>
      </c>
      <c r="AZ31" s="7">
        <v>-100</v>
      </c>
      <c r="BA31" s="7">
        <v>7.8600000000000003E-2</v>
      </c>
      <c r="BB31" s="7">
        <v>1.639</v>
      </c>
      <c r="BL31" s="7">
        <v>-100</v>
      </c>
      <c r="BM31" s="7">
        <v>5.8299999999999901E-2</v>
      </c>
      <c r="BN31" s="7">
        <v>1.6164000000000001</v>
      </c>
      <c r="BX31" s="7">
        <v>-100</v>
      </c>
      <c r="BY31" s="7">
        <v>4.0836532000000002E-2</v>
      </c>
      <c r="BZ31" s="7">
        <v>2.2569108999999901</v>
      </c>
    </row>
    <row r="32" spans="2:78" x14ac:dyDescent="0.2">
      <c r="B32" s="2">
        <v>-99.852040816326493</v>
      </c>
      <c r="C32" s="2">
        <v>-1.5598127170637901</v>
      </c>
      <c r="D32" s="2">
        <v>-0.65409934518292601</v>
      </c>
      <c r="E32" s="7"/>
      <c r="F32" s="7"/>
      <c r="G32" s="7"/>
      <c r="H32" s="7"/>
      <c r="I32" s="7"/>
      <c r="J32" s="7"/>
      <c r="O32" s="2">
        <v>-99.969387755102005</v>
      </c>
      <c r="P32" s="2">
        <v>-0.14447763776964001</v>
      </c>
      <c r="Q32" s="2">
        <v>1.171679758107</v>
      </c>
      <c r="R32" s="7"/>
      <c r="S32" s="7"/>
      <c r="T32" s="7"/>
      <c r="U32" s="7"/>
      <c r="V32" s="7"/>
      <c r="W32" s="7"/>
      <c r="AB32" s="10">
        <v>-96.363636363636303</v>
      </c>
      <c r="AC32" s="10">
        <v>2.9409948725441701E-2</v>
      </c>
      <c r="AD32" s="10">
        <v>1.6399853833431499</v>
      </c>
      <c r="AN32" s="7">
        <v>-96.363636363636303</v>
      </c>
      <c r="AO32" s="7">
        <v>9.8553606207637395E-2</v>
      </c>
      <c r="AP32" s="7">
        <v>1.21135724668391</v>
      </c>
      <c r="AZ32" s="7">
        <v>-96.363636363636303</v>
      </c>
      <c r="BA32" s="7">
        <v>2.7943261083347298E-2</v>
      </c>
      <c r="BB32" s="7">
        <v>1.66854611273375</v>
      </c>
      <c r="BL32" s="7">
        <v>-96.363636363636303</v>
      </c>
      <c r="BM32" s="7">
        <v>2.0891851504847202E-2</v>
      </c>
      <c r="BN32" s="7">
        <v>1.6454211304072599</v>
      </c>
      <c r="BX32" s="7">
        <v>-96.363636363636303</v>
      </c>
      <c r="BY32" s="7">
        <v>-7.4355485243689998E-2</v>
      </c>
      <c r="BZ32" s="7">
        <v>2.2811778679738799</v>
      </c>
    </row>
    <row r="33" spans="2:78" x14ac:dyDescent="0.2">
      <c r="B33" s="2">
        <v>-96.367346938775498</v>
      </c>
      <c r="C33" s="2">
        <v>-1.5637117562513001</v>
      </c>
      <c r="D33" s="2">
        <v>-0.65657138312668095</v>
      </c>
      <c r="E33" s="7"/>
      <c r="F33" s="7"/>
      <c r="G33" s="7"/>
      <c r="H33" s="7"/>
      <c r="I33" s="7"/>
      <c r="J33" s="7"/>
      <c r="O33" s="2">
        <v>-96.489795918367307</v>
      </c>
      <c r="P33" s="2">
        <v>-0.14327354960164501</v>
      </c>
      <c r="Q33" s="2">
        <v>1.1752816970973301</v>
      </c>
      <c r="R33" s="7"/>
      <c r="S33" s="7"/>
      <c r="T33" s="7"/>
      <c r="U33" s="7"/>
      <c r="V33" s="7"/>
      <c r="W33" s="7"/>
      <c r="AB33" s="10">
        <v>-92.727272727272705</v>
      </c>
      <c r="AC33" s="10">
        <v>-2.4287606995147499E-2</v>
      </c>
      <c r="AD33" s="10">
        <v>1.6562709241050499</v>
      </c>
      <c r="AN33" s="7">
        <v>-92.727272727272705</v>
      </c>
      <c r="AO33" s="7">
        <v>4.2239789027437198E-2</v>
      </c>
      <c r="AP33" s="7">
        <v>1.2281436243233499</v>
      </c>
      <c r="AZ33" s="7">
        <v>-92.727272727272705</v>
      </c>
      <c r="BA33" s="7">
        <v>-2.19200266332252E-2</v>
      </c>
      <c r="BB33" s="7">
        <v>1.6851908004853899</v>
      </c>
      <c r="BL33" s="7">
        <v>-92.727272727272705</v>
      </c>
      <c r="BM33" s="7">
        <v>-1.540181733001E-2</v>
      </c>
      <c r="BN33" s="7">
        <v>1.6616862969755599</v>
      </c>
      <c r="BX33" s="7">
        <v>-92.727272727272705</v>
      </c>
      <c r="BY33" s="7">
        <v>-0.20551407009341</v>
      </c>
      <c r="BZ33" s="7">
        <v>2.3166116599814699</v>
      </c>
    </row>
    <row r="34" spans="2:78" x14ac:dyDescent="0.2">
      <c r="B34" s="2">
        <v>-92.882653061224403</v>
      </c>
      <c r="C34" s="2">
        <v>-1.5637117562513001</v>
      </c>
      <c r="D34" s="2">
        <v>-0.65657138312668095</v>
      </c>
      <c r="E34" s="7"/>
      <c r="F34" s="7"/>
      <c r="G34" s="7"/>
      <c r="H34" s="7"/>
      <c r="I34" s="7"/>
      <c r="J34" s="7"/>
      <c r="O34" s="2">
        <v>-93.010204081632594</v>
      </c>
      <c r="P34" s="2">
        <v>-0.14327354960164501</v>
      </c>
      <c r="Q34" s="2">
        <v>1.1752816970973301</v>
      </c>
      <c r="R34" s="7"/>
      <c r="S34" s="7"/>
      <c r="T34" s="7"/>
      <c r="U34" s="7"/>
      <c r="V34" s="7"/>
      <c r="W34" s="7"/>
      <c r="AB34" s="10">
        <v>-89.090909090908994</v>
      </c>
      <c r="AC34" s="10">
        <v>-7.6989343720670095E-2</v>
      </c>
      <c r="AD34" s="10">
        <v>1.65958664206092</v>
      </c>
      <c r="AN34" s="7">
        <v>-89.090909090908994</v>
      </c>
      <c r="AO34" s="7">
        <v>-1.4079931288113599E-2</v>
      </c>
      <c r="AP34" s="7">
        <v>1.23157151379894</v>
      </c>
      <c r="AZ34" s="7">
        <v>-89.090909090908994</v>
      </c>
      <c r="BA34" s="7">
        <v>-7.0889569620367299E-2</v>
      </c>
      <c r="BB34" s="7">
        <v>1.68848597545907</v>
      </c>
      <c r="BL34" s="7">
        <v>-89.090909090908994</v>
      </c>
      <c r="BM34" s="7">
        <v>-5.1018409186744801E-2</v>
      </c>
      <c r="BN34" s="7">
        <v>1.66488233220826</v>
      </c>
      <c r="BX34" s="7">
        <v>-89.090909090908994</v>
      </c>
      <c r="BY34" s="7">
        <v>-0.33176372772820401</v>
      </c>
      <c r="BZ34" s="7">
        <v>2.3174345753349099</v>
      </c>
    </row>
    <row r="35" spans="2:78" x14ac:dyDescent="0.2">
      <c r="B35" s="2">
        <v>-89.397959183673393</v>
      </c>
      <c r="C35" s="2">
        <v>-1.5598127170637901</v>
      </c>
      <c r="D35" s="2">
        <v>-0.65409934518292601</v>
      </c>
      <c r="E35" s="7"/>
      <c r="F35" s="7"/>
      <c r="G35" s="7"/>
      <c r="H35" s="7"/>
      <c r="I35" s="7"/>
      <c r="J35" s="7"/>
      <c r="O35" s="2">
        <v>-89.530612244897895</v>
      </c>
      <c r="P35" s="2">
        <v>-0.14447763776964001</v>
      </c>
      <c r="Q35" s="2">
        <v>1.171679758107</v>
      </c>
      <c r="R35" s="7"/>
      <c r="S35" s="7"/>
      <c r="T35" s="7"/>
      <c r="U35" s="7"/>
      <c r="V35" s="7"/>
      <c r="W35" s="7"/>
      <c r="AB35" s="10">
        <v>-85.454545454545396</v>
      </c>
      <c r="AC35" s="10">
        <v>-0.128648981883251</v>
      </c>
      <c r="AD35" s="10">
        <v>1.64976857247474</v>
      </c>
      <c r="AN35" s="7">
        <v>-85.454545454545396</v>
      </c>
      <c r="AO35" s="7">
        <v>-7.0399664502074702E-2</v>
      </c>
      <c r="AP35" s="7">
        <v>1.221287845195</v>
      </c>
      <c r="AZ35" s="7">
        <v>-85.454545454545396</v>
      </c>
      <c r="BA35" s="7">
        <v>-0.118800835286684</v>
      </c>
      <c r="BB35" s="7">
        <v>1.67847075136966</v>
      </c>
      <c r="BL35" s="7">
        <v>-85.454545454545396</v>
      </c>
      <c r="BM35" s="7">
        <v>-8.6036846382105001E-2</v>
      </c>
      <c r="BN35" s="7">
        <v>1.65511753656576</v>
      </c>
      <c r="BX35" s="7">
        <v>-85.454545454545396</v>
      </c>
      <c r="BY35" s="7">
        <v>-0.45290861389218001</v>
      </c>
      <c r="BZ35" s="7">
        <v>2.2882965326843001</v>
      </c>
    </row>
    <row r="36" spans="2:78" x14ac:dyDescent="0.2">
      <c r="B36" s="2">
        <v>-85.913265306122398</v>
      </c>
      <c r="C36" s="2">
        <v>-1.5520146386887801</v>
      </c>
      <c r="D36" s="2">
        <v>-0.64915526929541501</v>
      </c>
      <c r="E36" s="7"/>
      <c r="F36" s="7"/>
      <c r="G36" s="7"/>
      <c r="H36" s="7"/>
      <c r="I36" s="7"/>
      <c r="J36" s="7"/>
      <c r="O36" s="2">
        <v>-86.051020408163197</v>
      </c>
      <c r="P36" s="2">
        <v>-0.14688581410562901</v>
      </c>
      <c r="Q36" s="2">
        <v>1.1644758801263599</v>
      </c>
      <c r="R36" s="7"/>
      <c r="S36" s="7"/>
      <c r="T36" s="7"/>
      <c r="U36" s="7"/>
      <c r="V36" s="7"/>
      <c r="W36" s="7"/>
      <c r="AB36" s="10">
        <v>-81.818181818181799</v>
      </c>
      <c r="AC36" s="10">
        <v>-0.178882197370937</v>
      </c>
      <c r="AD36" s="10">
        <v>1.62706717023021</v>
      </c>
      <c r="AN36" s="7">
        <v>-81.818181818181799</v>
      </c>
      <c r="AO36" s="7">
        <v>-0.12668730204527801</v>
      </c>
      <c r="AP36" s="7">
        <v>1.19921488815113</v>
      </c>
      <c r="AZ36" s="7">
        <v>-81.818181818181799</v>
      </c>
      <c r="BA36" s="7">
        <v>-0.165617994512918</v>
      </c>
      <c r="BB36" s="7">
        <v>1.65534070212303</v>
      </c>
      <c r="BL36" s="7">
        <v>-81.818181818181799</v>
      </c>
      <c r="BM36" s="7">
        <v>-0.120839909560364</v>
      </c>
      <c r="BN36" s="7">
        <v>1.6324643645555299</v>
      </c>
      <c r="BX36" s="7">
        <v>-81.818181818181799</v>
      </c>
      <c r="BY36" s="7">
        <v>-0.57413148755002896</v>
      </c>
      <c r="BZ36" s="7">
        <v>2.23432264921049</v>
      </c>
    </row>
    <row r="37" spans="2:78" x14ac:dyDescent="0.2">
      <c r="B37" s="2">
        <v>-82.428571428571402</v>
      </c>
      <c r="C37" s="2">
        <v>-1.5403175211262701</v>
      </c>
      <c r="D37" s="2">
        <v>-0.64173915546414795</v>
      </c>
      <c r="E37" s="7"/>
      <c r="F37" s="7"/>
      <c r="G37" s="7"/>
      <c r="H37" s="7"/>
      <c r="I37" s="7"/>
      <c r="J37" s="7"/>
      <c r="O37" s="2">
        <v>-82.571428571428498</v>
      </c>
      <c r="P37" s="2">
        <v>-0.15049807860961201</v>
      </c>
      <c r="Q37" s="2">
        <v>1.15367006315538</v>
      </c>
      <c r="R37" s="7"/>
      <c r="S37" s="7"/>
      <c r="T37" s="7"/>
      <c r="U37" s="7"/>
      <c r="V37" s="7"/>
      <c r="W37" s="7"/>
      <c r="AB37" s="10">
        <v>-78.181818181818102</v>
      </c>
      <c r="AC37" s="10">
        <v>-0.227418532848044</v>
      </c>
      <c r="AD37" s="10">
        <v>1.5917874570545201</v>
      </c>
      <c r="AN37" s="7">
        <v>-78.181818181818102</v>
      </c>
      <c r="AO37" s="7">
        <v>-0.18289173231782599</v>
      </c>
      <c r="AP37" s="7">
        <v>1.16841258209362</v>
      </c>
      <c r="AZ37" s="7">
        <v>-78.181818181818102</v>
      </c>
      <c r="BA37" s="7">
        <v>-0.21116647754818499</v>
      </c>
      <c r="BB37" s="7">
        <v>1.61952214409094</v>
      </c>
      <c r="BL37" s="7">
        <v>-78.181818181818102</v>
      </c>
      <c r="BM37" s="7">
        <v>-0.155566950042138</v>
      </c>
      <c r="BN37" s="7">
        <v>1.59727141624659</v>
      </c>
      <c r="BX37" s="7">
        <v>-78.181818181818102</v>
      </c>
      <c r="BY37" s="7">
        <v>-0.67163785112900298</v>
      </c>
      <c r="BZ37" s="7">
        <v>2.1777335101342401</v>
      </c>
    </row>
    <row r="38" spans="2:78" x14ac:dyDescent="0.2">
      <c r="B38" s="2">
        <v>-78.943877551020407</v>
      </c>
      <c r="C38" s="2">
        <v>-1.5247213643762501</v>
      </c>
      <c r="D38" s="2">
        <v>-0.63185100368912495</v>
      </c>
      <c r="E38" s="7"/>
      <c r="F38" s="7"/>
      <c r="G38" s="7"/>
      <c r="H38" s="7"/>
      <c r="I38" s="7"/>
      <c r="J38" s="7"/>
      <c r="O38" s="2">
        <v>-79.0918367346938</v>
      </c>
      <c r="P38" s="2">
        <v>-0.15531443128159</v>
      </c>
      <c r="Q38" s="2">
        <v>1.1392623071940799</v>
      </c>
      <c r="R38" s="7"/>
      <c r="S38" s="7"/>
      <c r="T38" s="7"/>
      <c r="U38" s="7"/>
      <c r="V38" s="7"/>
      <c r="W38" s="7"/>
      <c r="AB38" s="10">
        <v>-74.545454545454504</v>
      </c>
      <c r="AC38" s="10">
        <v>-0.274102140510329</v>
      </c>
      <c r="AD38" s="10">
        <v>1.54441700164399</v>
      </c>
      <c r="AN38" s="7">
        <v>-74.545454545454504</v>
      </c>
      <c r="AO38" s="7">
        <v>-0.23899457212551201</v>
      </c>
      <c r="AP38" s="7">
        <v>1.12892813928128</v>
      </c>
      <c r="AZ38" s="7">
        <v>-74.545454545454504</v>
      </c>
      <c r="BA38" s="7">
        <v>-0.25531901707096499</v>
      </c>
      <c r="BB38" s="7">
        <v>1.5713339148410299</v>
      </c>
      <c r="BL38" s="7">
        <v>-74.545454545454504</v>
      </c>
      <c r="BM38" s="7">
        <v>-0.19032927385402101</v>
      </c>
      <c r="BN38" s="7">
        <v>1.5499604735578201</v>
      </c>
      <c r="BX38" s="7">
        <v>-74.545454545454504</v>
      </c>
      <c r="BY38" s="7">
        <v>-0.76912208092353296</v>
      </c>
      <c r="BZ38" s="7">
        <v>2.0960408959070902</v>
      </c>
    </row>
    <row r="39" spans="2:78" x14ac:dyDescent="0.2">
      <c r="B39" s="2">
        <v>-75.459183673469298</v>
      </c>
      <c r="C39" s="2">
        <v>-1.50522616843873</v>
      </c>
      <c r="D39" s="2">
        <v>-0.619490813970347</v>
      </c>
      <c r="E39" s="7"/>
      <c r="F39" s="7"/>
      <c r="G39" s="7"/>
      <c r="H39" s="7"/>
      <c r="I39" s="7"/>
      <c r="J39" s="7"/>
      <c r="O39" s="2">
        <v>-75.612244897959101</v>
      </c>
      <c r="P39" s="2">
        <v>-0.161334872121563</v>
      </c>
      <c r="Q39" s="2">
        <v>1.12125261224246</v>
      </c>
      <c r="R39" s="7"/>
      <c r="S39" s="7"/>
      <c r="T39" s="7"/>
      <c r="U39" s="7"/>
      <c r="V39" s="7"/>
      <c r="W39" s="7"/>
      <c r="AB39" s="10">
        <v>-70.909090909090907</v>
      </c>
      <c r="AC39" s="10">
        <v>-0.31847622143313098</v>
      </c>
      <c r="AD39" s="10">
        <v>1.4858002058390101</v>
      </c>
      <c r="AN39" s="7">
        <v>-70.909090909090907</v>
      </c>
      <c r="AO39" s="7">
        <v>-0.29361304392010901</v>
      </c>
      <c r="AP39" s="7">
        <v>1.0813841764751899</v>
      </c>
      <c r="AZ39" s="7">
        <v>-70.909090909090907</v>
      </c>
      <c r="BA39" s="7">
        <v>-0.29773637898046101</v>
      </c>
      <c r="BB39" s="7">
        <v>1.5117786095997201</v>
      </c>
      <c r="BL39" s="7">
        <v>-70.909090909090907</v>
      </c>
      <c r="BM39" s="7">
        <v>-0.22496371971847101</v>
      </c>
      <c r="BN39" s="7">
        <v>1.4915060300519201</v>
      </c>
      <c r="BX39" s="7">
        <v>-70.909090909090907</v>
      </c>
      <c r="BY39" s="7">
        <v>-0.81977703005148395</v>
      </c>
      <c r="BZ39" s="7">
        <v>1.90530571044335</v>
      </c>
    </row>
    <row r="40" spans="2:78" x14ac:dyDescent="0.2">
      <c r="B40" s="2">
        <v>-71.974489795918302</v>
      </c>
      <c r="C40" s="2">
        <v>-1.4818319333137</v>
      </c>
      <c r="D40" s="2">
        <v>-0.60465858630781399</v>
      </c>
      <c r="E40" s="7"/>
      <c r="F40" s="7"/>
      <c r="G40" s="7"/>
      <c r="H40" s="7"/>
      <c r="I40" s="7"/>
      <c r="J40" s="7"/>
      <c r="O40" s="2">
        <v>-72.132653061224403</v>
      </c>
      <c r="P40" s="2">
        <v>-0.16855940112953</v>
      </c>
      <c r="Q40" s="2">
        <v>1.0996409783005201</v>
      </c>
      <c r="R40" s="7"/>
      <c r="S40" s="7"/>
      <c r="T40" s="7"/>
      <c r="U40" s="7"/>
      <c r="V40" s="7"/>
      <c r="W40" s="7"/>
      <c r="AB40" s="10">
        <v>-67.272727272727195</v>
      </c>
      <c r="AC40" s="10">
        <v>-0.36019078927404702</v>
      </c>
      <c r="AD40" s="10">
        <v>1.4168449544533299</v>
      </c>
      <c r="AN40" s="7">
        <v>-67.272727272727195</v>
      </c>
      <c r="AO40" s="7">
        <v>-0.34587847975465302</v>
      </c>
      <c r="AP40" s="7">
        <v>1.02617182471758</v>
      </c>
      <c r="AZ40" s="7">
        <v>-67.272727272727195</v>
      </c>
      <c r="BA40" s="7">
        <v>-0.33798499173887803</v>
      </c>
      <c r="BB40" s="7">
        <v>1.44156156656545</v>
      </c>
      <c r="BL40" s="7">
        <v>-67.272727272727195</v>
      </c>
      <c r="BM40" s="7">
        <v>-0.25924534760102602</v>
      </c>
      <c r="BN40" s="7">
        <v>1.4225514058964099</v>
      </c>
      <c r="BX40" s="7">
        <v>-67.272727272727195</v>
      </c>
      <c r="BY40" s="7">
        <v>-0.87808070215205802</v>
      </c>
      <c r="BZ40" s="7">
        <v>1.8031911407727701</v>
      </c>
    </row>
    <row r="41" spans="2:78" x14ac:dyDescent="0.2">
      <c r="B41" s="2">
        <v>-68.489795918367307</v>
      </c>
      <c r="C41" s="2">
        <v>-1.45453865900117</v>
      </c>
      <c r="D41" s="2">
        <v>-0.58735432070152405</v>
      </c>
      <c r="E41" s="7"/>
      <c r="F41" s="7"/>
      <c r="G41" s="7"/>
      <c r="H41" s="7"/>
      <c r="I41" s="7"/>
      <c r="J41" s="7"/>
      <c r="O41" s="2">
        <v>-68.653061224489704</v>
      </c>
      <c r="P41" s="2">
        <v>-0.17698801830549199</v>
      </c>
      <c r="Q41" s="2">
        <v>1.0744274053682401</v>
      </c>
      <c r="R41" s="7"/>
      <c r="S41" s="7"/>
      <c r="T41" s="7"/>
      <c r="U41" s="7"/>
      <c r="V41" s="7"/>
      <c r="W41" s="7"/>
      <c r="AB41" s="10">
        <v>-63.636363636363598</v>
      </c>
      <c r="AC41" s="10">
        <v>-0.398665385655046</v>
      </c>
      <c r="AD41" s="10">
        <v>1.33859016250209</v>
      </c>
      <c r="AN41" s="7">
        <v>-63.636363636363598</v>
      </c>
      <c r="AO41" s="7">
        <v>-0.39571276234077901</v>
      </c>
      <c r="AP41" s="7">
        <v>0.96348878988339104</v>
      </c>
      <c r="AZ41" s="7">
        <v>-63.636363636363598</v>
      </c>
      <c r="BA41" s="7">
        <v>-0.37551968074950998</v>
      </c>
      <c r="BB41" s="7">
        <v>1.36192433511322</v>
      </c>
      <c r="BL41" s="7">
        <v>-63.636363636363598</v>
      </c>
      <c r="BM41" s="7">
        <v>-0.29281589257434798</v>
      </c>
      <c r="BN41" s="7">
        <v>1.3443091931068401</v>
      </c>
      <c r="BX41" s="7">
        <v>-63.636363636363598</v>
      </c>
      <c r="BY41" s="7">
        <v>-0.91484639980864402</v>
      </c>
      <c r="BZ41" s="7">
        <v>1.66358242309455</v>
      </c>
    </row>
    <row r="42" spans="2:78" x14ac:dyDescent="0.2">
      <c r="B42" s="2">
        <v>-65.005102040816297</v>
      </c>
      <c r="C42" s="2">
        <v>-1.4233463455011399</v>
      </c>
      <c r="D42" s="2">
        <v>-0.56757801715148004</v>
      </c>
      <c r="E42" s="7"/>
      <c r="F42" s="7"/>
      <c r="G42" s="7"/>
      <c r="H42" s="7"/>
      <c r="I42" s="7"/>
      <c r="J42" s="7"/>
      <c r="O42" s="2">
        <v>-65.173469387755006</v>
      </c>
      <c r="P42" s="2">
        <v>-0.18662072364944801</v>
      </c>
      <c r="Q42" s="2">
        <v>1.04561189344565</v>
      </c>
      <c r="R42" s="7"/>
      <c r="S42" s="7"/>
      <c r="T42" s="7"/>
      <c r="U42" s="7"/>
      <c r="V42" s="7"/>
      <c r="W42" s="7"/>
      <c r="AB42" s="10">
        <v>-60</v>
      </c>
      <c r="AC42" s="10">
        <v>-0.43340000000000001</v>
      </c>
      <c r="AD42" s="10">
        <v>1.2522</v>
      </c>
      <c r="AN42" s="7">
        <v>-60</v>
      </c>
      <c r="AO42" s="7">
        <v>-0.44230000000000003</v>
      </c>
      <c r="AP42" s="7">
        <v>0.89539999999999997</v>
      </c>
      <c r="AZ42" s="7">
        <v>-60</v>
      </c>
      <c r="BA42" s="7">
        <v>-0.40989999999999999</v>
      </c>
      <c r="BB42" s="7">
        <v>1.27409999999999</v>
      </c>
      <c r="BL42" s="7">
        <v>-60</v>
      </c>
      <c r="BM42" s="7">
        <v>-0.32499999999999901</v>
      </c>
      <c r="BN42" s="7">
        <v>1.258</v>
      </c>
      <c r="BX42" s="7">
        <v>-60</v>
      </c>
      <c r="BY42" s="7">
        <v>-0.93526781999999997</v>
      </c>
      <c r="BZ42" s="7">
        <v>1.5122397999999999</v>
      </c>
    </row>
    <row r="43" spans="2:78" x14ac:dyDescent="0.2">
      <c r="B43" s="2">
        <v>-61.520408163265301</v>
      </c>
      <c r="C43" s="2">
        <v>-1.3882549928136001</v>
      </c>
      <c r="D43" s="2">
        <v>-0.54532967565767898</v>
      </c>
      <c r="E43" s="7"/>
      <c r="F43" s="7"/>
      <c r="G43" s="7"/>
      <c r="H43" s="7"/>
      <c r="I43" s="7"/>
      <c r="J43" s="7"/>
      <c r="O43" s="2">
        <v>-61.6938775510204</v>
      </c>
      <c r="P43" s="2">
        <v>-0.19745751716139801</v>
      </c>
      <c r="Q43" s="2">
        <v>1.0131944425327299</v>
      </c>
      <c r="R43" s="7"/>
      <c r="S43" s="7"/>
      <c r="T43" s="7"/>
      <c r="U43" s="7"/>
      <c r="V43" s="7"/>
      <c r="W43" s="7"/>
      <c r="AB43" s="10">
        <v>-56.363636363636303</v>
      </c>
      <c r="AC43" s="10">
        <v>-0.46357817882839603</v>
      </c>
      <c r="AD43" s="10">
        <v>1.1590420752050501</v>
      </c>
      <c r="AN43" s="7">
        <v>-56.363636363636303</v>
      </c>
      <c r="AO43" s="7">
        <v>-0.48542320026463098</v>
      </c>
      <c r="AP43" s="7">
        <v>0.82245463805341001</v>
      </c>
      <c r="AZ43" s="7">
        <v>-56.363636363636303</v>
      </c>
      <c r="BA43" s="7">
        <v>-0.44041212708152599</v>
      </c>
      <c r="BB43" s="7">
        <v>1.1793908125807</v>
      </c>
      <c r="BL43" s="7">
        <v>-56.363636363636303</v>
      </c>
      <c r="BM43" s="7">
        <v>-0.35514423967409098</v>
      </c>
      <c r="BN43" s="7">
        <v>1.16481490260978</v>
      </c>
      <c r="BX43" s="7">
        <v>-56.363636363636303</v>
      </c>
      <c r="BY43" s="7">
        <v>-0.94261305550185703</v>
      </c>
      <c r="BZ43" s="7">
        <v>1.3906593719117699</v>
      </c>
    </row>
    <row r="44" spans="2:78" x14ac:dyDescent="0.2">
      <c r="B44" s="2">
        <v>-58.035714285714199</v>
      </c>
      <c r="C44" s="2">
        <v>-1.34926460093856</v>
      </c>
      <c r="D44" s="2">
        <v>-0.52060929622012297</v>
      </c>
      <c r="E44" s="7"/>
      <c r="F44" s="7"/>
      <c r="G44" s="7"/>
      <c r="H44" s="7"/>
      <c r="I44" s="7"/>
      <c r="J44" s="7"/>
      <c r="O44" s="2">
        <v>-58.214285714285701</v>
      </c>
      <c r="P44" s="2">
        <v>-0.209498398841343</v>
      </c>
      <c r="Q44" s="2">
        <v>0.977175052629489</v>
      </c>
      <c r="R44" s="7"/>
      <c r="S44" s="7"/>
      <c r="T44" s="7"/>
      <c r="U44" s="7"/>
      <c r="V44" s="7"/>
      <c r="W44" s="7"/>
      <c r="AB44" s="10">
        <v>-52.727272727272698</v>
      </c>
      <c r="AC44" s="10">
        <v>-0.48868322413038501</v>
      </c>
      <c r="AD44" s="10">
        <v>1.0606759590064001</v>
      </c>
      <c r="AN44" s="7">
        <v>-52.727272727272698</v>
      </c>
      <c r="AO44" s="7">
        <v>-0.52525726793901095</v>
      </c>
      <c r="AP44" s="7">
        <v>0.74529028087837301</v>
      </c>
      <c r="AZ44" s="7">
        <v>-52.727272727272698</v>
      </c>
      <c r="BA44" s="7">
        <v>-0.46616081397861697</v>
      </c>
      <c r="BB44" s="7">
        <v>1.07923572314086</v>
      </c>
      <c r="BL44" s="7">
        <v>-52.727272727272698</v>
      </c>
      <c r="BM44" s="7">
        <v>-0.38231342285369802</v>
      </c>
      <c r="BN44" s="7">
        <v>1.06626512969867</v>
      </c>
      <c r="BX44" s="7">
        <v>-52.727272727272698</v>
      </c>
      <c r="BY44" s="7">
        <v>-0.92349606480599999</v>
      </c>
      <c r="BZ44" s="7">
        <v>1.22134402363405</v>
      </c>
    </row>
    <row r="45" spans="2:78" x14ac:dyDescent="0.2">
      <c r="B45" s="2">
        <v>-54.551020408163197</v>
      </c>
      <c r="C45" s="2">
        <v>-1.30637516987601</v>
      </c>
      <c r="D45" s="2">
        <v>-0.49341687883881102</v>
      </c>
      <c r="E45" s="7"/>
      <c r="F45" s="7"/>
      <c r="G45" s="7"/>
      <c r="H45" s="7"/>
      <c r="I45" s="7"/>
      <c r="J45" s="7"/>
      <c r="O45" s="2">
        <v>-54.734693877551003</v>
      </c>
      <c r="P45" s="2">
        <v>-0.22274336868928299</v>
      </c>
      <c r="Q45" s="2">
        <v>0.93755372373592005</v>
      </c>
      <c r="R45" s="7"/>
      <c r="S45" s="7"/>
      <c r="T45" s="7"/>
      <c r="U45" s="7"/>
      <c r="V45" s="7"/>
      <c r="W45" s="7"/>
      <c r="AB45" s="10">
        <v>-49.090909090909001</v>
      </c>
      <c r="AC45" s="10">
        <v>-0.50789459892267896</v>
      </c>
      <c r="AD45" s="10">
        <v>0.95848590106555298</v>
      </c>
      <c r="AN45" s="7">
        <v>-49.090909090909001</v>
      </c>
      <c r="AO45" s="7">
        <v>-0.56245984508744795</v>
      </c>
      <c r="AP45" s="7">
        <v>0.66630421737354895</v>
      </c>
      <c r="AZ45" s="7">
        <v>-49.090909090909001</v>
      </c>
      <c r="BA45" s="7">
        <v>-0.48647017073085902</v>
      </c>
      <c r="BB45" s="7">
        <v>0.97533677968842203</v>
      </c>
      <c r="BL45" s="7">
        <v>-49.090909090909001</v>
      </c>
      <c r="BM45" s="7">
        <v>-0.40558027273763902</v>
      </c>
      <c r="BN45" s="7">
        <v>0.96398885901019604</v>
      </c>
      <c r="BX45" s="7">
        <v>-49.090909090909001</v>
      </c>
      <c r="BY45" s="7">
        <v>-0.888437740140534</v>
      </c>
      <c r="BZ45" s="7">
        <v>1.0605941894126001</v>
      </c>
    </row>
    <row r="46" spans="2:78" x14ac:dyDescent="0.2">
      <c r="B46" s="2">
        <v>-51.066326530612201</v>
      </c>
      <c r="C46" s="2">
        <v>-1.2595866996259599</v>
      </c>
      <c r="D46" s="2">
        <v>-0.46375242351374402</v>
      </c>
      <c r="E46" s="7"/>
      <c r="F46" s="7"/>
      <c r="G46" s="7"/>
      <c r="H46" s="7"/>
      <c r="I46" s="7"/>
      <c r="J46" s="7"/>
      <c r="O46" s="2">
        <v>-51.255102040816297</v>
      </c>
      <c r="P46" s="2">
        <v>-0.23719242670521701</v>
      </c>
      <c r="Q46" s="2">
        <v>0.89433045585202697</v>
      </c>
      <c r="R46" s="7"/>
      <c r="S46" s="7"/>
      <c r="T46" s="7"/>
      <c r="U46" s="7"/>
      <c r="V46" s="7"/>
      <c r="W46" s="7"/>
      <c r="AB46" s="10">
        <v>-45.454545454545404</v>
      </c>
      <c r="AC46" s="10">
        <v>-0.52044159898025999</v>
      </c>
      <c r="AD46" s="10">
        <v>0.85424143879513603</v>
      </c>
      <c r="AN46" s="7">
        <v>-45.454545454545404</v>
      </c>
      <c r="AO46" s="7">
        <v>-0.59709389743950303</v>
      </c>
      <c r="AP46" s="7">
        <v>0.58572597519945002</v>
      </c>
      <c r="AZ46" s="7">
        <v>-45.454545454545404</v>
      </c>
      <c r="BA46" s="7">
        <v>-0.500397586582776</v>
      </c>
      <c r="BB46" s="7">
        <v>0.86922547237296099</v>
      </c>
      <c r="BL46" s="7">
        <v>-45.454545454545404</v>
      </c>
      <c r="BM46" s="7">
        <v>-0.42374572112299502</v>
      </c>
      <c r="BN46" s="7">
        <v>0.85944120835184101</v>
      </c>
      <c r="BX46" s="7">
        <v>-45.454545454545404</v>
      </c>
      <c r="BY46" s="7">
        <v>-0.85690565736790003</v>
      </c>
      <c r="BZ46" s="7">
        <v>0.93143279985445304</v>
      </c>
    </row>
    <row r="47" spans="2:78" x14ac:dyDescent="0.2">
      <c r="B47" s="2">
        <v>-47.581632653061199</v>
      </c>
      <c r="C47" s="2">
        <v>-1.2088991901884001</v>
      </c>
      <c r="D47" s="2">
        <v>-0.43161593024492101</v>
      </c>
      <c r="E47" s="7"/>
      <c r="F47" s="7"/>
      <c r="G47" s="7"/>
      <c r="H47" s="7"/>
      <c r="I47" s="7"/>
      <c r="J47" s="7"/>
      <c r="O47" s="2">
        <v>-47.775510204081598</v>
      </c>
      <c r="P47" s="2">
        <v>-0.252845572889146</v>
      </c>
      <c r="Q47" s="2">
        <v>0.84750524897780899</v>
      </c>
      <c r="R47" s="7"/>
      <c r="S47" s="7"/>
      <c r="T47" s="7"/>
      <c r="U47" s="7"/>
      <c r="V47" s="7"/>
      <c r="W47" s="7"/>
      <c r="AB47" s="10">
        <v>-41.818181818181799</v>
      </c>
      <c r="AC47" s="10">
        <v>-0.52568315163387203</v>
      </c>
      <c r="AD47" s="10">
        <v>0.74947103366884305</v>
      </c>
      <c r="AN47" s="7">
        <v>-41.818181818181799</v>
      </c>
      <c r="AO47" s="7">
        <v>-0.62849975055927398</v>
      </c>
      <c r="AP47" s="7">
        <v>0.50494323559791698</v>
      </c>
      <c r="AZ47" s="7">
        <v>-41.818181818181799</v>
      </c>
      <c r="BA47" s="7">
        <v>-0.50726520472472203</v>
      </c>
      <c r="BB47" s="7">
        <v>0.76258212676391901</v>
      </c>
      <c r="BL47" s="7">
        <v>-41.818181818181799</v>
      </c>
      <c r="BM47" s="7">
        <v>-0.43595742644991298</v>
      </c>
      <c r="BN47" s="7">
        <v>0.75436443396407504</v>
      </c>
      <c r="BX47" s="7">
        <v>-41.818181818181799</v>
      </c>
      <c r="BY47" s="7">
        <v>-0.80541292912394702</v>
      </c>
      <c r="BZ47" s="7">
        <v>0.80295699997810699</v>
      </c>
    </row>
    <row r="48" spans="2:78" x14ac:dyDescent="0.2">
      <c r="B48" s="2">
        <v>-44.096938775510203</v>
      </c>
      <c r="C48" s="2">
        <v>-1.15431264156334</v>
      </c>
      <c r="D48" s="2">
        <v>-0.397007399032343</v>
      </c>
      <c r="E48" s="7"/>
      <c r="F48" s="7"/>
      <c r="G48" s="7"/>
      <c r="H48" s="7"/>
      <c r="I48" s="7"/>
      <c r="J48" s="7"/>
      <c r="O48" s="2">
        <v>-44.2959183673469</v>
      </c>
      <c r="P48" s="2">
        <v>-0.26970280724106899</v>
      </c>
      <c r="Q48" s="2">
        <v>0.79707810311326599</v>
      </c>
      <c r="R48" s="7"/>
      <c r="S48" s="7"/>
      <c r="T48" s="7"/>
      <c r="U48" s="7"/>
      <c r="V48" s="7"/>
      <c r="W48" s="7"/>
      <c r="AB48" s="10">
        <v>-38.181818181818102</v>
      </c>
      <c r="AC48" s="10">
        <v>-0.522954880415614</v>
      </c>
      <c r="AD48" s="10">
        <v>0.64590934836527403</v>
      </c>
      <c r="AN48" s="7">
        <v>-38.181818181818102</v>
      </c>
      <c r="AO48" s="7">
        <v>-0.65562731044675504</v>
      </c>
      <c r="AP48" s="7">
        <v>0.42616496054576197</v>
      </c>
      <c r="AZ48" s="7">
        <v>-38.181818181818102</v>
      </c>
      <c r="BA48" s="7">
        <v>-0.50645686981671301</v>
      </c>
      <c r="BB48" s="7">
        <v>0.65711016013264001</v>
      </c>
      <c r="BL48" s="7">
        <v>-38.181818181818102</v>
      </c>
      <c r="BM48" s="7">
        <v>-0.441229402164451</v>
      </c>
      <c r="BN48" s="7">
        <v>0.65024969082745498</v>
      </c>
      <c r="BX48" s="7">
        <v>-38.181818181818102</v>
      </c>
      <c r="BY48" s="7">
        <v>-0.75587379473151395</v>
      </c>
      <c r="BZ48" s="7">
        <v>0.68019396335805604</v>
      </c>
    </row>
    <row r="49" spans="2:78" x14ac:dyDescent="0.2">
      <c r="B49" s="2">
        <v>-40.612244897959101</v>
      </c>
      <c r="C49" s="2">
        <v>-1.0958270537507799</v>
      </c>
      <c r="D49" s="2">
        <v>-0.35992682987600899</v>
      </c>
      <c r="E49" s="7"/>
      <c r="F49" s="7"/>
      <c r="G49" s="7"/>
      <c r="H49" s="7"/>
      <c r="I49" s="7"/>
      <c r="J49" s="7"/>
      <c r="O49" s="2">
        <v>-40.816326530612201</v>
      </c>
      <c r="P49" s="2">
        <v>-0.28776412976098698</v>
      </c>
      <c r="Q49" s="2">
        <v>0.74304901825839997</v>
      </c>
      <c r="R49" s="7"/>
      <c r="S49" s="7"/>
      <c r="T49" s="7"/>
      <c r="U49" s="7"/>
      <c r="V49" s="7"/>
      <c r="W49" s="7"/>
      <c r="AB49" s="10">
        <v>-34.545454545454497</v>
      </c>
      <c r="AC49" s="10">
        <v>-0.51182706832796498</v>
      </c>
      <c r="AD49" s="10">
        <v>0.54520339916494098</v>
      </c>
      <c r="AN49" s="7">
        <v>-34.545454545454497</v>
      </c>
      <c r="AO49" s="7">
        <v>-0.67871540702441502</v>
      </c>
      <c r="AP49" s="7">
        <v>0.34943726998336999</v>
      </c>
      <c r="AZ49" s="7">
        <v>-34.545454545454497</v>
      </c>
      <c r="BA49" s="7">
        <v>-0.49753964599540101</v>
      </c>
      <c r="BB49" s="7">
        <v>0.55447089748483103</v>
      </c>
      <c r="BL49" s="7">
        <v>-34.545454545454497</v>
      </c>
      <c r="BM49" s="7">
        <v>-0.43903663497801498</v>
      </c>
      <c r="BN49" s="7">
        <v>0.54885280510765999</v>
      </c>
      <c r="BX49" s="7">
        <v>-34.545454545454497</v>
      </c>
      <c r="BY49" s="7">
        <v>-0.70381019520229204</v>
      </c>
      <c r="BZ49" s="7">
        <v>0.57305101782544898</v>
      </c>
    </row>
    <row r="50" spans="2:78" x14ac:dyDescent="0.2">
      <c r="B50" s="2">
        <v>-37.127551020408099</v>
      </c>
      <c r="C50" s="2">
        <v>-1.0334424267507101</v>
      </c>
      <c r="D50" s="2">
        <v>-0.32037422277591898</v>
      </c>
      <c r="E50" s="7"/>
      <c r="F50" s="7"/>
      <c r="G50" s="7"/>
      <c r="H50" s="7"/>
      <c r="I50" s="7"/>
      <c r="J50" s="7"/>
      <c r="O50" s="2">
        <v>-37.336734693877503</v>
      </c>
      <c r="P50" s="2">
        <v>-0.30702954044889902</v>
      </c>
      <c r="Q50" s="2">
        <v>0.68541799441320905</v>
      </c>
      <c r="R50" s="7"/>
      <c r="S50" s="7"/>
      <c r="T50" s="7"/>
      <c r="U50" s="7"/>
      <c r="V50" s="7"/>
      <c r="W50" s="7"/>
      <c r="AB50" s="10">
        <v>-30.909090909090899</v>
      </c>
      <c r="AC50" s="10">
        <v>-0.49210160651470197</v>
      </c>
      <c r="AD50" s="10">
        <v>0.44885439640000502</v>
      </c>
      <c r="AN50" s="7">
        <v>-30.909090909090899</v>
      </c>
      <c r="AO50" s="7">
        <v>-0.71744286824491199</v>
      </c>
      <c r="AP50" s="7">
        <v>0.27614855728413701</v>
      </c>
      <c r="AZ50" s="7">
        <v>-30.909090909090899</v>
      </c>
      <c r="BA50" s="7">
        <v>-0.48068722589358498</v>
      </c>
      <c r="BB50" s="7">
        <v>0.45610551920998499</v>
      </c>
      <c r="BL50" s="7">
        <v>-30.909090909090899</v>
      </c>
      <c r="BM50" s="7">
        <v>-0.429478235584767</v>
      </c>
      <c r="BN50" s="7">
        <v>0.45162820730491998</v>
      </c>
      <c r="BX50" s="7">
        <v>-30.909090909090899</v>
      </c>
      <c r="BY50" s="7">
        <v>-0.62904493905632297</v>
      </c>
      <c r="BZ50" s="7">
        <v>0.46419435672460402</v>
      </c>
    </row>
    <row r="51" spans="2:78" x14ac:dyDescent="0.2">
      <c r="B51" s="2">
        <v>-33.642857142857103</v>
      </c>
      <c r="C51" s="2">
        <v>-0.96715876056313699</v>
      </c>
      <c r="D51" s="2">
        <v>-0.27834957773207403</v>
      </c>
      <c r="E51" s="7"/>
      <c r="F51" s="7"/>
      <c r="G51" s="7"/>
      <c r="H51" s="7"/>
      <c r="I51" s="7"/>
      <c r="J51" s="7"/>
      <c r="O51" s="2">
        <v>-33.857142857142797</v>
      </c>
      <c r="P51" s="2">
        <v>-0.32749903930480601</v>
      </c>
      <c r="Q51" s="2">
        <v>0.62418503157769301</v>
      </c>
      <c r="R51" s="7"/>
      <c r="S51" s="7"/>
      <c r="T51" s="7"/>
      <c r="U51" s="7"/>
      <c r="V51" s="7"/>
      <c r="W51" s="7"/>
      <c r="AB51" s="10">
        <v>-27.272727272727199</v>
      </c>
      <c r="AC51" s="10">
        <v>-0.46392346182059202</v>
      </c>
      <c r="AD51" s="10">
        <v>0.35849323021205898</v>
      </c>
      <c r="AN51" s="7">
        <v>-27.272727272727199</v>
      </c>
      <c r="AO51" s="7">
        <v>-0.78417203474517305</v>
      </c>
      <c r="AP51" s="7">
        <v>0.20717101828519599</v>
      </c>
      <c r="AZ51" s="7">
        <v>-27.272727272727199</v>
      </c>
      <c r="BA51" s="7">
        <v>-0.45775027844271998</v>
      </c>
      <c r="BB51" s="7">
        <v>0.36339675769701102</v>
      </c>
      <c r="BL51" s="7">
        <v>-27.272727272727199</v>
      </c>
      <c r="BM51" s="7">
        <v>-0.414295419493588</v>
      </c>
      <c r="BN51" s="7">
        <v>0.35975092535696801</v>
      </c>
      <c r="BX51" s="7">
        <v>-27.272727272727199</v>
      </c>
      <c r="BY51" s="7">
        <v>-0.91632658859461802</v>
      </c>
      <c r="BZ51" s="7">
        <v>0.24822906789601401</v>
      </c>
    </row>
    <row r="52" spans="2:78" x14ac:dyDescent="0.2">
      <c r="B52" s="2">
        <v>-30.158163265306101</v>
      </c>
      <c r="C52" s="2">
        <v>-0.89697605518805801</v>
      </c>
      <c r="D52" s="2">
        <v>-0.23385289474447299</v>
      </c>
      <c r="E52" s="7"/>
      <c r="F52" s="7"/>
      <c r="G52" s="7"/>
      <c r="H52" s="7"/>
      <c r="I52" s="7"/>
      <c r="J52" s="7"/>
      <c r="O52" s="2">
        <v>-30.377551020408099</v>
      </c>
      <c r="P52" s="2">
        <v>-0.34917262632870699</v>
      </c>
      <c r="Q52" s="2">
        <v>0.55935012975185305</v>
      </c>
      <c r="R52" s="7"/>
      <c r="S52" s="7"/>
      <c r="T52" s="7"/>
      <c r="U52" s="7"/>
      <c r="V52" s="7"/>
      <c r="W52" s="7"/>
      <c r="AB52" s="10">
        <v>-23.636363636363601</v>
      </c>
      <c r="AC52" s="10">
        <v>-0.42852159724588201</v>
      </c>
      <c r="AD52" s="10">
        <v>0.27536784589073399</v>
      </c>
      <c r="AN52" s="7">
        <v>-23.636363636363601</v>
      </c>
      <c r="AO52" s="7">
        <v>-0.87085977138251303</v>
      </c>
      <c r="AP52" s="7">
        <v>0.143118329412218</v>
      </c>
      <c r="AZ52" s="7">
        <v>-23.636363636363601</v>
      </c>
      <c r="BA52" s="7">
        <v>-0.43457512450001401</v>
      </c>
      <c r="BB52" s="7">
        <v>0.27701895980987001</v>
      </c>
      <c r="BL52" s="7">
        <v>-23.636363636363601</v>
      </c>
      <c r="BM52" s="7">
        <v>-0.40155191036715998</v>
      </c>
      <c r="BN52" s="7">
        <v>0.27359893398506202</v>
      </c>
      <c r="BX52" s="7">
        <v>-23.636363636363601</v>
      </c>
      <c r="BY52" s="7">
        <v>-0.84617688336530394</v>
      </c>
      <c r="BZ52" s="7">
        <v>0.27971481631976602</v>
      </c>
    </row>
    <row r="53" spans="2:78" x14ac:dyDescent="0.2">
      <c r="B53" s="2">
        <v>-26.673469387755102</v>
      </c>
      <c r="C53" s="2">
        <v>-0.82289431062547702</v>
      </c>
      <c r="D53" s="2">
        <v>-0.18688417381311601</v>
      </c>
      <c r="E53" s="7"/>
      <c r="F53" s="7"/>
      <c r="G53" s="7"/>
      <c r="H53" s="7"/>
      <c r="I53" s="7"/>
      <c r="J53" s="7"/>
      <c r="O53" s="2">
        <v>-26.8979591836734</v>
      </c>
      <c r="P53" s="2">
        <v>-0.37205030152060298</v>
      </c>
      <c r="Q53" s="2">
        <v>0.49091328893568897</v>
      </c>
      <c r="R53" s="7"/>
      <c r="S53" s="7"/>
      <c r="T53" s="7"/>
      <c r="U53" s="7"/>
      <c r="V53" s="7"/>
      <c r="W53" s="7"/>
      <c r="AB53" s="10">
        <v>-20</v>
      </c>
      <c r="AC53" s="10">
        <v>-0.38900000000000001</v>
      </c>
      <c r="AD53" s="10">
        <v>0.20080000000000001</v>
      </c>
      <c r="AN53" s="7">
        <v>-20</v>
      </c>
      <c r="AO53" s="7">
        <v>-0.89349999999999996</v>
      </c>
      <c r="AP53" s="7">
        <v>9.0399999999999994E-2</v>
      </c>
      <c r="AZ53" s="7">
        <v>-20</v>
      </c>
      <c r="BA53" s="7">
        <v>-0.43509999999999899</v>
      </c>
      <c r="BB53" s="7">
        <v>0.19570000000000001</v>
      </c>
      <c r="BL53" s="7">
        <v>-20</v>
      </c>
      <c r="BM53" s="7">
        <v>-0.42370000000000002</v>
      </c>
      <c r="BN53" s="7">
        <v>0.19069999999999901</v>
      </c>
      <c r="BX53" s="7">
        <v>-20</v>
      </c>
      <c r="BY53" s="7">
        <v>-0.38960682000000002</v>
      </c>
      <c r="BZ53" s="7">
        <v>0.21179976</v>
      </c>
    </row>
    <row r="54" spans="2:78" x14ac:dyDescent="0.2">
      <c r="B54" s="2">
        <v>-23.188775510204</v>
      </c>
      <c r="C54" s="2">
        <v>-0.74491352687539003</v>
      </c>
      <c r="D54" s="2">
        <v>-0.13744341493800399</v>
      </c>
      <c r="E54" s="7"/>
      <c r="F54" s="7"/>
      <c r="G54" s="7"/>
      <c r="H54" s="7"/>
      <c r="I54" s="7"/>
      <c r="J54" s="7"/>
      <c r="O54" s="2">
        <v>-23.418367346938702</v>
      </c>
      <c r="P54" s="2">
        <v>-0.39613206488049302</v>
      </c>
      <c r="Q54" s="2">
        <v>0.41887450912919999</v>
      </c>
      <c r="R54" s="7"/>
      <c r="S54" s="7"/>
      <c r="T54" s="7"/>
      <c r="U54" s="7"/>
      <c r="V54" s="7"/>
      <c r="W54" s="7"/>
      <c r="AB54" s="10">
        <v>-16.363636363636299</v>
      </c>
      <c r="AC54" s="10">
        <v>-0.35423705037784597</v>
      </c>
      <c r="AD54" s="10">
        <v>0.13542800384949599</v>
      </c>
      <c r="AN54" s="7">
        <v>-16.363636363636299</v>
      </c>
      <c r="AO54" s="7">
        <v>-0.82975067853461804</v>
      </c>
      <c r="AP54" s="7">
        <v>5.0720686786520801E-2</v>
      </c>
      <c r="AZ54" s="7">
        <v>-16.363636363636299</v>
      </c>
      <c r="BA54" s="7">
        <v>-0.56272244146467099</v>
      </c>
      <c r="BB54" s="7">
        <v>0.11055973557016301</v>
      </c>
      <c r="BL54" s="7">
        <v>-16.363636363636299</v>
      </c>
      <c r="BM54" s="7">
        <v>-0.62141821980475398</v>
      </c>
      <c r="BN54" s="7">
        <v>9.7445168392572903E-2</v>
      </c>
      <c r="BX54" s="7">
        <v>-16.363636363636299</v>
      </c>
      <c r="BY54" s="7">
        <v>-0.31773559922028599</v>
      </c>
      <c r="BZ54" s="7">
        <v>0.177302496929957</v>
      </c>
    </row>
    <row r="55" spans="2:78" x14ac:dyDescent="0.2">
      <c r="B55" s="2">
        <v>-19.704081632653001</v>
      </c>
      <c r="C55" s="2">
        <v>-0.66303370393779903</v>
      </c>
      <c r="D55" s="2">
        <v>-8.5530618119136897E-2</v>
      </c>
      <c r="E55" s="7"/>
      <c r="F55" s="7"/>
      <c r="G55" s="7"/>
      <c r="H55" s="7"/>
      <c r="I55" s="7"/>
      <c r="J55" s="7"/>
      <c r="O55" s="2">
        <v>-19.938775510204</v>
      </c>
      <c r="P55" s="2">
        <v>-0.421417916408378</v>
      </c>
      <c r="Q55" s="2">
        <v>0.34323379033238599</v>
      </c>
      <c r="R55" s="7"/>
      <c r="S55" s="7"/>
      <c r="T55" s="7"/>
      <c r="U55" s="7"/>
      <c r="V55" s="7"/>
      <c r="W55" s="7"/>
      <c r="AB55" s="10">
        <v>-12.7272727272727</v>
      </c>
      <c r="AC55" s="10">
        <v>-0.35091517937088201</v>
      </c>
      <c r="AD55" s="10">
        <v>7.92719629461517E-2</v>
      </c>
      <c r="AN55" s="7">
        <v>-12.7272727272727</v>
      </c>
      <c r="AO55" s="7">
        <v>-0.66796335428320597</v>
      </c>
      <c r="AP55" s="7">
        <v>2.4470054773609098E-2</v>
      </c>
      <c r="AZ55" s="7">
        <v>-12.7272727272727</v>
      </c>
      <c r="BA55" s="7">
        <v>-0.87991248878874595</v>
      </c>
      <c r="BB55" s="7">
        <v>2.6562679656035301E-2</v>
      </c>
      <c r="BL55" s="7">
        <v>-12.7272727272727</v>
      </c>
      <c r="BM55" s="7">
        <v>-0.87360965221518105</v>
      </c>
      <c r="BN55" s="7">
        <v>2.81725958409028E-2</v>
      </c>
      <c r="BX55" s="7">
        <v>-12.7272727272727</v>
      </c>
      <c r="BY55" s="7">
        <v>-0.2278383213339</v>
      </c>
      <c r="BZ55" s="7">
        <v>0.141371889269166</v>
      </c>
    </row>
    <row r="56" spans="2:78" x14ac:dyDescent="0.2">
      <c r="B56" s="2">
        <v>-16.219387755102002</v>
      </c>
      <c r="C56" s="2">
        <v>-0.57725484181270303</v>
      </c>
      <c r="D56" s="2">
        <v>-3.1145783356513499E-2</v>
      </c>
      <c r="E56" s="7"/>
      <c r="F56" s="7"/>
      <c r="G56" s="7"/>
      <c r="H56" s="7"/>
      <c r="I56" s="7"/>
      <c r="J56" s="7"/>
      <c r="O56" s="2">
        <v>-16.459183673469301</v>
      </c>
      <c r="P56" s="2">
        <v>-0.44790785610425699</v>
      </c>
      <c r="Q56" s="2">
        <v>0.26399113254524798</v>
      </c>
      <c r="R56" s="7"/>
      <c r="S56" s="7"/>
      <c r="T56" s="7"/>
      <c r="U56" s="7"/>
      <c r="V56" s="7"/>
      <c r="W56" s="7"/>
      <c r="AB56" s="10">
        <v>-9.0909090909090899</v>
      </c>
      <c r="AC56" s="10">
        <v>-0.42542243363328602</v>
      </c>
      <c r="AD56" s="10">
        <v>3.29366536220006E-2</v>
      </c>
      <c r="AN56" s="7">
        <v>-9.0909090909090899</v>
      </c>
      <c r="AO56" s="7">
        <v>-0.364339845081883</v>
      </c>
      <c r="AP56" s="7">
        <v>1.31132443681432E-2</v>
      </c>
      <c r="AZ56" s="7">
        <v>-9.0909090909090899</v>
      </c>
      <c r="BA56" s="7">
        <v>-0.59981893219455495</v>
      </c>
      <c r="BB56" s="7">
        <v>2.2403759642602401E-2</v>
      </c>
      <c r="BL56" s="7">
        <v>-9.0909090909090899</v>
      </c>
      <c r="BM56" s="7">
        <v>-0.51629709335864005</v>
      </c>
      <c r="BN56" s="7">
        <v>2.2510032824226499E-2</v>
      </c>
      <c r="BX56" s="7">
        <v>-9.0909090909090899</v>
      </c>
      <c r="BY56" s="7">
        <v>-0.128991465579578</v>
      </c>
      <c r="BZ56" s="7">
        <v>0.11336812977359501</v>
      </c>
    </row>
    <row r="57" spans="2:78" x14ac:dyDescent="0.2">
      <c r="B57" s="2">
        <v>-12.734693877551001</v>
      </c>
      <c r="C57" s="2">
        <v>-0.48757694050010397</v>
      </c>
      <c r="D57" s="2">
        <v>2.57110893498654E-2</v>
      </c>
      <c r="E57" s="7"/>
      <c r="F57" s="7"/>
      <c r="G57" s="7"/>
      <c r="H57" s="7"/>
      <c r="I57" s="7"/>
      <c r="J57" s="7"/>
      <c r="O57" s="2">
        <v>-12.979591836734601</v>
      </c>
      <c r="P57" s="2">
        <v>-0.47560188396813102</v>
      </c>
      <c r="Q57" s="2">
        <v>0.181146535767786</v>
      </c>
      <c r="R57" s="7"/>
      <c r="S57" s="7"/>
      <c r="T57" s="7"/>
      <c r="U57" s="7"/>
      <c r="V57" s="7"/>
      <c r="W57" s="7"/>
      <c r="AB57" s="10">
        <v>-5.4545454545454604</v>
      </c>
      <c r="AC57" s="10">
        <v>-0.35332836662049799</v>
      </c>
      <c r="AD57" s="10">
        <v>2.3520584386747902E-2</v>
      </c>
      <c r="AN57" s="7">
        <v>-5.4545454545454604</v>
      </c>
      <c r="AO57" s="7">
        <v>3.9370857129469299E-2</v>
      </c>
      <c r="AP57" s="7">
        <v>1.06587682910055E-2</v>
      </c>
      <c r="AZ57" s="7">
        <v>-5.4545454545454604</v>
      </c>
      <c r="BA57" s="7">
        <v>-0.19980011934515901</v>
      </c>
      <c r="BB57" s="7">
        <v>2.2241836543737899E-2</v>
      </c>
      <c r="BL57" s="7">
        <v>-5.4545454545454604</v>
      </c>
      <c r="BM57" s="7">
        <v>-0.11629998358094699</v>
      </c>
      <c r="BN57" s="7">
        <v>2.2302109638977601E-2</v>
      </c>
      <c r="BX57" s="7">
        <v>-5.4545454545454604</v>
      </c>
      <c r="BY57" s="7">
        <v>2.3646784099814001E-2</v>
      </c>
      <c r="BZ57" s="7">
        <v>8.6305401746768803E-2</v>
      </c>
    </row>
    <row r="58" spans="2:78" x14ac:dyDescent="0.2">
      <c r="B58" s="2">
        <v>-9.25</v>
      </c>
      <c r="C58" s="2">
        <v>-0.39400000000000002</v>
      </c>
      <c r="D58" s="2">
        <v>8.5040000000000004E-2</v>
      </c>
      <c r="E58" s="7"/>
      <c r="F58" s="7"/>
      <c r="G58" s="7"/>
      <c r="H58" s="7"/>
      <c r="I58" s="7"/>
      <c r="J58" s="7"/>
      <c r="O58" s="2">
        <v>-9.5</v>
      </c>
      <c r="P58" s="2">
        <v>-0.50449999999999895</v>
      </c>
      <c r="Q58" s="2">
        <v>9.4700000000000006E-2</v>
      </c>
      <c r="R58" s="7"/>
      <c r="S58" s="7"/>
      <c r="T58" s="7"/>
      <c r="U58" s="7"/>
      <c r="V58" s="7"/>
      <c r="W58" s="7"/>
      <c r="AB58" s="10">
        <v>-1.8181818181818099</v>
      </c>
      <c r="AC58" s="10">
        <v>0.16786635390872101</v>
      </c>
      <c r="AD58" s="10">
        <v>2.2588159121838002E-2</v>
      </c>
      <c r="AN58" s="7">
        <v>-1.8181818181818099</v>
      </c>
      <c r="AO58" s="7">
        <v>0.49863681994928499</v>
      </c>
      <c r="AP58" s="7">
        <v>9.4087956247680005E-3</v>
      </c>
      <c r="AZ58" s="7">
        <v>-1.8181818181818099</v>
      </c>
      <c r="BA58" s="7">
        <v>0.200200017152006</v>
      </c>
      <c r="BB58" s="7">
        <v>2.2087929257573899E-2</v>
      </c>
      <c r="BL58" s="7">
        <v>-1.8181818181818099</v>
      </c>
      <c r="BM58" s="7">
        <v>0.28369946665859802</v>
      </c>
      <c r="BN58" s="7">
        <v>2.2095246691374901E-2</v>
      </c>
      <c r="BX58" s="7">
        <v>-1.8181818181818099</v>
      </c>
      <c r="BY58" s="7">
        <v>0.16929121419151499</v>
      </c>
      <c r="BZ58" s="7">
        <v>6.8303557332082696E-2</v>
      </c>
    </row>
    <row r="59" spans="2:78" x14ac:dyDescent="0.2">
      <c r="B59" s="2">
        <v>-9.25</v>
      </c>
      <c r="C59" s="2">
        <v>-0.39400000000000002</v>
      </c>
      <c r="D59" s="2">
        <v>8.5040000000000004E-2</v>
      </c>
      <c r="E59" s="7"/>
      <c r="F59" s="7"/>
      <c r="G59" s="7"/>
      <c r="H59" s="7"/>
      <c r="I59" s="7"/>
      <c r="J59" s="7"/>
      <c r="O59" s="2">
        <v>-9.5</v>
      </c>
      <c r="P59" s="2">
        <v>-0.50449999999999895</v>
      </c>
      <c r="Q59" s="2">
        <v>9.4700000000000006E-2</v>
      </c>
      <c r="R59" s="7"/>
      <c r="S59" s="7"/>
      <c r="T59" s="7"/>
      <c r="U59" s="7"/>
      <c r="V59" s="7"/>
      <c r="W59" s="7"/>
      <c r="AB59" s="10">
        <v>1.8181818181818099</v>
      </c>
      <c r="AC59" s="10">
        <v>0.57627696786364102</v>
      </c>
      <c r="AD59" s="10">
        <v>1.8544202980024498E-2</v>
      </c>
      <c r="AF59" s="10"/>
      <c r="AN59" s="7">
        <v>1.8181818181818099</v>
      </c>
      <c r="AO59" s="7">
        <v>0.89926860333981096</v>
      </c>
      <c r="AP59" s="7">
        <v>8.31369141613259E-3</v>
      </c>
      <c r="AZ59" s="7">
        <v>1.8181818181818099</v>
      </c>
      <c r="BA59" s="7">
        <v>0.60018822918453396</v>
      </c>
      <c r="BB59" s="7">
        <v>2.2094112300486399E-2</v>
      </c>
      <c r="BL59" s="7">
        <v>1.8181818181818099</v>
      </c>
      <c r="BM59" s="7">
        <v>0.68382073650963804</v>
      </c>
      <c r="BN59" s="7">
        <v>2.1134417835379799E-2</v>
      </c>
      <c r="BX59" s="7">
        <v>1.8181818181818099</v>
      </c>
      <c r="BY59" s="7">
        <v>0.35628270172156301</v>
      </c>
      <c r="BZ59" s="7">
        <v>4.7105542548272199E-2</v>
      </c>
    </row>
    <row r="60" spans="2:78" x14ac:dyDescent="0.2">
      <c r="B60" s="2">
        <v>-8.9848484848484809</v>
      </c>
      <c r="C60" s="2">
        <v>-0.407039255101518</v>
      </c>
      <c r="D60" s="2">
        <v>8.1306509939228402E-2</v>
      </c>
      <c r="E60" s="7"/>
      <c r="F60" s="7"/>
      <c r="G60" s="7"/>
      <c r="H60" s="7"/>
      <c r="I60" s="7"/>
      <c r="J60" s="7"/>
      <c r="O60" s="2">
        <v>-9.2171717171717091</v>
      </c>
      <c r="P60" s="2">
        <v>-0.50686574783719496</v>
      </c>
      <c r="Q60" s="2">
        <v>8.7387085134467898E-2</v>
      </c>
      <c r="R60" s="7"/>
      <c r="S60" s="7"/>
      <c r="T60" s="7"/>
      <c r="U60" s="7"/>
      <c r="V60" s="7"/>
      <c r="W60" s="7"/>
      <c r="AB60" s="10">
        <v>5.4545454545454302</v>
      </c>
      <c r="AC60" s="10">
        <v>0.92107115103644499</v>
      </c>
      <c r="AD60" s="10">
        <v>2.2822602072364102E-2</v>
      </c>
      <c r="AF60" s="10"/>
      <c r="AN60" s="7">
        <v>5.4545454545454302</v>
      </c>
      <c r="AO60" s="7">
        <v>1.2708133299648701</v>
      </c>
      <c r="AP60" s="7">
        <v>1.33118336162744E-2</v>
      </c>
      <c r="AZ60" s="7">
        <v>5.4545454545454302</v>
      </c>
      <c r="BA60" s="7">
        <v>0.97340793482777399</v>
      </c>
      <c r="BB60" s="7">
        <v>2.25174008881661E-2</v>
      </c>
      <c r="BL60" s="7">
        <v>5.4545454545454302</v>
      </c>
      <c r="BM60" s="7">
        <v>1.0277115175465199</v>
      </c>
      <c r="BN60" s="7">
        <v>2.29230220157754E-2</v>
      </c>
      <c r="BX60" s="7">
        <v>5.4545454545454302</v>
      </c>
      <c r="BY60" s="7">
        <v>0.66900730023939103</v>
      </c>
      <c r="BZ60" s="7">
        <v>4.7802516752171301E-2</v>
      </c>
    </row>
    <row r="61" spans="2:78" x14ac:dyDescent="0.2">
      <c r="B61" s="2">
        <v>-8.71969696969696</v>
      </c>
      <c r="C61" s="2">
        <v>-0.49868120533967603</v>
      </c>
      <c r="D61" s="2">
        <v>4.29194733758263E-2</v>
      </c>
      <c r="E61" s="7"/>
      <c r="F61" s="7"/>
      <c r="G61" s="7"/>
      <c r="H61" s="7"/>
      <c r="I61" s="7"/>
      <c r="J61" s="7"/>
      <c r="O61" s="2">
        <v>-8.9343434343434307</v>
      </c>
      <c r="P61" s="2">
        <v>-0.51054757015923102</v>
      </c>
      <c r="Q61" s="2">
        <v>7.9449963743407001E-2</v>
      </c>
      <c r="R61" s="7"/>
      <c r="S61" s="7"/>
      <c r="T61" s="7"/>
      <c r="U61" s="7"/>
      <c r="V61" s="7"/>
      <c r="W61" s="7"/>
      <c r="AB61" s="10">
        <v>9.0909090909090899</v>
      </c>
      <c r="AC61" s="10">
        <v>1.1598113881877601</v>
      </c>
      <c r="AD61" s="10">
        <v>3.2587551472570399E-2</v>
      </c>
      <c r="AF61" s="10"/>
      <c r="AN61" s="7">
        <v>9.0909090909090899</v>
      </c>
      <c r="AO61" s="7">
        <v>1.49502679531144</v>
      </c>
      <c r="AP61" s="7">
        <v>2.0764026574206399E-2</v>
      </c>
      <c r="AZ61" s="7">
        <v>9.0909090909090899</v>
      </c>
      <c r="BA61" s="7">
        <v>1.1873501804116899</v>
      </c>
      <c r="BB61" s="7">
        <v>3.1711452989350498E-2</v>
      </c>
      <c r="BL61" s="7">
        <v>9.0909090909090899</v>
      </c>
      <c r="BM61" s="7">
        <v>1.24091732562959</v>
      </c>
      <c r="BN61" s="7">
        <v>3.4762935295672599E-2</v>
      </c>
      <c r="BX61" s="7">
        <v>9.0909090909090899</v>
      </c>
      <c r="BY61" s="7">
        <v>0.93015953823751696</v>
      </c>
      <c r="BZ61" s="7">
        <v>6.6642282714668905E-2</v>
      </c>
    </row>
    <row r="62" spans="2:78" x14ac:dyDescent="0.2">
      <c r="B62" s="2">
        <v>-8.4545454545454497</v>
      </c>
      <c r="C62" s="2">
        <v>-0.494316792796275</v>
      </c>
      <c r="D62" s="2">
        <v>3.3569645101205602E-2</v>
      </c>
      <c r="E62" s="7"/>
      <c r="F62" s="7"/>
      <c r="G62" s="7"/>
      <c r="H62" s="7"/>
      <c r="I62" s="7"/>
      <c r="J62" s="7"/>
      <c r="O62" s="2">
        <v>-8.6515151515151505</v>
      </c>
      <c r="P62" s="2">
        <v>-0.51876149163121299</v>
      </c>
      <c r="Q62" s="2">
        <v>7.1783423415788403E-2</v>
      </c>
      <c r="R62" s="7"/>
      <c r="S62" s="7"/>
      <c r="T62" s="7"/>
      <c r="U62" s="7"/>
      <c r="V62" s="7"/>
      <c r="W62" s="7"/>
      <c r="AB62" s="10">
        <v>12.7272727272727</v>
      </c>
      <c r="AC62" s="10">
        <v>1.2645271381440299</v>
      </c>
      <c r="AD62" s="10">
        <v>5.7686810665068797E-2</v>
      </c>
      <c r="AF62" s="10"/>
      <c r="AN62" s="7">
        <v>12.7272727272727</v>
      </c>
      <c r="AO62" s="7">
        <v>1.66351829942798</v>
      </c>
      <c r="AP62" s="7">
        <v>3.8675902862308799E-2</v>
      </c>
      <c r="AZ62" s="7">
        <v>12.7272727272727</v>
      </c>
      <c r="BA62" s="7">
        <v>1.2183615537997701</v>
      </c>
      <c r="BB62" s="7">
        <v>5.8300026555008197E-2</v>
      </c>
      <c r="BL62" s="7">
        <v>12.7272727272727</v>
      </c>
      <c r="BM62" s="7">
        <v>1.3025790581334999</v>
      </c>
      <c r="BN62" s="7">
        <v>6.4332920228426196E-2</v>
      </c>
      <c r="BX62" s="7">
        <v>12.7272727272727</v>
      </c>
      <c r="BY62" s="7">
        <v>1.08699000228036</v>
      </c>
      <c r="BZ62" s="7">
        <v>9.8906747665473596E-2</v>
      </c>
    </row>
    <row r="63" spans="2:78" x14ac:dyDescent="0.2">
      <c r="B63" s="2">
        <v>-8.1893939393939306</v>
      </c>
      <c r="C63" s="2">
        <v>-0.46881850254825802</v>
      </c>
      <c r="D63" s="2">
        <v>2.9294622353350199E-2</v>
      </c>
      <c r="E63" s="7"/>
      <c r="F63" s="7"/>
      <c r="G63" s="7"/>
      <c r="H63" s="7"/>
      <c r="I63" s="7"/>
      <c r="J63" s="7"/>
      <c r="O63" s="2">
        <v>-8.3686868686868596</v>
      </c>
      <c r="P63" s="2">
        <v>-0.52134564826300001</v>
      </c>
      <c r="Q63" s="2">
        <v>6.6008550774393104E-2</v>
      </c>
      <c r="R63" s="7"/>
      <c r="S63" s="7"/>
      <c r="T63" s="7"/>
      <c r="U63" s="7"/>
      <c r="V63" s="7"/>
      <c r="W63" s="7"/>
      <c r="AB63" s="10">
        <v>16.363636363636299</v>
      </c>
      <c r="AC63" s="10">
        <v>1.2368610716786901</v>
      </c>
      <c r="AD63" s="10">
        <v>0.111071811517632</v>
      </c>
      <c r="AF63" s="10"/>
      <c r="AN63" s="7">
        <v>16.363636363636299</v>
      </c>
      <c r="AO63" s="7">
        <v>1.7368552212981201</v>
      </c>
      <c r="AP63" s="7">
        <v>7.4442007028380594E-2</v>
      </c>
      <c r="AZ63" s="7">
        <v>16.363636363636299</v>
      </c>
      <c r="BA63" s="7">
        <v>1.0556911907925099</v>
      </c>
      <c r="BB63" s="7">
        <v>0.139550120895445</v>
      </c>
      <c r="BL63" s="7">
        <v>16.363636363636299</v>
      </c>
      <c r="BM63" s="7">
        <v>1.20452450882089</v>
      </c>
      <c r="BN63" s="7">
        <v>0.13130022072380701</v>
      </c>
      <c r="BX63" s="7">
        <v>16.363636363636299</v>
      </c>
      <c r="BY63" s="7">
        <v>1.1208478809075499</v>
      </c>
      <c r="BZ63" s="7">
        <v>0.142562010031928</v>
      </c>
    </row>
    <row r="64" spans="2:78" x14ac:dyDescent="0.2">
      <c r="B64" s="2">
        <v>-7.9242424242424203</v>
      </c>
      <c r="C64" s="2">
        <v>-0.44053768525257297</v>
      </c>
      <c r="D64" s="2">
        <v>2.64750683384005E-2</v>
      </c>
      <c r="E64" s="7"/>
      <c r="F64" s="7"/>
      <c r="G64" s="7"/>
      <c r="H64" s="7"/>
      <c r="I64" s="7"/>
      <c r="J64" s="7"/>
      <c r="O64" s="2">
        <v>-8.0858585858585794</v>
      </c>
      <c r="P64" s="2">
        <v>-0.54787390647588297</v>
      </c>
      <c r="Q64" s="2">
        <v>5.3738146413137101E-2</v>
      </c>
      <c r="R64" s="7"/>
      <c r="S64" s="7"/>
      <c r="T64" s="7"/>
      <c r="U64" s="7"/>
      <c r="V64" s="7"/>
      <c r="W64" s="7"/>
      <c r="AB64" s="10">
        <v>20</v>
      </c>
      <c r="AC64" s="10">
        <v>1.1289</v>
      </c>
      <c r="AD64" s="10">
        <v>0.19919999999999899</v>
      </c>
      <c r="AF64" s="10"/>
      <c r="AN64" s="7">
        <v>20</v>
      </c>
      <c r="AO64" s="7">
        <v>1.72358699999999</v>
      </c>
      <c r="AP64" s="7">
        <v>0.12816900000000001</v>
      </c>
      <c r="AZ64" s="7">
        <v>20</v>
      </c>
      <c r="BA64" s="7">
        <v>0.96460000000000001</v>
      </c>
      <c r="BB64" s="7">
        <v>0.2447</v>
      </c>
      <c r="BL64" s="7">
        <v>20</v>
      </c>
      <c r="BM64" s="7">
        <v>1.0795999999999999</v>
      </c>
      <c r="BN64" s="7">
        <v>0.25509999999999899</v>
      </c>
      <c r="BX64" s="7">
        <v>20</v>
      </c>
      <c r="BY64" s="7">
        <v>0.83870787000000002</v>
      </c>
      <c r="BZ64" s="7">
        <v>0.35183902</v>
      </c>
    </row>
    <row r="65" spans="2:78" x14ac:dyDescent="0.2">
      <c r="B65" s="2">
        <v>-7.6590909090909003</v>
      </c>
      <c r="C65" s="2">
        <v>-0.42143334425802698</v>
      </c>
      <c r="D65" s="2">
        <v>2.2386509753066899E-2</v>
      </c>
      <c r="E65" s="7"/>
      <c r="F65" s="7"/>
      <c r="G65" s="7"/>
      <c r="H65" s="7"/>
      <c r="I65" s="7"/>
      <c r="J65" s="7"/>
      <c r="O65" s="2">
        <v>-7.8030303030303001</v>
      </c>
      <c r="P65" s="2">
        <v>-0.54197468991946796</v>
      </c>
      <c r="Q65" s="2">
        <v>4.7751725083292597E-2</v>
      </c>
      <c r="R65" s="7"/>
      <c r="S65" s="7"/>
      <c r="T65" s="7"/>
      <c r="U65" s="7"/>
      <c r="V65" s="7"/>
      <c r="W65" s="7"/>
      <c r="AB65" s="10">
        <v>23.636363636363601</v>
      </c>
      <c r="AC65" s="10">
        <v>1.0715665741707201</v>
      </c>
      <c r="AD65" s="10">
        <v>0.255835070704658</v>
      </c>
      <c r="AF65" s="10"/>
      <c r="AN65" s="7">
        <v>23.636363636363601</v>
      </c>
      <c r="AO65" s="7">
        <v>1.53382821843291</v>
      </c>
      <c r="AP65" s="7">
        <v>0.17623439582671799</v>
      </c>
      <c r="AZ65" s="7">
        <v>23.636363636363601</v>
      </c>
      <c r="BA65" s="7">
        <v>1.0016602981154299</v>
      </c>
      <c r="BB65" s="7">
        <v>0.26858279380945099</v>
      </c>
      <c r="BL65" s="7">
        <v>23.636363636363601</v>
      </c>
      <c r="BM65" s="7">
        <v>1.1217224089215601</v>
      </c>
      <c r="BN65" s="7">
        <v>0.25956286143333102</v>
      </c>
      <c r="BX65" s="7">
        <v>23.636363636363601</v>
      </c>
      <c r="BY65" s="7">
        <v>0.83205234922824001</v>
      </c>
      <c r="BZ65" s="7">
        <v>0.46095478165604298</v>
      </c>
    </row>
    <row r="66" spans="2:78" x14ac:dyDescent="0.2">
      <c r="B66" s="2">
        <v>-7.39393939393939</v>
      </c>
      <c r="C66" s="2">
        <v>-0.38922055151499202</v>
      </c>
      <c r="D66" s="2">
        <v>2.0958925924925601E-2</v>
      </c>
      <c r="E66" s="7"/>
      <c r="F66" s="7"/>
      <c r="G66" s="7"/>
      <c r="H66" s="7"/>
      <c r="I66" s="7"/>
      <c r="J66" s="7"/>
      <c r="O66" s="2">
        <v>-7.5202020202020199</v>
      </c>
      <c r="P66" s="2">
        <v>-0.52666523627465001</v>
      </c>
      <c r="Q66" s="2">
        <v>4.2585691549859001E-2</v>
      </c>
      <c r="R66" s="7"/>
      <c r="S66" s="7"/>
      <c r="T66" s="7"/>
      <c r="U66" s="7"/>
      <c r="V66" s="7"/>
      <c r="W66" s="7"/>
      <c r="AB66" s="10">
        <v>27.272727272727199</v>
      </c>
      <c r="AC66" s="10">
        <v>1.0738256080608599</v>
      </c>
      <c r="AD66" s="10">
        <v>0.34892696809475598</v>
      </c>
      <c r="AF66" s="10"/>
      <c r="AN66" s="7">
        <v>27.272727272727199</v>
      </c>
      <c r="AO66" s="7">
        <v>1.21439847441282</v>
      </c>
      <c r="AP66" s="7">
        <v>0.21829635578870199</v>
      </c>
      <c r="AZ66" s="7">
        <v>27.272727272727199</v>
      </c>
      <c r="BA66" s="7">
        <v>1.04123906452036</v>
      </c>
      <c r="BB66" s="7">
        <v>0.361927899901198</v>
      </c>
      <c r="BL66" s="7">
        <v>27.272727272727199</v>
      </c>
      <c r="BM66" s="7">
        <v>1.14751007801615</v>
      </c>
      <c r="BN66" s="7">
        <v>0.35424325856199901</v>
      </c>
      <c r="BX66" s="7">
        <v>27.272727272727199</v>
      </c>
      <c r="BY66" s="7">
        <v>0.82021380159773605</v>
      </c>
      <c r="BZ66" s="7">
        <v>0.54796474099034698</v>
      </c>
    </row>
    <row r="67" spans="2:78" x14ac:dyDescent="0.2">
      <c r="B67" s="2">
        <v>-7.12878787878787</v>
      </c>
      <c r="C67" s="2">
        <v>-0.36019335684588899</v>
      </c>
      <c r="D67" s="2">
        <v>1.9661039832246301E-2</v>
      </c>
      <c r="E67" s="7"/>
      <c r="F67" s="7"/>
      <c r="G67" s="7"/>
      <c r="H67" s="7"/>
      <c r="I67" s="7"/>
      <c r="J67" s="7"/>
      <c r="O67" s="2">
        <v>-7.2373737373737299</v>
      </c>
      <c r="P67" s="2">
        <v>-0.563058659826568</v>
      </c>
      <c r="Q67" s="2">
        <v>2.44290719774083E-2</v>
      </c>
      <c r="R67" s="7"/>
      <c r="S67" s="7"/>
      <c r="T67" s="7"/>
      <c r="U67" s="7"/>
      <c r="V67" s="7"/>
      <c r="W67" s="7"/>
      <c r="AB67" s="10">
        <v>30.909090909090899</v>
      </c>
      <c r="AC67" s="10">
        <v>1.1041590390790299</v>
      </c>
      <c r="AD67" s="10">
        <v>0.44863296495520699</v>
      </c>
      <c r="AF67" s="10"/>
      <c r="AN67" s="7">
        <v>30.909090909090899</v>
      </c>
      <c r="AO67" s="7">
        <v>1.0051813690479801</v>
      </c>
      <c r="AP67" s="7">
        <v>0.27381639119069301</v>
      </c>
      <c r="AZ67" s="7">
        <v>30.909090909090899</v>
      </c>
      <c r="BA67" s="7">
        <v>1.096648007183</v>
      </c>
      <c r="BB67" s="7">
        <v>0.46210891119622699</v>
      </c>
      <c r="BL67" s="7">
        <v>30.909090909090899</v>
      </c>
      <c r="BM67" s="7">
        <v>1.19459499736646</v>
      </c>
      <c r="BN67" s="7">
        <v>0.45578454527305201</v>
      </c>
      <c r="BX67" s="7">
        <v>30.909090909090899</v>
      </c>
      <c r="BY67" s="7">
        <v>0.85968528726720295</v>
      </c>
      <c r="BZ67" s="7">
        <v>0.65575119090384804</v>
      </c>
    </row>
    <row r="68" spans="2:78" x14ac:dyDescent="0.2">
      <c r="B68" s="2">
        <v>-6.8636363636363598</v>
      </c>
      <c r="C68" s="2">
        <v>-0.33315947004761198</v>
      </c>
      <c r="D68" s="2">
        <v>1.8711155495617301E-2</v>
      </c>
      <c r="E68" s="7"/>
      <c r="F68" s="7"/>
      <c r="G68" s="7"/>
      <c r="H68" s="7"/>
      <c r="I68" s="7"/>
      <c r="J68" s="7"/>
      <c r="O68" s="2">
        <v>-6.9545454545454497</v>
      </c>
      <c r="P68" s="2">
        <v>-0.53540437221451498</v>
      </c>
      <c r="Q68" s="2">
        <v>2.5649018330359302E-2</v>
      </c>
      <c r="R68" s="7"/>
      <c r="S68" s="7"/>
      <c r="T68" s="7"/>
      <c r="U68" s="7"/>
      <c r="V68" s="7"/>
      <c r="W68" s="7"/>
      <c r="AB68" s="10">
        <v>34.545454545454497</v>
      </c>
      <c r="AC68" s="10">
        <v>1.14477998952906</v>
      </c>
      <c r="AD68" s="10">
        <v>0.55380138942287804</v>
      </c>
      <c r="AF68" s="10"/>
      <c r="AN68" s="7">
        <v>34.545454545454497</v>
      </c>
      <c r="AO68" s="7">
        <v>0.92914448116790704</v>
      </c>
      <c r="AP68" s="7">
        <v>0.34465783822144402</v>
      </c>
      <c r="AZ68" s="7">
        <v>34.545454545454497</v>
      </c>
      <c r="BA68" s="7">
        <v>1.1542021068895501</v>
      </c>
      <c r="BB68" s="7">
        <v>0.56820066850492601</v>
      </c>
      <c r="BL68" s="7">
        <v>34.545454545454497</v>
      </c>
      <c r="BM68" s="7">
        <v>1.24789808463202</v>
      </c>
      <c r="BN68" s="7">
        <v>0.56311895145083402</v>
      </c>
      <c r="BX68" s="7">
        <v>34.545454545454497</v>
      </c>
      <c r="BY68" s="7">
        <v>0.900981881241399</v>
      </c>
      <c r="BZ68" s="7">
        <v>0.75568424145663204</v>
      </c>
    </row>
    <row r="69" spans="2:78" x14ac:dyDescent="0.2">
      <c r="B69" s="2">
        <v>-6.5984848484848397</v>
      </c>
      <c r="C69" s="2">
        <v>-0.30427391709128998</v>
      </c>
      <c r="D69" s="2">
        <v>1.7654010614223E-2</v>
      </c>
      <c r="E69" s="7"/>
      <c r="F69" s="7"/>
      <c r="G69" s="7"/>
      <c r="H69" s="7"/>
      <c r="I69" s="7"/>
      <c r="J69" s="7"/>
      <c r="O69" s="2">
        <v>-6.6717171717171704</v>
      </c>
      <c r="P69" s="2">
        <v>-0.51485228368462999</v>
      </c>
      <c r="Q69" s="2">
        <v>2.4735565476518302E-2</v>
      </c>
      <c r="R69" s="7"/>
      <c r="S69" s="7"/>
      <c r="T69" s="7"/>
      <c r="U69" s="7"/>
      <c r="V69" s="7"/>
      <c r="W69" s="7"/>
      <c r="AB69" s="10">
        <v>38.181818181818102</v>
      </c>
      <c r="AC69" s="10">
        <v>1.1850944296311501</v>
      </c>
      <c r="AD69" s="10">
        <v>0.66345465431324702</v>
      </c>
      <c r="AF69" s="10"/>
      <c r="AN69" s="7">
        <v>38.181818181818102</v>
      </c>
      <c r="AO69" s="7">
        <v>0.92683904383495297</v>
      </c>
      <c r="AP69" s="7">
        <v>0.42501048925282803</v>
      </c>
      <c r="AZ69" s="7">
        <v>38.181818181818102</v>
      </c>
      <c r="BA69" s="7">
        <v>1.2062893217214199</v>
      </c>
      <c r="BB69" s="7">
        <v>0.67903651918264996</v>
      </c>
      <c r="BL69" s="7">
        <v>38.181818181818102</v>
      </c>
      <c r="BM69" s="7">
        <v>1.2980272025825501</v>
      </c>
      <c r="BN69" s="7">
        <v>0.67518331669926301</v>
      </c>
      <c r="BX69" s="7">
        <v>38.181818181818102</v>
      </c>
      <c r="BY69" s="7">
        <v>0.95027974078239097</v>
      </c>
      <c r="BZ69" s="7">
        <v>0.89005737817761399</v>
      </c>
    </row>
    <row r="70" spans="2:78" x14ac:dyDescent="0.2">
      <c r="B70" s="2">
        <v>-6.3333333333333304</v>
      </c>
      <c r="C70" s="2">
        <v>-0.27799667941495398</v>
      </c>
      <c r="D70" s="2">
        <v>1.65953745684588E-2</v>
      </c>
      <c r="E70" s="7"/>
      <c r="F70" s="7"/>
      <c r="G70" s="7"/>
      <c r="H70" s="7"/>
      <c r="I70" s="7"/>
      <c r="J70" s="7"/>
      <c r="O70" s="2">
        <v>-6.3888888888888804</v>
      </c>
      <c r="P70" s="2">
        <v>-0.49841900646005</v>
      </c>
      <c r="Q70" s="2">
        <v>2.15696958453136E-2</v>
      </c>
      <c r="R70" s="7"/>
      <c r="S70" s="7"/>
      <c r="T70" s="7"/>
      <c r="U70" s="7"/>
      <c r="V70" s="7"/>
      <c r="W70" s="7"/>
      <c r="AB70" s="10">
        <v>41.818181818181799</v>
      </c>
      <c r="AC70" s="10">
        <v>1.2186966089759701</v>
      </c>
      <c r="AD70" s="10">
        <v>0.77593225926158105</v>
      </c>
      <c r="AF70" s="10"/>
      <c r="AN70" s="7">
        <v>41.818181818181799</v>
      </c>
      <c r="AO70" s="7">
        <v>0.903632326005534</v>
      </c>
      <c r="AP70" s="7">
        <v>0.505625442346197</v>
      </c>
      <c r="AZ70" s="7">
        <v>41.818181818181799</v>
      </c>
      <c r="BA70" s="7">
        <v>1.2479406857508699</v>
      </c>
      <c r="BB70" s="7">
        <v>0.793047965636135</v>
      </c>
      <c r="BL70" s="7">
        <v>41.818181818181799</v>
      </c>
      <c r="BM70" s="7">
        <v>1.33897391005918</v>
      </c>
      <c r="BN70" s="7">
        <v>0.79020633492436498</v>
      </c>
      <c r="BX70" s="7">
        <v>41.818181818181799</v>
      </c>
      <c r="BY70" s="7">
        <v>0.98508774180035097</v>
      </c>
      <c r="BZ70" s="7">
        <v>1.02088091194435</v>
      </c>
    </row>
    <row r="71" spans="2:78" x14ac:dyDescent="0.2">
      <c r="B71" s="2">
        <v>-6.0681818181818103</v>
      </c>
      <c r="C71" s="2">
        <v>-0.249806818885106</v>
      </c>
      <c r="D71" s="2">
        <v>1.5651505968596598E-2</v>
      </c>
      <c r="E71" s="7"/>
      <c r="F71" s="7"/>
      <c r="G71" s="7"/>
      <c r="H71" s="7"/>
      <c r="I71" s="7"/>
      <c r="J71" s="7"/>
      <c r="O71" s="2">
        <v>-6.1060606060606002</v>
      </c>
      <c r="P71" s="2">
        <v>-0.47508974602648302</v>
      </c>
      <c r="Q71" s="2">
        <v>2.07145381944152E-2</v>
      </c>
      <c r="R71" s="7"/>
      <c r="S71" s="7"/>
      <c r="T71" s="7"/>
      <c r="U71" s="7"/>
      <c r="V71" s="7"/>
      <c r="W71" s="7"/>
      <c r="AB71" s="10">
        <v>45.454545454545404</v>
      </c>
      <c r="AC71" s="10">
        <v>1.2410748025418401</v>
      </c>
      <c r="AD71" s="10">
        <v>0.88987968309949195</v>
      </c>
      <c r="AF71" s="10"/>
      <c r="AN71" s="7">
        <v>45.454545454545404</v>
      </c>
      <c r="AO71" s="7">
        <v>0.85847669915123703</v>
      </c>
      <c r="AP71" s="7">
        <v>0.58637309219565403</v>
      </c>
      <c r="AZ71" s="7">
        <v>45.454545454545404</v>
      </c>
      <c r="BA71" s="7">
        <v>1.2759510226387301</v>
      </c>
      <c r="BB71" s="7">
        <v>0.90855341739557705</v>
      </c>
      <c r="BL71" s="7">
        <v>45.454545454545404</v>
      </c>
      <c r="BM71" s="7">
        <v>1.3667129711889201</v>
      </c>
      <c r="BN71" s="7">
        <v>0.90678850045632797</v>
      </c>
      <c r="BX71" s="7">
        <v>45.454545454545404</v>
      </c>
      <c r="BY71" s="7">
        <v>1.07297582271438</v>
      </c>
      <c r="BZ71" s="7">
        <v>1.19515419715683</v>
      </c>
    </row>
    <row r="72" spans="2:78" x14ac:dyDescent="0.2">
      <c r="B72" s="2">
        <v>-5.8030303030303001</v>
      </c>
      <c r="C72" s="2">
        <v>-0.22339725846856301</v>
      </c>
      <c r="D72" s="2">
        <v>1.4855027336159799E-2</v>
      </c>
      <c r="E72" s="7"/>
      <c r="F72" s="7"/>
      <c r="G72" s="7"/>
      <c r="H72" s="7"/>
      <c r="I72" s="7"/>
      <c r="J72" s="7"/>
      <c r="O72" s="2">
        <v>-5.82323232323232</v>
      </c>
      <c r="P72" s="2">
        <v>-0.44814302521466398</v>
      </c>
      <c r="Q72" s="2">
        <v>2.0744210022921799E-2</v>
      </c>
      <c r="R72" s="7"/>
      <c r="S72" s="7"/>
      <c r="T72" s="7"/>
      <c r="U72" s="7"/>
      <c r="V72" s="7"/>
      <c r="W72" s="7"/>
      <c r="AB72" s="10">
        <v>49.090909090909001</v>
      </c>
      <c r="AC72" s="10">
        <v>1.24962218804868</v>
      </c>
      <c r="AD72" s="10">
        <v>1.00342411703417</v>
      </c>
      <c r="AF72" s="10"/>
      <c r="AN72" s="7">
        <v>49.090909090909001</v>
      </c>
      <c r="AO72" s="7">
        <v>0.80428986909928901</v>
      </c>
      <c r="AP72" s="7">
        <v>0.66639312687988705</v>
      </c>
      <c r="AZ72" s="7">
        <v>49.090909090909001</v>
      </c>
      <c r="BA72" s="7">
        <v>1.28809492965081</v>
      </c>
      <c r="BB72" s="7">
        <v>1.0238696201842701</v>
      </c>
      <c r="BL72" s="7">
        <v>49.090909090909001</v>
      </c>
      <c r="BM72" s="7">
        <v>1.3783758341569601</v>
      </c>
      <c r="BN72" s="7">
        <v>1.0230914676043601</v>
      </c>
      <c r="BX72" s="7">
        <v>49.090909090909001</v>
      </c>
      <c r="BY72" s="7">
        <v>1.07941722667464</v>
      </c>
      <c r="BZ72" s="7">
        <v>1.3583336082413799</v>
      </c>
    </row>
    <row r="73" spans="2:78" x14ac:dyDescent="0.2">
      <c r="B73" s="2">
        <v>-5.5378787878787801</v>
      </c>
      <c r="C73" s="2">
        <v>-0.19550497027615901</v>
      </c>
      <c r="D73" s="2">
        <v>1.41649582183647E-2</v>
      </c>
      <c r="E73" s="7"/>
      <c r="F73" s="7"/>
      <c r="G73" s="7"/>
      <c r="H73" s="7"/>
      <c r="I73" s="7"/>
      <c r="J73" s="7"/>
      <c r="O73" s="2">
        <v>-5.5404040404040398</v>
      </c>
      <c r="P73" s="2">
        <v>-0.423455980526252</v>
      </c>
      <c r="Q73" s="2">
        <v>1.9504860161998799E-2</v>
      </c>
      <c r="R73" s="7"/>
      <c r="S73" s="7"/>
      <c r="T73" s="7"/>
      <c r="U73" s="7"/>
      <c r="V73" s="7"/>
      <c r="W73" s="7"/>
      <c r="AB73" s="10">
        <v>52.727272727272698</v>
      </c>
      <c r="AC73" s="10">
        <v>1.24222513351509</v>
      </c>
      <c r="AD73" s="10">
        <v>1.1149657904404799</v>
      </c>
      <c r="AF73" s="10"/>
      <c r="AN73" s="7">
        <v>52.727272727272698</v>
      </c>
      <c r="AO73" s="7">
        <v>0.749186804895004</v>
      </c>
      <c r="AP73" s="7">
        <v>0.74514509403807005</v>
      </c>
      <c r="AZ73" s="7">
        <v>52.727272727272698</v>
      </c>
      <c r="BA73" s="7">
        <v>1.2827516368609999</v>
      </c>
      <c r="BB73" s="7">
        <v>1.1371535355692499</v>
      </c>
      <c r="BL73" s="7">
        <v>52.727272727272698</v>
      </c>
      <c r="BM73" s="7">
        <v>1.3719369099615799</v>
      </c>
      <c r="BN73" s="7">
        <v>1.13735374742129</v>
      </c>
      <c r="BX73" s="7">
        <v>52.727272727272698</v>
      </c>
      <c r="BY73" s="7">
        <v>1.0771290889043399</v>
      </c>
      <c r="BZ73" s="7">
        <v>1.5208570509530701</v>
      </c>
    </row>
    <row r="74" spans="2:78" x14ac:dyDescent="0.2">
      <c r="B74" s="2">
        <v>-5.2727272727272698</v>
      </c>
      <c r="C74" s="2">
        <v>-0.168174542256876</v>
      </c>
      <c r="D74" s="2">
        <v>1.3651031065583101E-2</v>
      </c>
      <c r="E74" s="7"/>
      <c r="F74" s="7"/>
      <c r="G74" s="7"/>
      <c r="H74" s="7"/>
      <c r="I74" s="7"/>
      <c r="J74" s="7"/>
      <c r="O74" s="2">
        <v>-5.2575757575757498</v>
      </c>
      <c r="P74" s="2">
        <v>-0.396810954112711</v>
      </c>
      <c r="Q74" s="2">
        <v>1.8810489937384E-2</v>
      </c>
      <c r="R74" s="7"/>
      <c r="S74" s="7"/>
      <c r="T74" s="7"/>
      <c r="U74" s="7"/>
      <c r="V74" s="7"/>
      <c r="W74" s="7"/>
      <c r="AB74" s="10">
        <v>56.363636363636303</v>
      </c>
      <c r="AC74" s="10">
        <v>1.21752996768994</v>
      </c>
      <c r="AD74" s="10">
        <v>1.22266190810426</v>
      </c>
      <c r="AF74" s="10"/>
      <c r="AN74" s="7">
        <v>56.363636363636303</v>
      </c>
      <c r="AO74" s="7">
        <v>0.69284529359404301</v>
      </c>
      <c r="AP74" s="7">
        <v>0.82237276695957096</v>
      </c>
      <c r="AZ74" s="7">
        <v>56.363636363636303</v>
      </c>
      <c r="BA74" s="7">
        <v>1.25888409153162</v>
      </c>
      <c r="BB74" s="7">
        <v>1.24663052093461</v>
      </c>
      <c r="BL74" s="7">
        <v>56.363636363636303</v>
      </c>
      <c r="BM74" s="7">
        <v>1.3462417157301501</v>
      </c>
      <c r="BN74" s="7">
        <v>1.24770909505558</v>
      </c>
      <c r="BX74" s="7">
        <v>56.363636363636303</v>
      </c>
      <c r="BY74" s="7">
        <v>1.0506022125453101</v>
      </c>
      <c r="BZ74" s="7">
        <v>1.67404591591346</v>
      </c>
    </row>
    <row r="75" spans="2:78" x14ac:dyDescent="0.2">
      <c r="B75" s="2">
        <v>-5.0075757575757498</v>
      </c>
      <c r="C75" s="2">
        <v>-0.13989018185559399</v>
      </c>
      <c r="D75" s="2">
        <v>1.3137495811961599E-2</v>
      </c>
      <c r="E75" s="7"/>
      <c r="F75" s="7"/>
      <c r="G75" s="7"/>
      <c r="H75" s="7"/>
      <c r="I75" s="7"/>
      <c r="J75" s="7"/>
      <c r="O75" s="2">
        <v>-4.9747474747474696</v>
      </c>
      <c r="P75" s="2">
        <v>-0.370302548228652</v>
      </c>
      <c r="Q75" s="2">
        <v>1.82711732014674E-2</v>
      </c>
      <c r="R75" s="7"/>
      <c r="S75" s="7"/>
      <c r="T75" s="7"/>
      <c r="U75" s="7"/>
      <c r="V75" s="7"/>
      <c r="W75" s="7"/>
      <c r="AB75" s="10">
        <v>60</v>
      </c>
      <c r="AC75" s="10">
        <v>1.17509999999999</v>
      </c>
      <c r="AD75" s="10">
        <v>1.32479999999999</v>
      </c>
      <c r="AF75" s="10"/>
      <c r="AN75" s="7">
        <v>60</v>
      </c>
      <c r="AO75" s="7">
        <v>0.63190000000000002</v>
      </c>
      <c r="AP75" s="7">
        <v>0.89539999999999897</v>
      </c>
      <c r="AZ75" s="7">
        <v>60</v>
      </c>
      <c r="BA75" s="7">
        <v>1.21599999999999</v>
      </c>
      <c r="BB75" s="7">
        <v>1.35059999999999</v>
      </c>
      <c r="BL75" s="7">
        <v>60</v>
      </c>
      <c r="BM75" s="7">
        <v>1.30049999999999</v>
      </c>
      <c r="BN75" s="7">
        <v>1.3525</v>
      </c>
      <c r="BX75" s="7">
        <v>60</v>
      </c>
      <c r="BY75" s="7">
        <v>1.0148406000000001</v>
      </c>
      <c r="BZ75" s="7">
        <v>1.8318251999999899</v>
      </c>
    </row>
    <row r="76" spans="2:78" x14ac:dyDescent="0.2">
      <c r="B76" s="2">
        <v>-4.7424242424242404</v>
      </c>
      <c r="C76" s="2">
        <v>-0.113137488302573</v>
      </c>
      <c r="D76" s="2">
        <v>1.2417471716028E-2</v>
      </c>
      <c r="E76" s="7"/>
      <c r="F76" s="7"/>
      <c r="G76" s="7"/>
      <c r="H76" s="7"/>
      <c r="I76" s="7"/>
      <c r="J76" s="7"/>
      <c r="O76" s="2">
        <v>-4.6919191919191903</v>
      </c>
      <c r="P76" s="2">
        <v>-0.34083344962831602</v>
      </c>
      <c r="Q76" s="2">
        <v>1.7236938882864601E-2</v>
      </c>
      <c r="R76" s="7"/>
      <c r="S76" s="7"/>
      <c r="T76" s="7"/>
      <c r="U76" s="7"/>
      <c r="V76" s="7"/>
      <c r="W76" s="7"/>
      <c r="AB76" s="10">
        <v>63.636363636363598</v>
      </c>
      <c r="AC76" s="10">
        <v>1.11453115152559</v>
      </c>
      <c r="AD76" s="10">
        <v>1.41984877837945</v>
      </c>
      <c r="AF76" s="10"/>
      <c r="AN76" s="7">
        <v>63.636363636363598</v>
      </c>
      <c r="AO76" s="7">
        <v>0.56545588815638403</v>
      </c>
      <c r="AP76" s="7">
        <v>0.96351505229648304</v>
      </c>
      <c r="AZ76" s="7">
        <v>63.636363636363598</v>
      </c>
      <c r="BA76" s="7">
        <v>1.1540471416596101</v>
      </c>
      <c r="BB76" s="7">
        <v>1.4471984007671399</v>
      </c>
      <c r="BL76" s="7">
        <v>63.636363636363598</v>
      </c>
      <c r="BM76" s="7">
        <v>1.2344995587664001</v>
      </c>
      <c r="BN76" s="7">
        <v>1.4499936020143001</v>
      </c>
      <c r="BX76" s="7">
        <v>63.636363636363598</v>
      </c>
      <c r="BY76" s="7">
        <v>0.958985393501113</v>
      </c>
      <c r="BZ76" s="7">
        <v>1.9269241887781801</v>
      </c>
    </row>
    <row r="77" spans="2:78" x14ac:dyDescent="0.2">
      <c r="B77" s="2">
        <v>-4.4772727272727204</v>
      </c>
      <c r="C77" s="2">
        <v>-8.6187044097236903E-2</v>
      </c>
      <c r="D77" s="2">
        <v>1.16563540693695E-2</v>
      </c>
      <c r="E77" s="7"/>
      <c r="F77" s="7"/>
      <c r="G77" s="7"/>
      <c r="H77" s="7"/>
      <c r="I77" s="7"/>
      <c r="J77" s="7"/>
      <c r="O77" s="2">
        <v>-4.4090909090909003</v>
      </c>
      <c r="P77" s="2">
        <v>-0.31261848248951901</v>
      </c>
      <c r="Q77" s="2">
        <v>1.65037259652876E-2</v>
      </c>
      <c r="R77" s="7"/>
      <c r="S77" s="7"/>
      <c r="T77" s="7"/>
      <c r="U77" s="7"/>
      <c r="V77" s="7"/>
      <c r="W77" s="7"/>
      <c r="AB77" s="10">
        <v>67.272727272727195</v>
      </c>
      <c r="AC77" s="10">
        <v>1.0362332509157099</v>
      </c>
      <c r="AD77" s="10">
        <v>1.50615787627346</v>
      </c>
      <c r="AF77" s="10"/>
      <c r="AN77" s="7">
        <v>67.272727272727195</v>
      </c>
      <c r="AO77" s="7">
        <v>0.49401974297703299</v>
      </c>
      <c r="AP77" s="7">
        <v>1.0261814653985599</v>
      </c>
      <c r="AZ77" s="7">
        <v>67.272727272727195</v>
      </c>
      <c r="BA77" s="7">
        <v>1.0734197593463799</v>
      </c>
      <c r="BB77" s="7">
        <v>1.5350444810792101</v>
      </c>
      <c r="BL77" s="7">
        <v>67.272727272727195</v>
      </c>
      <c r="BM77" s="7">
        <v>1.1486929005512601</v>
      </c>
      <c r="BN77" s="7">
        <v>1.5385945042770499</v>
      </c>
      <c r="BX77" s="7">
        <v>67.272727272727195</v>
      </c>
      <c r="BY77" s="7">
        <v>0.87938101346499498</v>
      </c>
      <c r="BZ77" s="7">
        <v>2.0664219591608601</v>
      </c>
    </row>
    <row r="78" spans="2:78" x14ac:dyDescent="0.2">
      <c r="B78" s="2">
        <v>-4.2121212121212102</v>
      </c>
      <c r="C78" s="2">
        <v>-5.8918137298040303E-2</v>
      </c>
      <c r="D78" s="2">
        <v>1.1193602702825701E-2</v>
      </c>
      <c r="E78" s="7"/>
      <c r="F78" s="7"/>
      <c r="G78" s="7"/>
      <c r="H78" s="7"/>
      <c r="I78" s="7"/>
      <c r="J78" s="7"/>
      <c r="O78" s="2">
        <v>-4.1262626262626201</v>
      </c>
      <c r="P78" s="2">
        <v>-0.28427344430324603</v>
      </c>
      <c r="Q78" s="2">
        <v>1.4863508918017699E-2</v>
      </c>
      <c r="R78" s="7"/>
      <c r="S78" s="7"/>
      <c r="T78" s="7"/>
      <c r="U78" s="7"/>
      <c r="V78" s="7"/>
      <c r="W78" s="7"/>
      <c r="AB78" s="10">
        <v>70.909090909090907</v>
      </c>
      <c r="AC78" s="10">
        <v>0.94079602149271202</v>
      </c>
      <c r="AD78" s="10">
        <v>1.5824381587913201</v>
      </c>
      <c r="AF78" s="10"/>
      <c r="AN78" s="7">
        <v>70.909090909090907</v>
      </c>
      <c r="AO78" s="7">
        <v>0.41949707573798201</v>
      </c>
      <c r="AP78" s="7">
        <v>1.08138215553252</v>
      </c>
      <c r="AZ78" s="7">
        <v>70.909090909090907</v>
      </c>
      <c r="BA78" s="7">
        <v>0.97488216130167904</v>
      </c>
      <c r="BB78" s="7">
        <v>1.61259925696309</v>
      </c>
      <c r="BL78" s="7">
        <v>70.909090909090907</v>
      </c>
      <c r="BM78" s="7">
        <v>1.0438536864685699</v>
      </c>
      <c r="BN78" s="7">
        <v>1.6168854447308401</v>
      </c>
      <c r="BX78" s="7">
        <v>70.909090909090907</v>
      </c>
      <c r="BY78" s="7">
        <v>0.77870203666438798</v>
      </c>
      <c r="BZ78" s="7">
        <v>2.1790964645342799</v>
      </c>
    </row>
    <row r="79" spans="2:78" x14ac:dyDescent="0.2">
      <c r="B79" s="2">
        <v>-3.9469696969696901</v>
      </c>
      <c r="C79" s="2">
        <v>-3.07316316647499E-2</v>
      </c>
      <c r="D79" s="2">
        <v>1.08434357027402E-2</v>
      </c>
      <c r="E79" s="7"/>
      <c r="F79" s="7"/>
      <c r="G79" s="7"/>
      <c r="H79" s="7"/>
      <c r="I79" s="7"/>
      <c r="J79" s="7"/>
      <c r="O79" s="2">
        <v>-3.8434343434343399</v>
      </c>
      <c r="P79" s="2">
        <v>-0.25456401716625798</v>
      </c>
      <c r="Q79" s="2">
        <v>1.4262043401324099E-2</v>
      </c>
      <c r="R79" s="7"/>
      <c r="S79" s="7"/>
      <c r="T79" s="7"/>
      <c r="U79" s="7"/>
      <c r="V79" s="7"/>
      <c r="W79" s="7"/>
      <c r="AB79" s="10">
        <v>74.545454545454504</v>
      </c>
      <c r="AC79" s="10">
        <v>0.82945589728241997</v>
      </c>
      <c r="AD79" s="10">
        <v>1.64735295477924</v>
      </c>
      <c r="AF79" s="10"/>
      <c r="AN79" s="7">
        <v>74.545454545454504</v>
      </c>
      <c r="AO79" s="7">
        <v>0.34207032900821199</v>
      </c>
      <c r="AP79" s="7">
        <v>1.12892399765619</v>
      </c>
      <c r="AZ79" s="7">
        <v>74.545454545454504</v>
      </c>
      <c r="BA79" s="7">
        <v>0.85976466422151399</v>
      </c>
      <c r="BB79" s="7">
        <v>1.6786163978322699</v>
      </c>
      <c r="BL79" s="7">
        <v>74.545454545454504</v>
      </c>
      <c r="BM79" s="7">
        <v>0.92126707779299399</v>
      </c>
      <c r="BN79" s="7">
        <v>1.6835262167757401</v>
      </c>
      <c r="BX79" s="7">
        <v>74.545454545454504</v>
      </c>
      <c r="BY79" s="7">
        <v>0.67946887149115198</v>
      </c>
      <c r="BZ79" s="7">
        <v>2.24276466379446</v>
      </c>
    </row>
    <row r="80" spans="2:78" x14ac:dyDescent="0.2">
      <c r="B80" s="2">
        <v>-3.6818181818181799</v>
      </c>
      <c r="C80" s="2">
        <v>-2.95080841449928E-3</v>
      </c>
      <c r="D80" s="2">
        <v>1.0535682638043199E-2</v>
      </c>
      <c r="E80" s="7"/>
      <c r="F80" s="7"/>
      <c r="G80" s="7"/>
      <c r="H80" s="7"/>
      <c r="I80" s="7"/>
      <c r="J80" s="7"/>
      <c r="O80" s="2">
        <v>-3.5606060606060601</v>
      </c>
      <c r="P80" s="2">
        <v>-0.22561072820942599</v>
      </c>
      <c r="Q80" s="2">
        <v>1.37192212366635E-2</v>
      </c>
      <c r="R80" s="7"/>
      <c r="S80" s="7"/>
      <c r="T80" s="7"/>
      <c r="U80" s="7"/>
      <c r="V80" s="7"/>
      <c r="W80" s="7"/>
      <c r="AB80" s="10">
        <v>78.181818181818102</v>
      </c>
      <c r="AC80" s="10">
        <v>0.70380030355692202</v>
      </c>
      <c r="AD80" s="10">
        <v>1.69980807871787</v>
      </c>
      <c r="AF80" s="10"/>
      <c r="AN80" s="7">
        <v>78.181818181818102</v>
      </c>
      <c r="AO80" s="7">
        <v>0.26198852813024698</v>
      </c>
      <c r="AP80" s="7">
        <v>1.16841158168446</v>
      </c>
      <c r="AZ80" s="7">
        <v>78.181818181818102</v>
      </c>
      <c r="BA80" s="7">
        <v>0.72966202062219598</v>
      </c>
      <c r="BB80" s="7">
        <v>1.7320553040445601</v>
      </c>
      <c r="BL80" s="7">
        <v>78.181818181818102</v>
      </c>
      <c r="BM80" s="7">
        <v>0.78271427275348404</v>
      </c>
      <c r="BN80" s="7">
        <v>1.7374720856775401</v>
      </c>
      <c r="BX80" s="7">
        <v>78.181818181818102</v>
      </c>
      <c r="BY80" s="7">
        <v>0.56531837898909498</v>
      </c>
      <c r="BZ80" s="7">
        <v>2.3225488923105502</v>
      </c>
    </row>
    <row r="81" spans="2:78" x14ac:dyDescent="0.2">
      <c r="B81" s="2">
        <v>-3.4166666666666599</v>
      </c>
      <c r="C81" s="2">
        <v>2.5760321532233999E-2</v>
      </c>
      <c r="D81" s="2">
        <v>1.02950642959938E-2</v>
      </c>
      <c r="E81" s="7"/>
      <c r="F81" s="7"/>
      <c r="G81" s="7"/>
      <c r="H81" s="7"/>
      <c r="I81" s="7"/>
      <c r="J81" s="7"/>
      <c r="O81" s="2">
        <v>-3.2777777777777701</v>
      </c>
      <c r="P81" s="2">
        <v>-0.19679203921968999</v>
      </c>
      <c r="Q81" s="2">
        <v>1.31280605655133E-2</v>
      </c>
      <c r="R81" s="7"/>
      <c r="S81" s="7"/>
      <c r="T81" s="7"/>
      <c r="U81" s="7"/>
      <c r="V81" s="7"/>
      <c r="W81" s="7"/>
      <c r="AB81" s="10">
        <v>81.818181818181799</v>
      </c>
      <c r="AC81" s="10">
        <v>0.56560122698534698</v>
      </c>
      <c r="AD81" s="10">
        <v>1.7390865769364801</v>
      </c>
      <c r="AF81" s="10"/>
      <c r="AN81" s="7">
        <v>81.818181818181799</v>
      </c>
      <c r="AO81" s="7">
        <v>0.179648080792191</v>
      </c>
      <c r="AP81" s="7">
        <v>1.1992154793186001</v>
      </c>
      <c r="AZ81" s="7">
        <v>81.818181818181799</v>
      </c>
      <c r="BA81" s="7">
        <v>0.58645062220160205</v>
      </c>
      <c r="BB81" s="7">
        <v>1.7719727707125901</v>
      </c>
      <c r="BL81" s="7">
        <v>81.818181818181799</v>
      </c>
      <c r="BM81" s="7">
        <v>0.63023783260673305</v>
      </c>
      <c r="BN81" s="7">
        <v>1.7777548228870499</v>
      </c>
      <c r="BX81" s="7">
        <v>81.818181818181799</v>
      </c>
      <c r="BY81" s="7">
        <v>0.44459386925994399</v>
      </c>
      <c r="BZ81" s="7">
        <v>2.3797675120732902</v>
      </c>
    </row>
    <row r="82" spans="2:78" x14ac:dyDescent="0.2">
      <c r="B82" s="2">
        <v>-3.15151515151515</v>
      </c>
      <c r="C82" s="2">
        <v>5.4252014472684899E-2</v>
      </c>
      <c r="D82" s="2">
        <v>1.00421072110862E-2</v>
      </c>
      <c r="E82" s="7"/>
      <c r="F82" s="7"/>
      <c r="G82" s="7"/>
      <c r="H82" s="7"/>
      <c r="I82" s="7"/>
      <c r="J82" s="7"/>
      <c r="O82" s="2">
        <v>-2.9949494949494899</v>
      </c>
      <c r="P82" s="2">
        <v>-0.166990603117181</v>
      </c>
      <c r="Q82" s="2">
        <v>1.2676798506345699E-2</v>
      </c>
      <c r="R82" s="7"/>
      <c r="S82" s="7"/>
      <c r="T82" s="7"/>
      <c r="U82" s="7"/>
      <c r="V82" s="7"/>
      <c r="W82" s="7"/>
      <c r="AB82" s="10">
        <v>85.454545454545396</v>
      </c>
      <c r="AC82" s="10">
        <v>0.41728435637545203</v>
      </c>
      <c r="AD82" s="10">
        <v>1.7643996699506801</v>
      </c>
      <c r="AF82" s="10"/>
      <c r="AN82" s="7">
        <v>85.454545454545396</v>
      </c>
      <c r="AO82" s="7">
        <v>9.5168594104449403E-2</v>
      </c>
      <c r="AP82" s="7">
        <v>1.2212884059553799</v>
      </c>
      <c r="AZ82" s="7">
        <v>85.454545454545396</v>
      </c>
      <c r="BA82" s="7">
        <v>0.43270205616107399</v>
      </c>
      <c r="BB82" s="7">
        <v>1.7977198522187801</v>
      </c>
      <c r="BL82" s="7">
        <v>85.454545454545396</v>
      </c>
      <c r="BM82" s="7">
        <v>0.46639020020571598</v>
      </c>
      <c r="BN82" s="7">
        <v>1.80375473518788</v>
      </c>
      <c r="BX82" s="7">
        <v>85.454545454545396</v>
      </c>
      <c r="BY82" s="7">
        <v>0.32376997135004998</v>
      </c>
      <c r="BZ82" s="7">
        <v>2.39222006639379</v>
      </c>
    </row>
    <row r="83" spans="2:78" x14ac:dyDescent="0.2">
      <c r="B83" s="2">
        <v>-2.88636363636363</v>
      </c>
      <c r="C83" s="2">
        <v>8.26233973618892E-2</v>
      </c>
      <c r="D83" s="2">
        <v>9.7500260294116608E-3</v>
      </c>
      <c r="E83" s="7"/>
      <c r="F83" s="7"/>
      <c r="G83" s="7"/>
      <c r="H83" s="7"/>
      <c r="I83" s="7"/>
      <c r="J83" s="7"/>
      <c r="O83" s="2">
        <v>-2.7121212121212102</v>
      </c>
      <c r="P83" s="2">
        <v>-0.139689060290249</v>
      </c>
      <c r="Q83" s="2">
        <v>1.1712555973604301E-2</v>
      </c>
      <c r="R83" s="7"/>
      <c r="S83" s="7"/>
      <c r="T83" s="7"/>
      <c r="U83" s="7"/>
      <c r="V83" s="7"/>
      <c r="W83" s="7"/>
      <c r="AB83" s="10">
        <v>89.090909090908994</v>
      </c>
      <c r="AC83" s="10">
        <v>0.26122428174066498</v>
      </c>
      <c r="AD83" s="10">
        <v>1.7754007929323199</v>
      </c>
      <c r="AF83" s="10"/>
      <c r="AN83" s="7">
        <v>89.090909090908994</v>
      </c>
      <c r="AO83" s="7">
        <v>1.7483014990709499E-2</v>
      </c>
      <c r="AP83" s="7">
        <v>1.23157159084363</v>
      </c>
      <c r="AZ83" s="7">
        <v>89.090909090908994</v>
      </c>
      <c r="BA83" s="7">
        <v>0.27088663631541798</v>
      </c>
      <c r="BB83" s="7">
        <v>1.80889322370709</v>
      </c>
      <c r="BL83" s="7">
        <v>89.090909090908994</v>
      </c>
      <c r="BM83" s="7">
        <v>0.29401082632589298</v>
      </c>
      <c r="BN83" s="7">
        <v>1.8150993463238201</v>
      </c>
      <c r="BX83" s="7">
        <v>89.090909090908994</v>
      </c>
      <c r="BY83" s="7">
        <v>0.192976841144441</v>
      </c>
      <c r="BZ83" s="7">
        <v>2.3780284341096301</v>
      </c>
    </row>
    <row r="84" spans="2:78" x14ac:dyDescent="0.2">
      <c r="B84" s="2">
        <v>-2.6212121212121202</v>
      </c>
      <c r="C84" s="2">
        <v>0.111347801887415</v>
      </c>
      <c r="D84" s="2">
        <v>9.5381256472629895E-3</v>
      </c>
      <c r="E84" s="7"/>
      <c r="F84" s="7"/>
      <c r="G84" s="7"/>
      <c r="H84" s="7"/>
      <c r="I84" s="7"/>
      <c r="J84" s="7"/>
      <c r="O84" s="2">
        <v>-2.4292929292929202</v>
      </c>
      <c r="P84" s="2">
        <v>-0.111087317894176</v>
      </c>
      <c r="Q84" s="2">
        <v>1.11928298155932E-2</v>
      </c>
      <c r="R84" s="7"/>
      <c r="S84" s="7"/>
      <c r="T84" s="7"/>
      <c r="U84" s="7"/>
      <c r="V84" s="7"/>
      <c r="W84" s="7"/>
      <c r="AB84" s="10">
        <v>92.727272727272606</v>
      </c>
      <c r="AC84" s="10">
        <v>0.100286328193069</v>
      </c>
      <c r="AD84" s="10">
        <v>1.7719451563921</v>
      </c>
      <c r="AF84" s="10"/>
      <c r="AN84" s="7">
        <v>92.727272727272606</v>
      </c>
      <c r="AO84" s="7">
        <v>-4.7796933481584203E-2</v>
      </c>
      <c r="AP84" s="7">
        <v>1.2281434985114299</v>
      </c>
      <c r="AZ84" s="7">
        <v>92.727272727272606</v>
      </c>
      <c r="BA84" s="7">
        <v>0.10394000695795499</v>
      </c>
      <c r="BB84" s="7">
        <v>1.8052759115504899</v>
      </c>
      <c r="BL84" s="7">
        <v>92.727272727272606</v>
      </c>
      <c r="BM84" s="7">
        <v>0.116167511937057</v>
      </c>
      <c r="BN84" s="7">
        <v>1.81157592231454</v>
      </c>
      <c r="BX84" s="7">
        <v>92.727272727272606</v>
      </c>
      <c r="BY84" s="7">
        <v>6.7577569070716201E-2</v>
      </c>
      <c r="BZ84" s="7">
        <v>2.3527126327884802</v>
      </c>
    </row>
    <row r="85" spans="2:78" x14ac:dyDescent="0.2">
      <c r="B85" s="2">
        <v>-2.3560606060606002</v>
      </c>
      <c r="C85" s="2">
        <v>0.139696529432175</v>
      </c>
      <c r="D85" s="2">
        <v>9.2670404823174193E-3</v>
      </c>
      <c r="E85" s="7"/>
      <c r="F85" s="7"/>
      <c r="G85" s="7"/>
      <c r="H85" s="7"/>
      <c r="I85" s="7"/>
      <c r="J85" s="7"/>
      <c r="O85" s="2">
        <v>-2.14646464646464</v>
      </c>
      <c r="P85" s="2">
        <v>-8.1701890736867205E-2</v>
      </c>
      <c r="Q85" s="2">
        <v>1.08075141213598E-2</v>
      </c>
      <c r="R85" s="7"/>
      <c r="S85" s="7"/>
      <c r="T85" s="7"/>
      <c r="U85" s="7"/>
      <c r="V85" s="7"/>
      <c r="W85" s="7"/>
      <c r="AB85" s="10">
        <v>96.363636363636303</v>
      </c>
      <c r="AC85" s="10">
        <v>-6.2672538854862403E-2</v>
      </c>
      <c r="AD85" s="10">
        <v>1.75405191333873</v>
      </c>
      <c r="AF85" s="10"/>
      <c r="AN85" s="7">
        <v>96.363636363636303</v>
      </c>
      <c r="AO85" s="7">
        <v>-0.101687288944527</v>
      </c>
      <c r="AP85" s="7">
        <v>1.2113571757383701</v>
      </c>
      <c r="AZ85" s="7">
        <v>96.363636363636303</v>
      </c>
      <c r="BA85" s="7">
        <v>-6.5017829834579599E-2</v>
      </c>
      <c r="BB85" s="7">
        <v>1.7869421562171199</v>
      </c>
      <c r="BL85" s="7">
        <v>96.363636363636303</v>
      </c>
      <c r="BM85" s="7">
        <v>-6.3919396483650401E-2</v>
      </c>
      <c r="BN85" s="7">
        <v>1.79317670437747</v>
      </c>
      <c r="BX85" s="7">
        <v>96.363636363636303</v>
      </c>
      <c r="BY85" s="7">
        <v>-7.2875212538793796E-2</v>
      </c>
      <c r="BZ85" s="7">
        <v>2.32951874991259</v>
      </c>
    </row>
    <row r="86" spans="2:78" x14ac:dyDescent="0.2">
      <c r="B86" s="2">
        <v>-2.0909090909090899</v>
      </c>
      <c r="C86" s="2">
        <v>0.16782686319413301</v>
      </c>
      <c r="D86" s="2">
        <v>8.9730094473427103E-3</v>
      </c>
      <c r="E86" s="7"/>
      <c r="F86" s="7"/>
      <c r="G86" s="7"/>
      <c r="H86" s="7"/>
      <c r="I86" s="7"/>
      <c r="J86" s="7"/>
      <c r="O86" s="2">
        <v>-1.86363636363636</v>
      </c>
      <c r="P86" s="2">
        <v>-5.1959168893357097E-2</v>
      </c>
      <c r="Q86" s="2">
        <v>1.0487003644592201E-2</v>
      </c>
      <c r="R86" s="7"/>
      <c r="S86" s="7"/>
      <c r="T86" s="7"/>
      <c r="U86" s="7"/>
      <c r="V86" s="7"/>
      <c r="W86" s="7"/>
      <c r="AB86" s="10">
        <v>100</v>
      </c>
      <c r="AC86" s="10">
        <v>-0.22450000000000001</v>
      </c>
      <c r="AD86" s="10">
        <v>1.72199999999999</v>
      </c>
      <c r="AF86" s="10"/>
      <c r="AN86" s="7">
        <v>100</v>
      </c>
      <c r="AO86" s="7">
        <v>-0.15479999999999899</v>
      </c>
      <c r="AP86" s="7">
        <v>1.1848999999999901</v>
      </c>
      <c r="AZ86" s="7">
        <v>100</v>
      </c>
      <c r="BA86" s="7">
        <v>-0.23300000000000001</v>
      </c>
      <c r="BB86" s="7">
        <v>1.7543</v>
      </c>
      <c r="BL86" s="7">
        <v>100</v>
      </c>
      <c r="BM86" s="7">
        <v>-0.24279999999999999</v>
      </c>
      <c r="BN86" s="7">
        <v>1.76029999999999</v>
      </c>
      <c r="BX86" s="7">
        <v>100</v>
      </c>
      <c r="BY86" s="7">
        <v>-0.193216419999999</v>
      </c>
      <c r="BZ86" s="7">
        <v>2.2394812000000002</v>
      </c>
    </row>
    <row r="87" spans="2:78" x14ac:dyDescent="0.2">
      <c r="B87" s="2">
        <v>-1.8257575757575699</v>
      </c>
      <c r="C87" s="2">
        <v>0.19570969907343999</v>
      </c>
      <c r="D87" s="2">
        <v>8.6692742298324996E-3</v>
      </c>
      <c r="E87" s="7"/>
      <c r="F87" s="7"/>
      <c r="G87" s="7"/>
      <c r="H87" s="7"/>
      <c r="I87" s="7"/>
      <c r="J87" s="7"/>
      <c r="O87" s="2">
        <v>-1.58080808080808</v>
      </c>
      <c r="P87" s="2">
        <v>-2.1742923371089299E-2</v>
      </c>
      <c r="Q87" s="2">
        <v>1.0189030132435301E-2</v>
      </c>
      <c r="R87" s="7"/>
      <c r="S87" s="7"/>
      <c r="T87" s="7"/>
      <c r="U87" s="7"/>
      <c r="V87" s="7"/>
      <c r="W87" s="7"/>
      <c r="AB87" s="10">
        <v>103.636363636363</v>
      </c>
      <c r="AC87" s="10">
        <v>-0.38210757600219503</v>
      </c>
      <c r="AD87" s="10">
        <v>1.67637975803248</v>
      </c>
      <c r="AF87" s="10"/>
      <c r="AN87" s="7">
        <v>103.636363636363</v>
      </c>
      <c r="AO87" s="7">
        <v>-0.209957393403821</v>
      </c>
      <c r="AP87" s="7">
        <v>1.1497526567951399</v>
      </c>
      <c r="AZ87" s="7">
        <v>103.636363636363</v>
      </c>
      <c r="BA87" s="7">
        <v>-0.39659425620921601</v>
      </c>
      <c r="BB87" s="7">
        <v>1.7077868835719101</v>
      </c>
      <c r="BL87" s="7">
        <v>103.636363636363</v>
      </c>
      <c r="BM87" s="7">
        <v>-0.41698016901065699</v>
      </c>
      <c r="BN87" s="7">
        <v>1.71342640900748</v>
      </c>
      <c r="BX87" s="7">
        <v>103.636363636363</v>
      </c>
      <c r="BY87" s="7">
        <v>-0.31184721342219102</v>
      </c>
      <c r="BZ87" s="7">
        <v>2.1969966683386399</v>
      </c>
    </row>
    <row r="88" spans="2:78" x14ac:dyDescent="0.2">
      <c r="B88" s="2">
        <v>-1.5606060606060601</v>
      </c>
      <c r="C88" s="2">
        <v>0.223823811894971</v>
      </c>
      <c r="D88" s="2">
        <v>8.4261891659711593E-3</v>
      </c>
      <c r="E88" s="7"/>
      <c r="F88" s="7"/>
      <c r="G88" s="7"/>
      <c r="H88" s="7"/>
      <c r="I88" s="7"/>
      <c r="J88" s="7"/>
      <c r="O88" s="2">
        <v>-1.29797979797979</v>
      </c>
      <c r="P88" s="2">
        <v>7.9533962813231607E-3</v>
      </c>
      <c r="Q88" s="2">
        <v>9.8355071317174202E-3</v>
      </c>
      <c r="R88" s="7"/>
      <c r="S88" s="7"/>
      <c r="T88" s="7"/>
      <c r="U88" s="7"/>
      <c r="V88" s="7"/>
      <c r="W88" s="7"/>
      <c r="AB88" s="10">
        <v>107.272727272727</v>
      </c>
      <c r="AC88" s="10">
        <v>-0.53229944732753998</v>
      </c>
      <c r="AD88" s="10">
        <v>1.6178868485504101</v>
      </c>
      <c r="AF88" s="10"/>
      <c r="AN88" s="7">
        <v>107.272727272727</v>
      </c>
      <c r="AO88" s="7">
        <v>-0.26622912850284602</v>
      </c>
      <c r="AP88" s="7">
        <v>1.10611471415677</v>
      </c>
      <c r="AZ88" s="7">
        <v>107.272727272727</v>
      </c>
      <c r="BA88" s="7">
        <v>-0.55336714813909105</v>
      </c>
      <c r="BB88" s="7">
        <v>1.6481869144465</v>
      </c>
      <c r="BL88" s="7">
        <v>107.272727272727</v>
      </c>
      <c r="BM88" s="7">
        <v>-0.58402026178606004</v>
      </c>
      <c r="BN88" s="7">
        <v>1.6534474964371999</v>
      </c>
      <c r="BX88" s="7">
        <v>107.272727272727</v>
      </c>
      <c r="BY88" s="7">
        <v>-0.408236755411373</v>
      </c>
      <c r="BZ88" s="7">
        <v>2.0884361940477598</v>
      </c>
    </row>
    <row r="89" spans="2:78" x14ac:dyDescent="0.2">
      <c r="B89" s="2">
        <v>-1.2954545454545401</v>
      </c>
      <c r="C89" s="2">
        <v>0.25224000593644202</v>
      </c>
      <c r="D89" s="2">
        <v>8.2342480100254106E-3</v>
      </c>
      <c r="E89" s="7"/>
      <c r="F89" s="7"/>
      <c r="G89" s="7"/>
      <c r="H89" s="7"/>
      <c r="I89" s="7"/>
      <c r="J89" s="7"/>
      <c r="O89" s="2">
        <v>-1.01515151515151</v>
      </c>
      <c r="P89" s="2">
        <v>3.8575571937216301E-2</v>
      </c>
      <c r="Q89" s="2">
        <v>9.5756417855177006E-3</v>
      </c>
      <c r="R89" s="7"/>
      <c r="S89" s="7"/>
      <c r="T89" s="7"/>
      <c r="U89" s="7"/>
      <c r="V89" s="7"/>
      <c r="W89" s="7"/>
      <c r="AB89" s="10">
        <v>110.90909090909</v>
      </c>
      <c r="AC89" s="10">
        <v>-0.67644694542813899</v>
      </c>
      <c r="AD89" s="10">
        <v>1.54760121522139</v>
      </c>
      <c r="AF89" s="10"/>
      <c r="AN89" s="7">
        <v>110.90909090909</v>
      </c>
      <c r="AO89" s="7">
        <v>-0.32011712444124701</v>
      </c>
      <c r="AP89" s="7">
        <v>1.05473654788886</v>
      </c>
      <c r="AZ89" s="7">
        <v>110.90909090909</v>
      </c>
      <c r="BA89" s="7">
        <v>-0.70102426643008198</v>
      </c>
      <c r="BB89" s="7">
        <v>1.5764399272606899</v>
      </c>
      <c r="BL89" s="7">
        <v>110.90909090909</v>
      </c>
      <c r="BM89" s="7">
        <v>-0.74191068150982598</v>
      </c>
      <c r="BN89" s="7">
        <v>1.58124733765783</v>
      </c>
      <c r="BX89" s="7">
        <v>110.90909090909</v>
      </c>
      <c r="BY89" s="7">
        <v>-0.49751243829220998</v>
      </c>
      <c r="BZ89" s="7">
        <v>1.9807851072834699</v>
      </c>
    </row>
    <row r="90" spans="2:78" x14ac:dyDescent="0.2">
      <c r="B90" s="2">
        <v>-1.0303030303030301</v>
      </c>
      <c r="C90" s="2">
        <v>0.28041196145702102</v>
      </c>
      <c r="D90" s="2">
        <v>8.0165166391031901E-3</v>
      </c>
      <c r="E90" s="7"/>
      <c r="F90" s="7"/>
      <c r="G90" s="7"/>
      <c r="H90" s="7"/>
      <c r="I90" s="7"/>
      <c r="J90" s="7"/>
      <c r="O90" s="2">
        <v>-0.73232323232323104</v>
      </c>
      <c r="P90" s="2">
        <v>6.7977839490740002E-2</v>
      </c>
      <c r="Q90" s="2">
        <v>9.2005800833633994E-3</v>
      </c>
      <c r="R90" s="7"/>
      <c r="S90" s="7"/>
      <c r="T90" s="7"/>
      <c r="U90" s="7"/>
      <c r="V90" s="7"/>
      <c r="W90" s="7"/>
      <c r="AB90" s="10">
        <v>114.54545454545401</v>
      </c>
      <c r="AC90" s="10">
        <v>-0.80348557364530304</v>
      </c>
      <c r="AD90" s="10">
        <v>1.46656899144214</v>
      </c>
      <c r="AF90" s="10"/>
      <c r="AN90" s="7">
        <v>114.54545454545401</v>
      </c>
      <c r="AO90" s="7">
        <v>-0.37128645858389298</v>
      </c>
      <c r="AP90" s="7">
        <v>0.99569000248329198</v>
      </c>
      <c r="AZ90" s="7">
        <v>114.54545454545401</v>
      </c>
      <c r="BA90" s="7">
        <v>-0.83325826985848495</v>
      </c>
      <c r="BB90" s="7">
        <v>1.49393684030493</v>
      </c>
      <c r="BL90" s="7">
        <v>114.54545454545401</v>
      </c>
      <c r="BM90" s="7">
        <v>-0.88215900882754605</v>
      </c>
      <c r="BN90" s="7">
        <v>1.49818586975236</v>
      </c>
      <c r="BX90" s="7">
        <v>114.54545454545401</v>
      </c>
      <c r="BY90" s="7">
        <v>-0.56439035178682495</v>
      </c>
      <c r="BZ90" s="7">
        <v>1.84406449321848</v>
      </c>
    </row>
    <row r="91" spans="2:78" x14ac:dyDescent="0.2">
      <c r="B91" s="2">
        <v>-0.76515151515151503</v>
      </c>
      <c r="C91" s="2">
        <v>0.30796556109592899</v>
      </c>
      <c r="D91" s="2">
        <v>7.7596853051642703E-3</v>
      </c>
      <c r="E91" s="7"/>
      <c r="F91" s="7"/>
      <c r="G91" s="7"/>
      <c r="H91" s="7"/>
      <c r="I91" s="7"/>
      <c r="J91" s="7"/>
      <c r="O91" s="2">
        <v>-0.449494949494949</v>
      </c>
      <c r="P91" s="2">
        <v>8.2915224257075301E-2</v>
      </c>
      <c r="Q91" s="2">
        <v>7.0073329336964403E-3</v>
      </c>
      <c r="R91" s="7"/>
      <c r="S91" s="7"/>
      <c r="T91" s="7"/>
      <c r="U91" s="7"/>
      <c r="V91" s="7"/>
      <c r="W91" s="7"/>
      <c r="AB91" s="10">
        <v>118.181818181818</v>
      </c>
      <c r="AC91" s="10">
        <v>-0.91507669604301201</v>
      </c>
      <c r="AD91" s="10">
        <v>1.3761947280347799</v>
      </c>
      <c r="AF91" s="10"/>
      <c r="AN91" s="7">
        <v>118.181818181818</v>
      </c>
      <c r="AO91" s="7">
        <v>-0.419476755082765</v>
      </c>
      <c r="AP91" s="7">
        <v>0.93005146884006396</v>
      </c>
      <c r="AZ91" s="7">
        <v>118.181818181818</v>
      </c>
      <c r="BA91" s="7">
        <v>-0.94949983543051197</v>
      </c>
      <c r="BB91" s="7">
        <v>1.40189870164075</v>
      </c>
      <c r="BL91" s="7">
        <v>118.181818181818</v>
      </c>
      <c r="BM91" s="7">
        <v>-1.00531273543995</v>
      </c>
      <c r="BN91" s="7">
        <v>1.40557472207326</v>
      </c>
      <c r="BX91" s="7">
        <v>118.181818181818</v>
      </c>
      <c r="BY91" s="7">
        <v>-0.629312204342801</v>
      </c>
      <c r="BZ91" s="7">
        <v>1.70440243040511</v>
      </c>
    </row>
    <row r="92" spans="2:78" x14ac:dyDescent="0.2">
      <c r="B92" s="2">
        <v>-0.5</v>
      </c>
      <c r="C92" s="2">
        <v>0.33379999999999899</v>
      </c>
      <c r="D92" s="2">
        <v>7.3200000000000001E-3</v>
      </c>
      <c r="E92" s="7"/>
      <c r="F92" s="7"/>
      <c r="G92" s="7"/>
      <c r="H92" s="7"/>
      <c r="I92" s="7"/>
      <c r="J92" s="7"/>
      <c r="O92" s="2">
        <v>-0.16666666666666699</v>
      </c>
      <c r="P92" s="2">
        <v>0.127343729856254</v>
      </c>
      <c r="Q92" s="2">
        <v>6.2611115588435103E-3</v>
      </c>
      <c r="R92" s="7"/>
      <c r="S92" s="7"/>
      <c r="T92" s="7"/>
      <c r="U92" s="7"/>
      <c r="V92" s="7"/>
      <c r="W92" s="7"/>
      <c r="AB92" s="10">
        <v>121.818181818181</v>
      </c>
      <c r="AC92" s="10">
        <v>-1.00908834152834</v>
      </c>
      <c r="AD92" s="10">
        <v>1.2780792550642399</v>
      </c>
      <c r="AF92" s="10"/>
      <c r="AN92" s="7">
        <v>121.818181818181</v>
      </c>
      <c r="AO92" s="7">
        <v>-0.46427353809816102</v>
      </c>
      <c r="AP92" s="7">
        <v>0.85953438553470995</v>
      </c>
      <c r="AZ92" s="7">
        <v>121.818181818181</v>
      </c>
      <c r="BA92" s="7">
        <v>-1.0475995657742201</v>
      </c>
      <c r="BB92" s="7">
        <v>1.301774395971</v>
      </c>
      <c r="BL92" s="7">
        <v>121.818181818181</v>
      </c>
      <c r="BM92" s="7">
        <v>-1.108976207759</v>
      </c>
      <c r="BN92" s="7">
        <v>1.30491452400664</v>
      </c>
      <c r="BX92" s="7">
        <v>121.818181818181</v>
      </c>
      <c r="BY92" s="7">
        <v>-0.67385619635706895</v>
      </c>
      <c r="BZ92" s="7">
        <v>1.55799807316149</v>
      </c>
    </row>
    <row r="93" spans="2:78" x14ac:dyDescent="0.2">
      <c r="B93" s="2">
        <v>-0.234848484848484</v>
      </c>
      <c r="C93" s="2">
        <v>0.35629245262646497</v>
      </c>
      <c r="D93" s="2">
        <v>6.8141752889981904E-3</v>
      </c>
      <c r="E93" s="7"/>
      <c r="F93" s="7"/>
      <c r="G93" s="7"/>
      <c r="H93" s="7"/>
      <c r="I93" s="7"/>
      <c r="J93" s="7"/>
      <c r="O93" s="2">
        <v>0.11616161616161499</v>
      </c>
      <c r="P93" s="2">
        <v>0.19547178783892899</v>
      </c>
      <c r="Q93" s="2">
        <v>6.8908794725398804E-3</v>
      </c>
      <c r="R93" s="7"/>
      <c r="S93" s="7"/>
      <c r="T93" s="7"/>
      <c r="U93" s="7"/>
      <c r="V93" s="7"/>
      <c r="W93" s="7"/>
      <c r="AB93" s="10">
        <v>125.454545454545</v>
      </c>
      <c r="AC93" s="10">
        <v>-1.0836914094127501</v>
      </c>
      <c r="AD93" s="10">
        <v>1.17368931971748</v>
      </c>
      <c r="AF93" s="10"/>
      <c r="AN93" s="7">
        <v>125.454545454545</v>
      </c>
      <c r="AO93" s="7">
        <v>-0.50567778030293598</v>
      </c>
      <c r="AP93" s="7">
        <v>0.78418622329598897</v>
      </c>
      <c r="AZ93" s="7">
        <v>125.454545454545</v>
      </c>
      <c r="BA93" s="7">
        <v>-1.1257138132339</v>
      </c>
      <c r="BB93" s="7">
        <v>1.1954094331178899</v>
      </c>
      <c r="BL93" s="7">
        <v>125.454545454545</v>
      </c>
      <c r="BM93" s="7">
        <v>-1.1911701796402201</v>
      </c>
      <c r="BN93" s="7">
        <v>1.1979606825436599</v>
      </c>
      <c r="BX93" s="7">
        <v>125.454545454545</v>
      </c>
      <c r="BY93" s="7">
        <v>-0.70142695033026803</v>
      </c>
      <c r="BZ93" s="7">
        <v>1.3765788842864899</v>
      </c>
    </row>
    <row r="94" spans="2:78" x14ac:dyDescent="0.2">
      <c r="B94" s="2">
        <v>3.0303030303029301E-2</v>
      </c>
      <c r="C94" s="2">
        <v>0.37944281606895203</v>
      </c>
      <c r="D94" s="2">
        <v>6.5058611083734898E-3</v>
      </c>
      <c r="E94" s="7"/>
      <c r="F94" s="7"/>
      <c r="G94" s="7"/>
      <c r="H94" s="7"/>
      <c r="I94" s="7"/>
      <c r="J94" s="7"/>
      <c r="O94" s="2">
        <v>0.39898989898989701</v>
      </c>
      <c r="P94" s="2">
        <v>0.274510851379762</v>
      </c>
      <c r="Q94" s="2">
        <v>7.2907153590601199E-3</v>
      </c>
      <c r="R94" s="7"/>
      <c r="S94" s="7"/>
      <c r="T94" s="7"/>
      <c r="U94" s="7"/>
      <c r="V94" s="7"/>
      <c r="W94" s="7"/>
      <c r="AB94" s="10">
        <v>129.09090909090901</v>
      </c>
      <c r="AC94" s="10">
        <v>-1.1376881280079001</v>
      </c>
      <c r="AD94" s="10">
        <v>1.06473392015938</v>
      </c>
      <c r="AF94" s="10"/>
      <c r="AN94" s="7">
        <v>129.09090909090901</v>
      </c>
      <c r="AO94" s="7">
        <v>-0.54417982601939396</v>
      </c>
      <c r="AP94" s="7">
        <v>0.70599626039131502</v>
      </c>
      <c r="AZ94" s="7">
        <v>129.09090909090901</v>
      </c>
      <c r="BA94" s="7">
        <v>-1.1823476732839</v>
      </c>
      <c r="BB94" s="7">
        <v>1.0844841574166399</v>
      </c>
      <c r="BL94" s="7">
        <v>129.09090909090901</v>
      </c>
      <c r="BM94" s="7">
        <v>-1.2504985656669201</v>
      </c>
      <c r="BN94" s="7">
        <v>1.0863721083281599</v>
      </c>
      <c r="BX94" s="7">
        <v>129.09090909090901</v>
      </c>
      <c r="BY94" s="7">
        <v>-0.721219496698152</v>
      </c>
      <c r="BZ94" s="7">
        <v>1.2270572936888799</v>
      </c>
    </row>
    <row r="95" spans="2:78" x14ac:dyDescent="0.2">
      <c r="B95" s="2">
        <v>0.29545454545454403</v>
      </c>
      <c r="C95" s="2">
        <v>0.41783364896381298</v>
      </c>
      <c r="D95" s="2">
        <v>6.5558315420366801E-3</v>
      </c>
      <c r="E95" s="7"/>
      <c r="F95" s="7"/>
      <c r="G95" s="7"/>
      <c r="H95" s="7"/>
      <c r="I95" s="7"/>
      <c r="J95" s="7"/>
      <c r="O95" s="2">
        <v>0.68181818181818099</v>
      </c>
      <c r="P95" s="2">
        <v>0.32663365858763199</v>
      </c>
      <c r="Q95" s="2">
        <v>7.34052631418929E-3</v>
      </c>
      <c r="R95" s="7"/>
      <c r="S95" s="7"/>
      <c r="T95" s="7"/>
      <c r="U95" s="7"/>
      <c r="V95" s="7"/>
      <c r="W95" s="7"/>
      <c r="AB95" s="10">
        <v>132.72727272727201</v>
      </c>
      <c r="AC95" s="10">
        <v>-1.1700387327594599</v>
      </c>
      <c r="AD95" s="10">
        <v>0.95313957081223999</v>
      </c>
      <c r="AF95" s="10"/>
      <c r="AN95" s="7">
        <v>132.72727272727201</v>
      </c>
      <c r="AO95" s="7">
        <v>-0.580087712065393</v>
      </c>
      <c r="AP95" s="7">
        <v>0.62621417162970705</v>
      </c>
      <c r="AZ95" s="7">
        <v>132.72727272727201</v>
      </c>
      <c r="BA95" s="7">
        <v>-1.2166451016608799</v>
      </c>
      <c r="BB95" s="7">
        <v>0.970693421138066</v>
      </c>
      <c r="BL95" s="7">
        <v>132.72727272727201</v>
      </c>
      <c r="BM95" s="7">
        <v>-1.28609541965092</v>
      </c>
      <c r="BN95" s="7">
        <v>0.97212915555630997</v>
      </c>
      <c r="BX95" s="7">
        <v>132.72727272727201</v>
      </c>
      <c r="BY95" s="7">
        <v>-0.75704108977742302</v>
      </c>
      <c r="BZ95" s="7">
        <v>1.1209293659219399</v>
      </c>
    </row>
    <row r="96" spans="2:78" x14ac:dyDescent="0.2">
      <c r="B96" s="2">
        <v>0.56060606060606</v>
      </c>
      <c r="C96" s="2">
        <v>0.46589945400143801</v>
      </c>
      <c r="D96" s="2">
        <v>6.6471910127688704E-3</v>
      </c>
      <c r="E96" s="7"/>
      <c r="F96" s="7"/>
      <c r="G96" s="7"/>
      <c r="H96" s="7"/>
      <c r="I96" s="7"/>
      <c r="J96" s="7"/>
      <c r="O96" s="2">
        <v>0.96464646464646298</v>
      </c>
      <c r="P96" s="2">
        <v>0.357616335530688</v>
      </c>
      <c r="Q96" s="2">
        <v>7.3599806248596704E-3</v>
      </c>
      <c r="R96" s="7"/>
      <c r="S96" s="7"/>
      <c r="T96" s="7"/>
      <c r="U96" s="7"/>
      <c r="V96" s="7"/>
      <c r="W96" s="7"/>
      <c r="AB96" s="10">
        <v>136.363636363636</v>
      </c>
      <c r="AC96" s="10">
        <v>-1.1806749351519601</v>
      </c>
      <c r="AD96" s="10">
        <v>0.840549790359438</v>
      </c>
      <c r="AF96" s="10"/>
      <c r="AN96" s="7">
        <v>136.363636363636</v>
      </c>
      <c r="AO96" s="7">
        <v>-0.61328830582676697</v>
      </c>
      <c r="AP96" s="7">
        <v>0.54509481197958398</v>
      </c>
      <c r="AZ96" s="7">
        <v>136.363636363636</v>
      </c>
      <c r="BA96" s="7">
        <v>-1.22836019767311</v>
      </c>
      <c r="BB96" s="7">
        <v>0.85606305146778405</v>
      </c>
      <c r="BL96" s="7">
        <v>136.363636363636</v>
      </c>
      <c r="BM96" s="7">
        <v>-1.2975961566182801</v>
      </c>
      <c r="BN96" s="7">
        <v>0.85700736368549202</v>
      </c>
      <c r="BX96" s="7">
        <v>136.363636363636</v>
      </c>
      <c r="BY96" s="7">
        <v>-0.77899991503722599</v>
      </c>
      <c r="BZ96" s="7">
        <v>0.99736954743692996</v>
      </c>
    </row>
    <row r="97" spans="2:78" x14ac:dyDescent="0.2">
      <c r="B97" s="2">
        <v>0.82575757575757402</v>
      </c>
      <c r="C97" s="2">
        <v>0.51980022436043005</v>
      </c>
      <c r="D97" s="2">
        <v>6.7074623443459797E-3</v>
      </c>
      <c r="E97" s="7"/>
      <c r="F97" s="7"/>
      <c r="G97" s="7"/>
      <c r="H97" s="7"/>
      <c r="I97" s="7"/>
      <c r="J97" s="7"/>
      <c r="O97" s="2">
        <v>1.2474747474747401</v>
      </c>
      <c r="P97" s="2">
        <v>0.38851855924512102</v>
      </c>
      <c r="Q97" s="2">
        <v>7.5367749095637798E-3</v>
      </c>
      <c r="R97" s="7"/>
      <c r="S97" s="7"/>
      <c r="T97" s="7"/>
      <c r="U97" s="7"/>
      <c r="V97" s="7"/>
      <c r="W97" s="7"/>
      <c r="AB97" s="10">
        <v>140</v>
      </c>
      <c r="AC97" s="10">
        <v>-1.1697</v>
      </c>
      <c r="AD97" s="10">
        <v>0.72899999999999998</v>
      </c>
      <c r="AF97" s="10"/>
      <c r="AN97" s="7">
        <v>140</v>
      </c>
      <c r="AO97" s="7">
        <v>-0.64259999999999995</v>
      </c>
      <c r="AP97" s="7">
        <v>0.46529999999999899</v>
      </c>
      <c r="AZ97" s="7">
        <v>140</v>
      </c>
      <c r="BA97" s="7">
        <v>-1.2177</v>
      </c>
      <c r="BB97" s="7">
        <v>0.74239999999999895</v>
      </c>
      <c r="BL97" s="7">
        <v>140</v>
      </c>
      <c r="BM97" s="7">
        <v>-1.2854000000000001</v>
      </c>
      <c r="BN97" s="7">
        <v>0.7429</v>
      </c>
      <c r="BX97" s="7">
        <v>140</v>
      </c>
      <c r="BY97" s="7">
        <v>-0.80361985000000002</v>
      </c>
      <c r="BZ97" s="7">
        <v>0.90723551999999896</v>
      </c>
    </row>
    <row r="98" spans="2:78" x14ac:dyDescent="0.2">
      <c r="B98" s="2">
        <v>1.0909090909090799</v>
      </c>
      <c r="C98" s="2">
        <v>0.55377241875359096</v>
      </c>
      <c r="D98" s="2">
        <v>6.7736210666432496E-3</v>
      </c>
      <c r="E98" s="7"/>
      <c r="F98" s="7"/>
      <c r="G98" s="7"/>
      <c r="H98" s="7"/>
      <c r="I98" s="7"/>
      <c r="J98" s="7"/>
      <c r="O98" s="2">
        <v>1.5303030303030201</v>
      </c>
      <c r="P98" s="2">
        <v>0.42028390361093398</v>
      </c>
      <c r="Q98" s="2">
        <v>8.0624609671242995E-3</v>
      </c>
      <c r="R98" s="7"/>
      <c r="S98" s="7"/>
      <c r="T98" s="7"/>
      <c r="U98" s="7"/>
      <c r="V98" s="7"/>
      <c r="W98" s="7"/>
      <c r="AB98" s="10">
        <v>143.636363636363</v>
      </c>
      <c r="AC98" s="10">
        <v>-1.13797251360735</v>
      </c>
      <c r="AD98" s="10">
        <v>0.62009036206085</v>
      </c>
      <c r="AF98" s="10"/>
      <c r="AN98" s="7">
        <v>143.636363636363</v>
      </c>
      <c r="AO98" s="7">
        <v>-0.66770853732351698</v>
      </c>
      <c r="AP98" s="7">
        <v>0.38753766615878499</v>
      </c>
      <c r="AZ98" s="7">
        <v>143.636363636363</v>
      </c>
      <c r="BA98" s="7">
        <v>-1.1854599612339201</v>
      </c>
      <c r="BB98" s="7">
        <v>0.63146506466830798</v>
      </c>
      <c r="BL98" s="7">
        <v>143.636363636363</v>
      </c>
      <c r="BM98" s="7">
        <v>-1.25039480622648</v>
      </c>
      <c r="BN98" s="7">
        <v>0.631603228743851</v>
      </c>
      <c r="BX98" s="7">
        <v>143.636363636363</v>
      </c>
      <c r="BY98" s="7">
        <v>-0.81312801701067405</v>
      </c>
      <c r="BZ98" s="7">
        <v>0.80326824430356603</v>
      </c>
    </row>
    <row r="99" spans="2:78" x14ac:dyDescent="0.2">
      <c r="B99" s="2">
        <v>1.3560606060606</v>
      </c>
      <c r="C99" s="2">
        <v>0.579053213801768</v>
      </c>
      <c r="D99" s="2">
        <v>6.8572695788928304E-3</v>
      </c>
      <c r="E99" s="7"/>
      <c r="F99" s="7"/>
      <c r="G99" s="7"/>
      <c r="H99" s="7"/>
      <c r="I99" s="7"/>
      <c r="J99" s="7"/>
      <c r="O99" s="2">
        <v>1.81313131313131</v>
      </c>
      <c r="P99" s="2">
        <v>0.45133813444562498</v>
      </c>
      <c r="Q99" s="2">
        <v>8.6268593566174497E-3</v>
      </c>
      <c r="R99" s="7"/>
      <c r="S99" s="7"/>
      <c r="T99" s="7"/>
      <c r="U99" s="7"/>
      <c r="V99" s="7"/>
      <c r="W99" s="7"/>
      <c r="AB99" s="10">
        <v>147.272727272727</v>
      </c>
      <c r="AC99" s="10">
        <v>-1.08682525035255</v>
      </c>
      <c r="AD99" s="10">
        <v>0.51575507064753001</v>
      </c>
      <c r="AF99" s="10"/>
      <c r="AN99" s="7">
        <v>147.272727272727</v>
      </c>
      <c r="AO99" s="7">
        <v>-0.69480510964235098</v>
      </c>
      <c r="AP99" s="7">
        <v>0.31225321697306602</v>
      </c>
      <c r="AZ99" s="7">
        <v>147.272727272727</v>
      </c>
      <c r="BA99" s="7">
        <v>-1.13311802550796</v>
      </c>
      <c r="BB99" s="7">
        <v>0.525136392153149</v>
      </c>
      <c r="BL99" s="7">
        <v>147.272727272727</v>
      </c>
      <c r="BM99" s="7">
        <v>-1.19429709440383</v>
      </c>
      <c r="BN99" s="7">
        <v>0.52500430541658005</v>
      </c>
      <c r="BX99" s="7">
        <v>147.272727272727</v>
      </c>
      <c r="BY99" s="7">
        <v>-0.83145969205175596</v>
      </c>
      <c r="BZ99" s="7">
        <v>0.71077132372864704</v>
      </c>
    </row>
    <row r="100" spans="2:78" x14ac:dyDescent="0.2">
      <c r="B100" s="2">
        <v>1.62121212121212</v>
      </c>
      <c r="C100" s="2">
        <v>0.605353087080304</v>
      </c>
      <c r="D100" s="2">
        <v>6.9492924693119601E-3</v>
      </c>
      <c r="E100" s="7"/>
      <c r="F100" s="7"/>
      <c r="G100" s="7"/>
      <c r="H100" s="7"/>
      <c r="I100" s="7"/>
      <c r="J100" s="7"/>
      <c r="O100" s="2">
        <v>2.0959595959595898</v>
      </c>
      <c r="P100" s="2">
        <v>0.48143784397515998</v>
      </c>
      <c r="Q100" s="2">
        <v>9.05524791150405E-3</v>
      </c>
      <c r="R100" s="7"/>
      <c r="S100" s="7"/>
      <c r="T100" s="7"/>
      <c r="U100" s="7"/>
      <c r="V100" s="7"/>
      <c r="W100" s="7"/>
      <c r="AB100" s="10">
        <v>150.90909090909</v>
      </c>
      <c r="AC100" s="10">
        <v>-1.0183132421672301</v>
      </c>
      <c r="AD100" s="10">
        <v>0.417467505177749</v>
      </c>
      <c r="AF100" s="10"/>
      <c r="AN100" s="7">
        <v>150.90909090909</v>
      </c>
      <c r="AO100" s="7">
        <v>-0.74716859829382098</v>
      </c>
      <c r="AP100" s="7">
        <v>0.24112138094723501</v>
      </c>
      <c r="AZ100" s="7">
        <v>150.90909090909</v>
      </c>
      <c r="BA100" s="7">
        <v>-1.0627688071526</v>
      </c>
      <c r="BB100" s="7">
        <v>0.42510718147307403</v>
      </c>
      <c r="BL100" s="7">
        <v>150.90909090909</v>
      </c>
      <c r="BM100" s="7">
        <v>-1.11938615861282</v>
      </c>
      <c r="BN100" s="7">
        <v>0.42481317046082201</v>
      </c>
      <c r="BX100" s="7">
        <v>150.90909090909</v>
      </c>
      <c r="BY100" s="7">
        <v>-0.85518137101942704</v>
      </c>
      <c r="BZ100" s="7">
        <v>0.62258059854610903</v>
      </c>
    </row>
    <row r="101" spans="2:78" x14ac:dyDescent="0.2">
      <c r="B101" s="2">
        <v>1.88636363636363</v>
      </c>
      <c r="C101" s="2">
        <v>0.63142830005693995</v>
      </c>
      <c r="D101" s="2">
        <v>7.0369389711084501E-3</v>
      </c>
      <c r="E101" s="7"/>
      <c r="F101" s="7"/>
      <c r="G101" s="7"/>
      <c r="H101" s="7"/>
      <c r="I101" s="7"/>
      <c r="J101" s="7"/>
      <c r="O101" s="2">
        <v>2.37878787878787</v>
      </c>
      <c r="P101" s="2">
        <v>0.51106032035354299</v>
      </c>
      <c r="Q101" s="2">
        <v>9.3339003270134606E-3</v>
      </c>
      <c r="R101" s="7"/>
      <c r="S101" s="7"/>
      <c r="T101" s="7"/>
      <c r="U101" s="7"/>
      <c r="V101" s="7"/>
      <c r="W101" s="7"/>
      <c r="AB101" s="10">
        <v>154.54545454545399</v>
      </c>
      <c r="AC101" s="10">
        <v>-0.93514334572776803</v>
      </c>
      <c r="AD101" s="10">
        <v>0.32692832741033501</v>
      </c>
      <c r="AF101" s="10"/>
      <c r="AN101" s="7">
        <v>154.54545454545399</v>
      </c>
      <c r="AO101" s="7">
        <v>-0.82702783234213995</v>
      </c>
      <c r="AP101" s="7">
        <v>0.17430250442745501</v>
      </c>
      <c r="AZ101" s="7">
        <v>154.54545454545399</v>
      </c>
      <c r="BA101" s="7">
        <v>-0.97725120352481398</v>
      </c>
      <c r="BB101" s="7">
        <v>0.33280402252217001</v>
      </c>
      <c r="BL101" s="7">
        <v>154.54545454545399</v>
      </c>
      <c r="BM101" s="7">
        <v>-1.02889702850515</v>
      </c>
      <c r="BN101" s="7">
        <v>0.332513570704907</v>
      </c>
      <c r="BX101" s="7">
        <v>154.54545454545399</v>
      </c>
      <c r="BY101" s="7">
        <v>-0.88275237049585098</v>
      </c>
      <c r="BZ101" s="7">
        <v>0.53293714958551197</v>
      </c>
    </row>
    <row r="102" spans="2:78" x14ac:dyDescent="0.2">
      <c r="B102" s="2">
        <v>2.15151515151515</v>
      </c>
      <c r="C102" s="2">
        <v>0.65741206883989001</v>
      </c>
      <c r="D102" s="2">
        <v>7.1441158879103402E-3</v>
      </c>
      <c r="E102" s="7"/>
      <c r="F102" s="7"/>
      <c r="G102" s="7"/>
      <c r="H102" s="7"/>
      <c r="I102" s="7"/>
      <c r="J102" s="7"/>
      <c r="O102" s="2">
        <v>2.66161616161616</v>
      </c>
      <c r="P102" s="2">
        <v>0.54052647750332194</v>
      </c>
      <c r="Q102" s="2">
        <v>9.5535233054115098E-3</v>
      </c>
      <c r="R102" s="7"/>
      <c r="S102" s="7"/>
      <c r="T102" s="7"/>
      <c r="U102" s="7"/>
      <c r="V102" s="7"/>
      <c r="W102" s="7"/>
      <c r="AB102" s="10">
        <v>158.18181818181799</v>
      </c>
      <c r="AC102" s="10">
        <v>-0.84146531637600896</v>
      </c>
      <c r="AD102" s="10">
        <v>0.24556598455863499</v>
      </c>
      <c r="AF102" s="10"/>
      <c r="AN102" s="7">
        <v>158.18181818181799</v>
      </c>
      <c r="AO102" s="7">
        <v>-0.89191430686456497</v>
      </c>
      <c r="AP102" s="7">
        <v>0.11513304652645499</v>
      </c>
      <c r="AZ102" s="7">
        <v>158.18181818181799</v>
      </c>
      <c r="BA102" s="7">
        <v>-0.88103030471685195</v>
      </c>
      <c r="BB102" s="7">
        <v>0.24989636198637799</v>
      </c>
      <c r="BL102" s="7">
        <v>158.18181818181799</v>
      </c>
      <c r="BM102" s="7">
        <v>-0.92759551141942698</v>
      </c>
      <c r="BN102" s="7">
        <v>0.24949614072409301</v>
      </c>
      <c r="BX102" s="7">
        <v>158.18181818181799</v>
      </c>
      <c r="BY102" s="7">
        <v>-0.96702025309892503</v>
      </c>
      <c r="BZ102" s="7">
        <v>0.46346915869873601</v>
      </c>
    </row>
    <row r="103" spans="2:78" x14ac:dyDescent="0.2">
      <c r="B103" s="2">
        <v>2.4166666666666599</v>
      </c>
      <c r="C103" s="2">
        <v>0.68316582441709806</v>
      </c>
      <c r="D103" s="2">
        <v>7.2751556854254301E-3</v>
      </c>
      <c r="E103" s="7"/>
      <c r="F103" s="7"/>
      <c r="G103" s="7"/>
      <c r="H103" s="7"/>
      <c r="I103" s="7"/>
      <c r="J103" s="7"/>
      <c r="O103" s="2">
        <v>2.9444444444444402</v>
      </c>
      <c r="P103" s="2">
        <v>0.56978530543747796</v>
      </c>
      <c r="Q103" s="2">
        <v>9.7664483714361792E-3</v>
      </c>
      <c r="R103" s="7"/>
      <c r="S103" s="7"/>
      <c r="T103" s="7"/>
      <c r="U103" s="7"/>
      <c r="V103" s="7"/>
      <c r="W103" s="7"/>
      <c r="AB103" s="10">
        <v>161.81818181818099</v>
      </c>
      <c r="AC103" s="10">
        <v>-0.74442929725842499</v>
      </c>
      <c r="AD103" s="10">
        <v>0.17446232445037599</v>
      </c>
      <c r="AF103" s="10"/>
      <c r="AN103" s="7">
        <v>161.81818181818099</v>
      </c>
      <c r="AO103" s="7">
        <v>-0.87422509565755102</v>
      </c>
      <c r="AP103" s="7">
        <v>6.8924105423673804E-2</v>
      </c>
      <c r="AZ103" s="7">
        <v>161.81818181818099</v>
      </c>
      <c r="BA103" s="7">
        <v>-0.78153716213547797</v>
      </c>
      <c r="BB103" s="7">
        <v>0.17762254721001</v>
      </c>
      <c r="BL103" s="7">
        <v>161.81818181818099</v>
      </c>
      <c r="BM103" s="7">
        <v>-0.823797738513107</v>
      </c>
      <c r="BN103" s="7">
        <v>0.177214628635878</v>
      </c>
      <c r="BX103" s="7">
        <v>161.81818181818099</v>
      </c>
      <c r="BY103" s="7">
        <v>-1.11378382877408</v>
      </c>
      <c r="BZ103" s="7">
        <v>0.35706157482123202</v>
      </c>
    </row>
    <row r="104" spans="2:78" x14ac:dyDescent="0.2">
      <c r="B104" s="2">
        <v>2.6818181818181799</v>
      </c>
      <c r="C104" s="2">
        <v>0.70859524463961798</v>
      </c>
      <c r="D104" s="2">
        <v>7.4211319091077397E-3</v>
      </c>
      <c r="E104" s="7"/>
      <c r="F104" s="7"/>
      <c r="G104" s="7"/>
      <c r="H104" s="7"/>
      <c r="I104" s="7"/>
      <c r="J104" s="7"/>
      <c r="O104" s="2">
        <v>3.22727272727272</v>
      </c>
      <c r="P104" s="2">
        <v>0.59877808446214398</v>
      </c>
      <c r="Q104" s="2">
        <v>9.9933265803357901E-3</v>
      </c>
      <c r="R104" s="7"/>
      <c r="S104" s="7"/>
      <c r="T104" s="7"/>
      <c r="U104" s="7"/>
      <c r="V104" s="7"/>
      <c r="W104" s="7"/>
      <c r="AB104" s="10">
        <v>165.45454545454501</v>
      </c>
      <c r="AC104" s="10">
        <v>-0.66002685102143999</v>
      </c>
      <c r="AD104" s="10">
        <v>0.114900051818267</v>
      </c>
      <c r="AF104" s="10"/>
      <c r="AN104" s="7">
        <v>165.45454545454501</v>
      </c>
      <c r="AO104" s="7">
        <v>-0.77352127856935005</v>
      </c>
      <c r="AP104" s="7">
        <v>3.5722368524608202E-2</v>
      </c>
      <c r="AZ104" s="7">
        <v>165.45454545454501</v>
      </c>
      <c r="BA104" s="7">
        <v>-0.695451895325636</v>
      </c>
      <c r="BB104" s="7">
        <v>0.116908241870347</v>
      </c>
      <c r="BL104" s="7">
        <v>165.45454545454501</v>
      </c>
      <c r="BM104" s="7">
        <v>-0.73626973896147097</v>
      </c>
      <c r="BN104" s="7">
        <v>0.11660101784980099</v>
      </c>
      <c r="BX104" s="7">
        <v>165.45454545454501</v>
      </c>
      <c r="BY104" s="7">
        <v>-1.1943702956128199</v>
      </c>
      <c r="BZ104" s="7">
        <v>0.244043142452363</v>
      </c>
    </row>
    <row r="105" spans="2:78" x14ac:dyDescent="0.2">
      <c r="B105" s="2">
        <v>2.9469696969696901</v>
      </c>
      <c r="C105" s="2">
        <v>0.73387222690723797</v>
      </c>
      <c r="D105" s="2">
        <v>7.5760035994102502E-3</v>
      </c>
      <c r="E105" s="7"/>
      <c r="F105" s="7"/>
      <c r="G105" s="7"/>
      <c r="H105" s="7"/>
      <c r="I105" s="7"/>
      <c r="J105" s="7"/>
      <c r="O105" s="2">
        <v>3.5101010101010099</v>
      </c>
      <c r="P105" s="2">
        <v>0.62762981251627903</v>
      </c>
      <c r="Q105" s="2">
        <v>1.0176358287548801E-2</v>
      </c>
      <c r="R105" s="7"/>
      <c r="S105" s="7"/>
      <c r="T105" s="7"/>
      <c r="U105" s="7"/>
      <c r="V105" s="7"/>
      <c r="W105" s="7"/>
      <c r="AB105" s="10">
        <v>169.09090909090901</v>
      </c>
      <c r="AC105" s="10">
        <v>-0.63253203037253203</v>
      </c>
      <c r="AD105" s="10">
        <v>6.7676984536011703E-2</v>
      </c>
      <c r="AF105" s="10"/>
      <c r="AN105" s="7">
        <v>169.09090909090901</v>
      </c>
      <c r="AO105" s="7">
        <v>-0.62317000996722105</v>
      </c>
      <c r="AP105" s="7">
        <v>1.38583552786913E-2</v>
      </c>
      <c r="AZ105" s="7">
        <v>169.09090909090901</v>
      </c>
      <c r="BA105" s="7">
        <v>-0.66390475615945299</v>
      </c>
      <c r="BB105" s="7">
        <v>6.8858630363923201E-2</v>
      </c>
      <c r="BL105" s="7">
        <v>169.09090909090901</v>
      </c>
      <c r="BM105" s="7">
        <v>-0.71009359968322605</v>
      </c>
      <c r="BN105" s="7">
        <v>6.8658944161841304E-2</v>
      </c>
      <c r="BX105" s="7">
        <v>169.09090909090901</v>
      </c>
      <c r="BY105" s="7">
        <v>-1.0895669269552299</v>
      </c>
      <c r="BZ105" s="7">
        <v>0.14506901501410099</v>
      </c>
    </row>
    <row r="106" spans="2:78" x14ac:dyDescent="0.2">
      <c r="B106" s="2">
        <v>3.2121212121212102</v>
      </c>
      <c r="C106" s="2">
        <v>0.75885717845894896</v>
      </c>
      <c r="D106" s="2">
        <v>7.76107726209298E-3</v>
      </c>
      <c r="E106" s="7"/>
      <c r="F106" s="7"/>
      <c r="G106" s="7"/>
      <c r="H106" s="7"/>
      <c r="I106" s="7"/>
      <c r="J106" s="7"/>
      <c r="O106" s="2">
        <v>3.7929292929292902</v>
      </c>
      <c r="P106" s="2">
        <v>0.65630595250596102</v>
      </c>
      <c r="Q106" s="2">
        <v>1.0374734461291101E-2</v>
      </c>
      <c r="R106" s="7"/>
      <c r="S106" s="7"/>
      <c r="T106" s="7"/>
      <c r="U106" s="7"/>
      <c r="V106" s="7"/>
      <c r="W106" s="7"/>
      <c r="AB106" s="10">
        <v>172.72727272727201</v>
      </c>
      <c r="AC106" s="10">
        <v>-0.68467139901098995</v>
      </c>
      <c r="AD106" s="10">
        <v>3.3517741611663203E-2</v>
      </c>
      <c r="AF106" s="10"/>
      <c r="AN106" s="7">
        <v>172.72727272727201</v>
      </c>
      <c r="AO106" s="7">
        <v>-0.44413270733828702</v>
      </c>
      <c r="AP106" s="7">
        <v>2.2832894426176101E-3</v>
      </c>
      <c r="AZ106" s="7">
        <v>172.72727272727201</v>
      </c>
      <c r="BA106" s="7">
        <v>-0.66708049541496495</v>
      </c>
      <c r="BB106" s="7">
        <v>3.4053610591213097E-2</v>
      </c>
      <c r="BL106" s="7">
        <v>172.72727272727201</v>
      </c>
      <c r="BM106" s="7">
        <v>-0.70613334321291799</v>
      </c>
      <c r="BN106" s="7">
        <v>3.39571193792493E-2</v>
      </c>
      <c r="BX106" s="7">
        <v>172.72727272727201</v>
      </c>
      <c r="BY106" s="7">
        <v>-0.90734693792833798</v>
      </c>
      <c r="BZ106" s="7">
        <v>0.10543536453724001</v>
      </c>
    </row>
    <row r="107" spans="2:78" x14ac:dyDescent="0.2">
      <c r="B107" s="2">
        <v>3.47727272727272</v>
      </c>
      <c r="C107" s="2">
        <v>0.78357813929332698</v>
      </c>
      <c r="D107" s="2">
        <v>7.9717232229792202E-3</v>
      </c>
      <c r="E107" s="7"/>
      <c r="F107" s="7"/>
      <c r="G107" s="7"/>
      <c r="H107" s="7"/>
      <c r="I107" s="7"/>
      <c r="J107" s="7"/>
      <c r="O107" s="2">
        <v>4.0757575757575699</v>
      </c>
      <c r="P107" s="2">
        <v>0.68445397506880501</v>
      </c>
      <c r="Q107" s="2">
        <v>1.0601384341415301E-2</v>
      </c>
      <c r="R107" s="7"/>
      <c r="S107" s="7"/>
      <c r="T107" s="7"/>
      <c r="U107" s="7"/>
      <c r="V107" s="7"/>
      <c r="W107" s="7"/>
      <c r="AB107" s="10">
        <v>176.363636363636</v>
      </c>
      <c r="AC107" s="10">
        <v>-0.46080036726920198</v>
      </c>
      <c r="AD107" s="10">
        <v>1.29461716758819E-2</v>
      </c>
      <c r="AF107" s="10"/>
      <c r="AN107" s="7">
        <v>176.363636363636</v>
      </c>
      <c r="AO107" s="7">
        <v>-0.236409370682544</v>
      </c>
      <c r="AP107" s="7">
        <v>9.9717101638715708E-4</v>
      </c>
      <c r="AZ107" s="7">
        <v>176.363636363636</v>
      </c>
      <c r="BA107" s="7">
        <v>-0.43044498494613298</v>
      </c>
      <c r="BB107" s="7">
        <v>1.3030434749583601E-2</v>
      </c>
      <c r="BL107" s="7">
        <v>176.363636363636</v>
      </c>
      <c r="BM107" s="7">
        <v>-0.45292720280441101</v>
      </c>
      <c r="BN107" s="7">
        <v>1.3040790772425899E-2</v>
      </c>
      <c r="BX107" s="7">
        <v>176.363636363636</v>
      </c>
      <c r="BY107" s="7">
        <v>-0.444639856883493</v>
      </c>
      <c r="BZ107" s="7">
        <v>9.7721175334345697E-2</v>
      </c>
    </row>
    <row r="108" spans="2:78" x14ac:dyDescent="0.2">
      <c r="B108" s="2">
        <v>3.74242424242424</v>
      </c>
      <c r="C108" s="2">
        <v>0.808304538980812</v>
      </c>
      <c r="D108" s="2">
        <v>8.1926898539820894E-3</v>
      </c>
      <c r="E108" s="7"/>
      <c r="F108" s="7"/>
      <c r="G108" s="7"/>
      <c r="H108" s="7"/>
      <c r="I108" s="7"/>
      <c r="J108" s="7"/>
      <c r="O108" s="2">
        <v>4.3585858585858501</v>
      </c>
      <c r="P108" s="2">
        <v>0.712467907424157</v>
      </c>
      <c r="Q108" s="2">
        <v>1.0797377968710499E-2</v>
      </c>
      <c r="R108" s="7"/>
      <c r="S108" s="7"/>
      <c r="T108" s="7"/>
      <c r="U108" s="7"/>
      <c r="V108" s="7"/>
      <c r="W108" s="7"/>
      <c r="AB108" s="10">
        <v>180</v>
      </c>
      <c r="AC108" s="10">
        <v>-9.2200000000000004E-2</v>
      </c>
      <c r="AD108" s="10">
        <v>6.0000000000000001E-3</v>
      </c>
      <c r="AF108" s="10"/>
      <c r="AN108" s="7">
        <v>180</v>
      </c>
      <c r="AO108" s="7">
        <v>0</v>
      </c>
      <c r="AP108" s="7">
        <v>0.01</v>
      </c>
      <c r="AZ108" s="7">
        <v>180</v>
      </c>
      <c r="BA108" s="7">
        <v>-0.11070000000000001</v>
      </c>
      <c r="BB108" s="7">
        <v>6.0000000000000001E-3</v>
      </c>
      <c r="BL108" s="7">
        <v>180</v>
      </c>
      <c r="BM108" s="7">
        <v>-0.133099999999999</v>
      </c>
      <c r="BN108" s="7">
        <v>6.0000000000000001E-3</v>
      </c>
      <c r="BX108" s="7">
        <v>180</v>
      </c>
      <c r="BY108" s="7">
        <v>-0.14678165000000001</v>
      </c>
      <c r="BZ108" s="7">
        <v>7.9652736000000002E-2</v>
      </c>
    </row>
    <row r="109" spans="2:78" x14ac:dyDescent="0.2">
      <c r="B109" s="2">
        <v>4.0075757575757498</v>
      </c>
      <c r="C109" s="2">
        <v>0.83217389585964396</v>
      </c>
      <c r="D109" s="2">
        <v>8.4892192958802692E-3</v>
      </c>
      <c r="E109" s="2"/>
      <c r="F109" s="7"/>
      <c r="G109" s="7"/>
      <c r="H109" s="7"/>
      <c r="I109" s="7"/>
      <c r="J109" s="7"/>
      <c r="O109" s="2">
        <v>4.6414141414141401</v>
      </c>
      <c r="P109" s="2">
        <v>0.74022269577798105</v>
      </c>
      <c r="Q109" s="2">
        <v>1.1029605397837899E-2</v>
      </c>
      <c r="R109" s="2"/>
      <c r="S109" s="7"/>
      <c r="T109" s="7"/>
      <c r="U109" s="7"/>
      <c r="V109" s="7"/>
      <c r="W109" s="7"/>
      <c r="AN109" s="2"/>
      <c r="AZ109" s="2"/>
      <c r="BA109" s="2"/>
      <c r="BB109" s="2"/>
    </row>
    <row r="110" spans="2:78" x14ac:dyDescent="0.2">
      <c r="B110" s="2">
        <v>4.2727272727272698</v>
      </c>
      <c r="C110" s="2">
        <v>0.85559974997309396</v>
      </c>
      <c r="D110" s="2">
        <v>8.8305806223276506E-3</v>
      </c>
      <c r="E110" s="2"/>
      <c r="F110" s="2"/>
      <c r="G110" s="2"/>
      <c r="H110" s="2"/>
      <c r="I110" s="2"/>
      <c r="J110" s="2"/>
      <c r="O110" s="2">
        <v>4.9242424242424203</v>
      </c>
      <c r="P110" s="2">
        <v>0.767892554793285</v>
      </c>
      <c r="Q110" s="2">
        <v>1.1241904568542601E-2</v>
      </c>
      <c r="R110" s="2"/>
      <c r="S110" s="2"/>
      <c r="T110" s="2"/>
      <c r="U110" s="2"/>
      <c r="V110" s="2"/>
      <c r="W110" s="2"/>
      <c r="AZ110" s="2"/>
      <c r="BA110" s="2"/>
      <c r="BB110" s="2"/>
    </row>
    <row r="111" spans="2:78" x14ac:dyDescent="0.2">
      <c r="B111" s="2">
        <v>4.5378787878787801</v>
      </c>
      <c r="C111" s="2">
        <v>0.87912796427058404</v>
      </c>
      <c r="D111" s="2">
        <v>9.1888266703518493E-3</v>
      </c>
      <c r="E111" s="2"/>
      <c r="F111" s="2"/>
      <c r="G111" s="2"/>
      <c r="H111" s="2"/>
      <c r="I111" s="2"/>
      <c r="J111" s="2"/>
      <c r="O111" s="2">
        <v>5.2070707070706996</v>
      </c>
      <c r="P111" s="2">
        <v>0.79496143340748904</v>
      </c>
      <c r="Q111" s="2">
        <v>1.15318748532266E-2</v>
      </c>
      <c r="R111" s="2"/>
      <c r="S111" s="2"/>
      <c r="T111" s="2"/>
      <c r="U111" s="2"/>
      <c r="V111" s="2"/>
      <c r="W111" s="2"/>
    </row>
    <row r="112" spans="2:78" x14ac:dyDescent="0.2">
      <c r="B112" s="2">
        <v>4.8030303030303001</v>
      </c>
      <c r="C112" s="2">
        <v>0.90362309749189296</v>
      </c>
      <c r="D112" s="2">
        <v>9.5160725590692705E-3</v>
      </c>
      <c r="E112" s="2"/>
      <c r="F112" s="2"/>
      <c r="G112" s="2"/>
      <c r="H112" s="2"/>
      <c r="I112" s="2"/>
      <c r="J112" s="2"/>
      <c r="O112" s="2">
        <v>5.4898989898989798</v>
      </c>
      <c r="P112" s="2">
        <v>0.82252628620558299</v>
      </c>
      <c r="Q112" s="2">
        <v>1.17221083685014E-2</v>
      </c>
      <c r="R112" s="2"/>
      <c r="S112" s="2"/>
      <c r="T112" s="2"/>
      <c r="U112" s="2"/>
      <c r="V112" s="2"/>
      <c r="W112" s="2"/>
    </row>
    <row r="113" spans="2:23" x14ac:dyDescent="0.2">
      <c r="B113" s="2">
        <v>5.0681818181818103</v>
      </c>
      <c r="C113" s="2">
        <v>0.92842391172941596</v>
      </c>
      <c r="D113" s="2">
        <v>9.8387926659643209E-3</v>
      </c>
      <c r="E113" s="2"/>
      <c r="F113" s="2"/>
      <c r="G113" s="2"/>
      <c r="H113" s="2"/>
      <c r="I113" s="2"/>
      <c r="J113" s="2"/>
      <c r="O113" s="2">
        <v>5.7727272727272698</v>
      </c>
      <c r="P113" s="2">
        <v>0.84922295765018496</v>
      </c>
      <c r="Q113" s="2">
        <v>1.20156257744479E-2</v>
      </c>
      <c r="R113" s="2"/>
      <c r="S113" s="2"/>
      <c r="T113" s="2"/>
      <c r="U113" s="2"/>
      <c r="V113" s="2"/>
      <c r="W113" s="2"/>
    </row>
    <row r="114" spans="2:23" x14ac:dyDescent="0.2">
      <c r="B114" s="2">
        <v>5.3333333333333304</v>
      </c>
      <c r="C114" s="2">
        <v>0.95366866402283701</v>
      </c>
      <c r="D114" s="2">
        <v>1.01341091529262E-2</v>
      </c>
      <c r="E114" s="2"/>
      <c r="F114" s="2"/>
      <c r="G114" s="2"/>
      <c r="H114" s="2"/>
      <c r="I114" s="2"/>
      <c r="J114" s="2"/>
      <c r="O114" s="2">
        <v>6.05555555555555</v>
      </c>
      <c r="P114" s="2">
        <v>0.87580141005524004</v>
      </c>
      <c r="Q114" s="2">
        <v>1.23087688389097E-2</v>
      </c>
      <c r="R114" s="2"/>
      <c r="S114" s="2"/>
      <c r="T114" s="2"/>
      <c r="U114" s="2"/>
      <c r="V114" s="2"/>
      <c r="W114" s="2"/>
    </row>
    <row r="115" spans="2:23" x14ac:dyDescent="0.2">
      <c r="B115" s="2">
        <v>5.5984848484848397</v>
      </c>
      <c r="C115" s="2">
        <v>0.97923513200273504</v>
      </c>
      <c r="D115" s="2">
        <v>1.0421316085795201E-2</v>
      </c>
      <c r="E115" s="2"/>
      <c r="F115" s="2"/>
      <c r="G115" s="2"/>
      <c r="H115" s="2"/>
      <c r="I115" s="2"/>
      <c r="J115" s="2"/>
      <c r="O115" s="2">
        <v>6.3383838383838302</v>
      </c>
      <c r="P115" s="2">
        <v>0.90284170703520195</v>
      </c>
      <c r="Q115" s="2">
        <v>1.25389136604134E-2</v>
      </c>
      <c r="R115" s="2"/>
      <c r="S115" s="2"/>
      <c r="T115" s="2"/>
      <c r="U115" s="2"/>
      <c r="V115" s="2"/>
      <c r="W115" s="2"/>
    </row>
    <row r="116" spans="2:23" x14ac:dyDescent="0.2">
      <c r="B116" s="2">
        <v>5.8636363636363598</v>
      </c>
      <c r="C116" s="2">
        <v>1.0051551615335299</v>
      </c>
      <c r="D116" s="2">
        <v>1.06822502265551E-2</v>
      </c>
      <c r="E116" s="2"/>
      <c r="F116" s="2"/>
      <c r="G116" s="2"/>
      <c r="H116" s="2"/>
      <c r="I116" s="2"/>
      <c r="J116" s="2"/>
      <c r="O116" s="2">
        <v>6.6212121212121202</v>
      </c>
      <c r="P116" s="2">
        <v>0.92839987499390697</v>
      </c>
      <c r="Q116" s="2">
        <v>1.29068933232005E-2</v>
      </c>
      <c r="R116" s="2"/>
      <c r="S116" s="2"/>
      <c r="T116" s="2"/>
      <c r="U116" s="2"/>
      <c r="V116" s="2"/>
      <c r="W116" s="2"/>
    </row>
    <row r="117" spans="2:23" x14ac:dyDescent="0.2">
      <c r="B117" s="2">
        <v>6.12878787878787</v>
      </c>
      <c r="C117" s="2">
        <v>1.0309048974119399</v>
      </c>
      <c r="D117" s="2">
        <v>1.0955486015089499E-2</v>
      </c>
      <c r="F117" s="2"/>
      <c r="G117" s="2"/>
      <c r="H117" s="2"/>
      <c r="I117" s="2"/>
      <c r="J117" s="2"/>
      <c r="O117" s="2">
        <v>6.9040404040404004</v>
      </c>
      <c r="P117" s="2">
        <v>0.95459777903340504</v>
      </c>
      <c r="Q117" s="2">
        <v>1.31990405963834E-2</v>
      </c>
      <c r="S117" s="2"/>
      <c r="T117" s="2"/>
      <c r="U117" s="2"/>
      <c r="V117" s="2"/>
      <c r="W117" s="2"/>
    </row>
    <row r="118" spans="2:23" x14ac:dyDescent="0.2">
      <c r="B118" s="2">
        <v>6.39393939393939</v>
      </c>
      <c r="C118" s="2">
        <v>1.0567413989996901</v>
      </c>
      <c r="D118" s="2">
        <v>1.12151536472627E-2</v>
      </c>
      <c r="O118" s="2">
        <v>7.1868686868686797</v>
      </c>
      <c r="P118" s="2">
        <v>0.98112616875956005</v>
      </c>
      <c r="Q118" s="2">
        <v>1.34418043713405E-2</v>
      </c>
    </row>
    <row r="119" spans="2:23" x14ac:dyDescent="0.2">
      <c r="B119" s="2">
        <v>6.6590909090909003</v>
      </c>
      <c r="C119" s="2">
        <v>1.0822685955087199</v>
      </c>
      <c r="D119" s="2">
        <v>1.1501512736791401E-2</v>
      </c>
      <c r="O119" s="2">
        <v>7.46969696969696</v>
      </c>
      <c r="P119" s="2">
        <v>1.0066997337085</v>
      </c>
      <c r="Q119" s="2">
        <v>1.37702147305237E-2</v>
      </c>
    </row>
    <row r="120" spans="2:23" x14ac:dyDescent="0.2">
      <c r="B120" s="2">
        <v>6.9242424242424203</v>
      </c>
      <c r="C120" s="2">
        <v>1.1081616060635899</v>
      </c>
      <c r="D120" s="2">
        <v>1.17568423616977E-2</v>
      </c>
      <c r="O120" s="2">
        <v>7.7525252525252499</v>
      </c>
      <c r="P120" s="2">
        <v>1.03022158042185</v>
      </c>
      <c r="Q120" s="2">
        <v>1.4313501287011801E-2</v>
      </c>
    </row>
    <row r="121" spans="2:23" x14ac:dyDescent="0.2">
      <c r="B121" s="2">
        <v>7.1893939393939297</v>
      </c>
      <c r="C121" s="2">
        <v>1.1331425060631299</v>
      </c>
      <c r="D121" s="2">
        <v>1.20498956346083E-2</v>
      </c>
      <c r="O121" s="2">
        <v>8.0353535353535293</v>
      </c>
      <c r="P121" s="2">
        <v>1.05656994998399</v>
      </c>
      <c r="Q121" s="2">
        <v>1.45293947593816E-2</v>
      </c>
    </row>
    <row r="122" spans="2:23" x14ac:dyDescent="0.2">
      <c r="B122" s="2">
        <v>7.4545454545454497</v>
      </c>
      <c r="C122" s="2">
        <v>1.15832924959941</v>
      </c>
      <c r="D122" s="2">
        <v>1.23347360758219E-2</v>
      </c>
      <c r="O122" s="2">
        <v>8.3181818181818095</v>
      </c>
      <c r="P122" s="2">
        <v>1.0819624392378799</v>
      </c>
      <c r="Q122" s="2">
        <v>1.4835497667086301E-2</v>
      </c>
    </row>
    <row r="123" spans="2:23" x14ac:dyDescent="0.2">
      <c r="B123" s="2">
        <v>7.71969696969696</v>
      </c>
      <c r="C123" s="2">
        <v>1.1837441112509399</v>
      </c>
      <c r="D123" s="2">
        <v>1.25975199405287E-2</v>
      </c>
      <c r="O123" s="2">
        <v>8.6010101010101003</v>
      </c>
      <c r="P123" s="2">
        <v>1.10682271383855</v>
      </c>
      <c r="Q123" s="2">
        <v>1.51629927148544E-2</v>
      </c>
    </row>
    <row r="124" spans="2:23" x14ac:dyDescent="0.2">
      <c r="B124" s="2">
        <v>7.98484848484848</v>
      </c>
      <c r="C124" s="2">
        <v>1.20822979155466</v>
      </c>
      <c r="D124" s="2">
        <v>1.29105693058341E-2</v>
      </c>
      <c r="O124" s="2">
        <v>8.8838383838383805</v>
      </c>
      <c r="P124" s="2">
        <v>1.1298170553492799</v>
      </c>
      <c r="Q124" s="2">
        <v>1.5684219476342201E-2</v>
      </c>
    </row>
    <row r="125" spans="2:23" x14ac:dyDescent="0.2">
      <c r="B125" s="2">
        <v>8.25</v>
      </c>
      <c r="C125" s="2">
        <v>1.2317</v>
      </c>
      <c r="D125" s="2">
        <v>1.328E-2</v>
      </c>
      <c r="O125" s="2">
        <v>9.1666666666666607</v>
      </c>
      <c r="P125" s="2">
        <v>1.15352914837228</v>
      </c>
      <c r="Q125" s="2">
        <v>1.6104366945450799E-2</v>
      </c>
    </row>
    <row r="126" spans="2:23" x14ac:dyDescent="0.2">
      <c r="B126" s="2">
        <v>8.5151515151515103</v>
      </c>
      <c r="C126" s="2">
        <v>1.25312516906148</v>
      </c>
      <c r="D126" s="2">
        <v>1.37850348667405E-2</v>
      </c>
      <c r="O126" s="2">
        <v>9.4494949494949392</v>
      </c>
      <c r="P126" s="2">
        <v>1.17875308946727</v>
      </c>
      <c r="Q126" s="2">
        <v>1.63280887986515E-2</v>
      </c>
    </row>
    <row r="127" spans="2:23" x14ac:dyDescent="0.2">
      <c r="B127" s="2">
        <v>8.7803030303030294</v>
      </c>
      <c r="C127" s="2">
        <v>1.27104585458171</v>
      </c>
      <c r="D127" s="2">
        <v>1.45098964969449E-2</v>
      </c>
      <c r="O127" s="2">
        <v>9.73232323232323</v>
      </c>
      <c r="P127" s="2">
        <v>1.2030840145374999</v>
      </c>
      <c r="Q127" s="2">
        <v>1.6603795134148801E-2</v>
      </c>
    </row>
    <row r="128" spans="2:23" x14ac:dyDescent="0.2">
      <c r="B128" s="2">
        <v>9.0454545454545396</v>
      </c>
      <c r="C128" s="2">
        <v>1.2874804890864999</v>
      </c>
      <c r="D128" s="2">
        <v>1.53305313401463E-2</v>
      </c>
      <c r="O128" s="2">
        <v>10.0151515151515</v>
      </c>
      <c r="P128" s="2">
        <v>1.2245829888445201</v>
      </c>
      <c r="Q128" s="2">
        <v>1.7124961307463101E-2</v>
      </c>
    </row>
    <row r="129" spans="2:17" x14ac:dyDescent="0.2">
      <c r="B129" s="2">
        <v>9.3106060606060499</v>
      </c>
      <c r="C129" s="2">
        <v>1.3035698719300901</v>
      </c>
      <c r="D129" s="2">
        <v>1.6104636233412201E-2</v>
      </c>
      <c r="O129" s="2">
        <v>10.2979797979797</v>
      </c>
      <c r="P129" s="2">
        <v>1.2479531671472399</v>
      </c>
      <c r="Q129" s="2">
        <v>1.74692230175338E-2</v>
      </c>
    </row>
    <row r="130" spans="2:17" x14ac:dyDescent="0.2">
      <c r="B130" s="2">
        <v>9.5757575757575708</v>
      </c>
      <c r="C130" s="2">
        <v>1.3195405831047999</v>
      </c>
      <c r="D130" s="2">
        <v>1.6789207706818399E-2</v>
      </c>
      <c r="O130" s="2">
        <v>10.580808080808</v>
      </c>
      <c r="P130" s="2">
        <v>1.27185003932736</v>
      </c>
      <c r="Q130" s="2">
        <v>1.7739325289385498E-2</v>
      </c>
    </row>
    <row r="131" spans="2:17" x14ac:dyDescent="0.2">
      <c r="B131" s="2">
        <v>9.8409090909090793</v>
      </c>
      <c r="C131" s="2">
        <v>1.33524844993873</v>
      </c>
      <c r="D131" s="2">
        <v>1.7509275065724E-2</v>
      </c>
      <c r="O131" s="2">
        <v>10.863636363636299</v>
      </c>
      <c r="P131" s="2">
        <v>1.29219450195283</v>
      </c>
      <c r="Q131" s="2">
        <v>1.82414330587213E-2</v>
      </c>
    </row>
    <row r="132" spans="2:17" x14ac:dyDescent="0.2">
      <c r="B132" s="2">
        <v>10.1060606060606</v>
      </c>
      <c r="C132" s="2">
        <v>1.35126036201598</v>
      </c>
      <c r="D132" s="2">
        <v>1.8211751641662999E-2</v>
      </c>
      <c r="O132" s="2">
        <v>11.146464646464599</v>
      </c>
      <c r="P132" s="2">
        <v>1.3129714649914199</v>
      </c>
      <c r="Q132" s="2">
        <v>1.8702742804407101E-2</v>
      </c>
    </row>
    <row r="133" spans="2:17" x14ac:dyDescent="0.2">
      <c r="B133" s="2">
        <v>10.3712121212121</v>
      </c>
      <c r="C133" s="2">
        <v>1.3674087525990499</v>
      </c>
      <c r="D133" s="2">
        <v>1.8912318834103398E-2</v>
      </c>
      <c r="O133" s="2">
        <v>11.429292929292901</v>
      </c>
      <c r="P133" s="2">
        <v>1.33606671388892</v>
      </c>
      <c r="Q133" s="2">
        <v>1.89635005705776E-2</v>
      </c>
    </row>
    <row r="134" spans="2:17" x14ac:dyDescent="0.2">
      <c r="B134" s="2">
        <v>10.636363636363599</v>
      </c>
      <c r="C134" s="2">
        <v>1.3819497039615301</v>
      </c>
      <c r="D134" s="2">
        <v>1.9720322513239099E-2</v>
      </c>
      <c r="O134" s="2">
        <v>11.7121212121212</v>
      </c>
      <c r="P134" s="2">
        <v>1.35237333529137</v>
      </c>
      <c r="Q134" s="2">
        <v>1.9624632780378501E-2</v>
      </c>
    </row>
    <row r="135" spans="2:17" x14ac:dyDescent="0.2">
      <c r="B135" s="2">
        <v>10.901515151515101</v>
      </c>
      <c r="C135" s="2">
        <v>1.3906057734558499</v>
      </c>
      <c r="D135" s="2">
        <v>2.0929184843007501E-2</v>
      </c>
      <c r="O135" s="2">
        <v>11.994949494949401</v>
      </c>
      <c r="P135" s="2">
        <v>1.3737559581157299</v>
      </c>
      <c r="Q135" s="2">
        <v>1.99827823298925E-2</v>
      </c>
    </row>
    <row r="136" spans="2:17" x14ac:dyDescent="0.2">
      <c r="B136" s="2">
        <v>11.1666666666666</v>
      </c>
      <c r="C136" s="2">
        <v>1.3916311947334301</v>
      </c>
      <c r="D136" s="2">
        <v>2.26972204063812E-2</v>
      </c>
      <c r="O136" s="2">
        <v>12.2777777777777</v>
      </c>
      <c r="P136" s="2">
        <v>1.38858658131051</v>
      </c>
      <c r="Q136" s="2">
        <v>2.0564669308685099E-2</v>
      </c>
    </row>
    <row r="137" spans="2:17" x14ac:dyDescent="0.2">
      <c r="B137" s="2">
        <v>11.4318181818181</v>
      </c>
      <c r="C137" s="2">
        <v>1.39747244115794</v>
      </c>
      <c r="D137" s="2">
        <v>2.4185092349521601E-2</v>
      </c>
      <c r="O137" s="2">
        <v>12.560606060606</v>
      </c>
      <c r="P137" s="2">
        <v>1.4022208757885299</v>
      </c>
      <c r="Q137" s="2">
        <v>2.1224753175545199E-2</v>
      </c>
    </row>
    <row r="138" spans="2:17" x14ac:dyDescent="0.2">
      <c r="B138" s="2">
        <v>11.6969696969696</v>
      </c>
      <c r="C138" s="2">
        <v>1.4061499520127101</v>
      </c>
      <c r="D138" s="2">
        <v>2.5536050003297499E-2</v>
      </c>
      <c r="O138" s="2">
        <v>12.8434343434343</v>
      </c>
      <c r="P138" s="2">
        <v>1.4165987227380199</v>
      </c>
      <c r="Q138" s="2">
        <v>2.1958953201227802E-2</v>
      </c>
    </row>
    <row r="139" spans="2:17" x14ac:dyDescent="0.2">
      <c r="B139" s="2">
        <v>11.9621212121212</v>
      </c>
      <c r="C139" s="2">
        <v>1.4151402585570401</v>
      </c>
      <c r="D139" s="2">
        <v>2.6901014076141601E-2</v>
      </c>
      <c r="O139" s="2">
        <v>13.1262626262626</v>
      </c>
      <c r="P139" s="2">
        <v>1.42970588850173</v>
      </c>
      <c r="Q139" s="2">
        <v>2.2832606100202799E-2</v>
      </c>
    </row>
    <row r="140" spans="2:17" x14ac:dyDescent="0.2">
      <c r="B140" s="2">
        <v>12.2272727272727</v>
      </c>
      <c r="C140" s="2">
        <v>1.4218666971968099</v>
      </c>
      <c r="D140" s="2">
        <v>2.8499423713322002E-2</v>
      </c>
      <c r="O140" s="2">
        <v>13.409090909090899</v>
      </c>
      <c r="P140" s="2">
        <v>1.4409048746277899</v>
      </c>
      <c r="Q140" s="2">
        <v>2.3918287977090402E-2</v>
      </c>
    </row>
    <row r="141" spans="2:17" x14ac:dyDescent="0.2">
      <c r="B141" s="2">
        <v>12.4924242424242</v>
      </c>
      <c r="C141" s="2">
        <v>1.4251002527956</v>
      </c>
      <c r="D141" s="2">
        <v>3.0435051183496601E-2</v>
      </c>
      <c r="O141" s="2">
        <v>13.6919191919191</v>
      </c>
      <c r="P141" s="2">
        <v>1.45243980936886</v>
      </c>
      <c r="Q141" s="2">
        <v>2.5037003025354099E-2</v>
      </c>
    </row>
    <row r="142" spans="2:17" x14ac:dyDescent="0.2">
      <c r="B142" s="2">
        <v>12.757575757575699</v>
      </c>
      <c r="C142" s="2">
        <v>1.42375414781001</v>
      </c>
      <c r="D142" s="2">
        <v>3.2882823842569499E-2</v>
      </c>
      <c r="O142" s="2">
        <v>13.974747474747399</v>
      </c>
      <c r="P142" s="2">
        <v>1.4626836225097699</v>
      </c>
      <c r="Q142" s="2">
        <v>2.62980573600042E-2</v>
      </c>
    </row>
    <row r="143" spans="2:17" x14ac:dyDescent="0.2">
      <c r="B143" s="2">
        <v>13.022727272727201</v>
      </c>
      <c r="C143" s="2">
        <v>1.4291132201366099</v>
      </c>
      <c r="D143" s="2">
        <v>3.48135500324388E-2</v>
      </c>
      <c r="O143" s="2">
        <v>14.257575757575699</v>
      </c>
      <c r="P143" s="2">
        <v>1.4648003747243299</v>
      </c>
      <c r="Q143" s="2">
        <v>2.8221932060838499E-2</v>
      </c>
    </row>
    <row r="144" spans="2:17" x14ac:dyDescent="0.2">
      <c r="B144" s="2">
        <v>13.2878787878787</v>
      </c>
      <c r="C144" s="2">
        <v>1.4319813729401001</v>
      </c>
      <c r="D144" s="2">
        <v>3.7069896599420997E-2</v>
      </c>
      <c r="O144" s="2">
        <v>14.540404040404001</v>
      </c>
      <c r="P144" s="2">
        <v>1.4776454826123699</v>
      </c>
      <c r="Q144" s="2">
        <v>2.9426973402780901E-2</v>
      </c>
    </row>
    <row r="145" spans="2:17" x14ac:dyDescent="0.2">
      <c r="B145" s="2">
        <v>13.553030303030299</v>
      </c>
      <c r="C145" s="2">
        <v>1.4329187491523501</v>
      </c>
      <c r="D145" s="2">
        <v>3.9599569376439402E-2</v>
      </c>
      <c r="O145" s="2">
        <v>14.8232323232323</v>
      </c>
      <c r="P145" s="2">
        <v>1.48335614969512</v>
      </c>
      <c r="Q145" s="2">
        <v>3.1239836773951701E-2</v>
      </c>
    </row>
    <row r="146" spans="2:17" x14ac:dyDescent="0.2">
      <c r="B146" s="2">
        <v>13.818181818181801</v>
      </c>
      <c r="C146" s="2">
        <v>1.4318875134651401</v>
      </c>
      <c r="D146" s="2">
        <v>4.2422481864832301E-2</v>
      </c>
      <c r="O146" s="2">
        <v>15.1060606060606</v>
      </c>
      <c r="P146" s="2">
        <v>1.48295087454583</v>
      </c>
      <c r="Q146" s="2">
        <v>3.3684158690320397E-2</v>
      </c>
    </row>
    <row r="147" spans="2:17" x14ac:dyDescent="0.2">
      <c r="B147" s="2">
        <v>14.0833333333333</v>
      </c>
      <c r="C147" s="2">
        <v>1.4293252079893</v>
      </c>
      <c r="D147" s="2">
        <v>4.5527081517849302E-2</v>
      </c>
      <c r="O147" s="2">
        <v>15.3888888888888</v>
      </c>
      <c r="P147" s="2">
        <v>1.48654889284379</v>
      </c>
      <c r="Q147" s="2">
        <v>3.5890522986126001E-2</v>
      </c>
    </row>
    <row r="148" spans="2:17" x14ac:dyDescent="0.2">
      <c r="B148" s="2">
        <v>14.3484848484848</v>
      </c>
      <c r="C148" s="2">
        <v>1.4251616645988401</v>
      </c>
      <c r="D148" s="2">
        <v>4.8930426050201398E-2</v>
      </c>
      <c r="O148" s="2">
        <v>15.6717171717171</v>
      </c>
      <c r="P148" s="2">
        <v>1.49293336054069</v>
      </c>
      <c r="Q148" s="2">
        <v>3.7926551719851299E-2</v>
      </c>
    </row>
    <row r="149" spans="2:17" x14ac:dyDescent="0.2">
      <c r="B149" s="2">
        <v>14.613636363636299</v>
      </c>
      <c r="C149" s="2">
        <v>1.41919296684429</v>
      </c>
      <c r="D149" s="2">
        <v>5.26997178914905E-2</v>
      </c>
      <c r="O149" s="2">
        <v>15.9545454545454</v>
      </c>
      <c r="P149" s="2">
        <v>1.4934408172407401</v>
      </c>
      <c r="Q149" s="2">
        <v>4.0646842727137998E-2</v>
      </c>
    </row>
    <row r="150" spans="2:17" x14ac:dyDescent="0.2">
      <c r="B150" s="2">
        <v>14.878787878787801</v>
      </c>
      <c r="C150" s="2">
        <v>1.4110628808052901</v>
      </c>
      <c r="D150" s="2">
        <v>5.6908103683535299E-2</v>
      </c>
      <c r="O150" s="2">
        <v>16.237373737373701</v>
      </c>
      <c r="P150" s="2">
        <v>1.48865184441069</v>
      </c>
      <c r="Q150" s="2">
        <v>4.40649101118828E-2</v>
      </c>
    </row>
    <row r="151" spans="2:17" x14ac:dyDescent="0.2">
      <c r="B151" s="2">
        <v>15.1439393939393</v>
      </c>
      <c r="C151" s="2">
        <v>1.40072641822239</v>
      </c>
      <c r="D151" s="2">
        <v>6.15216044086443E-2</v>
      </c>
      <c r="O151" s="2">
        <v>16.520202020201999</v>
      </c>
      <c r="P151" s="2">
        <v>1.4759462804401</v>
      </c>
      <c r="Q151" s="2">
        <v>4.8646693555221103E-2</v>
      </c>
    </row>
    <row r="152" spans="2:17" x14ac:dyDescent="0.2">
      <c r="B152" s="2">
        <v>15.409090909090899</v>
      </c>
      <c r="C152" s="2">
        <v>1.3877888654013499</v>
      </c>
      <c r="D152" s="2">
        <v>6.6597000408168697E-2</v>
      </c>
      <c r="O152" s="2">
        <v>16.803030303030301</v>
      </c>
      <c r="P152" s="2">
        <v>1.4708269971136001</v>
      </c>
      <c r="Q152" s="2">
        <v>5.2621446026101602E-2</v>
      </c>
    </row>
    <row r="153" spans="2:17" x14ac:dyDescent="0.2">
      <c r="B153" s="2">
        <v>15.674242424242401</v>
      </c>
      <c r="C153" s="2">
        <v>1.3753540432187299</v>
      </c>
      <c r="D153" s="2">
        <v>7.1693180403521295E-2</v>
      </c>
      <c r="O153" s="2">
        <v>17.085858585858499</v>
      </c>
      <c r="P153" s="2">
        <v>1.4623528699172299</v>
      </c>
      <c r="Q153" s="2">
        <v>5.7330022215658298E-2</v>
      </c>
    </row>
    <row r="154" spans="2:17" x14ac:dyDescent="0.2">
      <c r="B154" s="2">
        <v>15.9393939393939</v>
      </c>
      <c r="C154" s="2">
        <v>1.37059182731989</v>
      </c>
      <c r="D154" s="2">
        <v>7.5967742471939298E-2</v>
      </c>
      <c r="O154" s="2">
        <v>17.368686868686801</v>
      </c>
      <c r="P154" s="2">
        <v>1.4487107471887199</v>
      </c>
      <c r="Q154" s="2">
        <v>6.3142660334090397E-2</v>
      </c>
    </row>
    <row r="155" spans="2:17" x14ac:dyDescent="0.2">
      <c r="B155" s="2">
        <v>16.2045454545454</v>
      </c>
      <c r="C155" s="2">
        <v>1.36698593726855</v>
      </c>
      <c r="D155" s="2">
        <v>8.0197422252393097E-2</v>
      </c>
      <c r="O155" s="2">
        <v>17.651515151515099</v>
      </c>
      <c r="P155" s="2">
        <v>1.4286063041050401</v>
      </c>
      <c r="Q155" s="2">
        <v>7.0304573167603204E-2</v>
      </c>
    </row>
    <row r="156" spans="2:17" x14ac:dyDescent="0.2">
      <c r="B156" s="2">
        <v>16.469696969696901</v>
      </c>
      <c r="C156" s="2">
        <v>1.3620941254239001</v>
      </c>
      <c r="D156" s="2">
        <v>8.46527714387518E-2</v>
      </c>
      <c r="O156" s="2">
        <v>17.934343434343401</v>
      </c>
      <c r="P156" s="2">
        <v>1.4028581637152799</v>
      </c>
      <c r="Q156" s="2">
        <v>7.8708101292891505E-2</v>
      </c>
    </row>
    <row r="157" spans="2:17" x14ac:dyDescent="0.2">
      <c r="B157" s="2">
        <v>16.734848484848399</v>
      </c>
      <c r="C157" s="2">
        <v>1.3567189672456601</v>
      </c>
      <c r="D157" s="2">
        <v>8.9217534914574098E-2</v>
      </c>
      <c r="O157" s="2">
        <v>18.217171717171698</v>
      </c>
      <c r="P157" s="2">
        <v>1.37264456723424</v>
      </c>
      <c r="Q157" s="2">
        <v>8.7987170449441002E-2</v>
      </c>
    </row>
    <row r="158" spans="2:17" x14ac:dyDescent="0.2">
      <c r="B158" s="2">
        <v>17</v>
      </c>
      <c r="C158" s="2">
        <v>1.35099999999999</v>
      </c>
      <c r="D158" s="2">
        <v>9.3820000000000001E-2</v>
      </c>
      <c r="O158" s="2">
        <v>18.5</v>
      </c>
      <c r="P158" s="2">
        <v>1.34109999999999</v>
      </c>
      <c r="Q158" s="2">
        <v>9.7530000000000006E-2</v>
      </c>
    </row>
    <row r="159" spans="2:17" x14ac:dyDescent="0.2">
      <c r="B159" s="2">
        <v>17</v>
      </c>
      <c r="C159" s="2">
        <v>1.35099999999999</v>
      </c>
      <c r="D159" s="2">
        <v>9.3820000000000001E-2</v>
      </c>
      <c r="O159" s="2">
        <v>18.5</v>
      </c>
      <c r="P159" s="2">
        <v>1.34109999999999</v>
      </c>
      <c r="Q159" s="2">
        <v>9.7530000000000006E-2</v>
      </c>
    </row>
    <row r="160" spans="2:17" x14ac:dyDescent="0.2">
      <c r="B160" s="2">
        <v>20.326530612244799</v>
      </c>
      <c r="C160" s="2">
        <v>1.28013555990303</v>
      </c>
      <c r="D160" s="2">
        <v>0.15036915849500601</v>
      </c>
      <c r="O160" s="2">
        <v>21.7959183673469</v>
      </c>
      <c r="P160" s="2">
        <v>0.98062906091393998</v>
      </c>
      <c r="Q160" s="2">
        <v>0.206566901758969</v>
      </c>
    </row>
    <row r="161" spans="2:17" x14ac:dyDescent="0.2">
      <c r="B161" s="2">
        <v>23.653061224489701</v>
      </c>
      <c r="C161" s="2">
        <v>1.2122238048100999</v>
      </c>
      <c r="D161" s="2">
        <v>0.20456210205272099</v>
      </c>
      <c r="O161" s="2">
        <v>25.0918367346938</v>
      </c>
      <c r="P161" s="2">
        <v>0.63517774428979901</v>
      </c>
      <c r="Q161" s="2">
        <v>0.31106059927798102</v>
      </c>
    </row>
    <row r="162" spans="2:17" x14ac:dyDescent="0.2">
      <c r="B162" s="2">
        <v>26.979591836734599</v>
      </c>
      <c r="C162" s="2">
        <v>1.1472647347212199</v>
      </c>
      <c r="D162" s="2">
        <v>0.25639883067314401</v>
      </c>
      <c r="O162" s="2">
        <v>28.387755102040799</v>
      </c>
      <c r="P162" s="2">
        <v>0.30474605012757799</v>
      </c>
      <c r="Q162" s="2">
        <v>0.411011092557036</v>
      </c>
    </row>
    <row r="163" spans="2:17" x14ac:dyDescent="0.2">
      <c r="B163" s="2">
        <v>30.306122448979501</v>
      </c>
      <c r="C163" s="2">
        <v>1.0852583496363699</v>
      </c>
      <c r="D163" s="2">
        <v>0.30587934435627501</v>
      </c>
      <c r="O163" s="2">
        <v>31.683673469387699</v>
      </c>
      <c r="P163" s="2">
        <v>-1.06660215727238E-2</v>
      </c>
      <c r="Q163" s="2">
        <v>0.50641838159613495</v>
      </c>
    </row>
    <row r="164" spans="2:17" x14ac:dyDescent="0.2">
      <c r="B164" s="2">
        <v>33.632653061224403</v>
      </c>
      <c r="C164" s="2">
        <v>1.0262046495555699</v>
      </c>
      <c r="D164" s="2">
        <v>0.35300364310211302</v>
      </c>
      <c r="O164" s="2">
        <v>34.979591836734599</v>
      </c>
      <c r="P164" s="2">
        <v>-0.31105847081110699</v>
      </c>
      <c r="Q164" s="2">
        <v>0.59728246639527605</v>
      </c>
    </row>
    <row r="165" spans="2:17" x14ac:dyDescent="0.2">
      <c r="B165" s="2">
        <v>36.959183673469298</v>
      </c>
      <c r="C165" s="2">
        <v>0.97010363447880499</v>
      </c>
      <c r="D165" s="2">
        <v>0.39777172691065998</v>
      </c>
      <c r="O165" s="2">
        <v>38.275510204081598</v>
      </c>
      <c r="P165" s="2">
        <v>-0.59643129758756996</v>
      </c>
      <c r="Q165" s="2">
        <v>0.68360334695446001</v>
      </c>
    </row>
    <row r="166" spans="2:17" x14ac:dyDescent="0.2">
      <c r="B166" s="2">
        <v>40.285714285714199</v>
      </c>
      <c r="C166" s="2">
        <v>0.91695530440607997</v>
      </c>
      <c r="D166" s="2">
        <v>0.44018359578191502</v>
      </c>
      <c r="O166" s="2">
        <v>41.571428571428498</v>
      </c>
      <c r="P166" s="2">
        <v>-0.86678450190211498</v>
      </c>
      <c r="Q166" s="2">
        <v>0.76538102327368696</v>
      </c>
    </row>
    <row r="167" spans="2:17" x14ac:dyDescent="0.2">
      <c r="B167" s="2">
        <v>43.612244897959101</v>
      </c>
      <c r="C167" s="2">
        <v>0.86675965933739596</v>
      </c>
      <c r="D167" s="2">
        <v>0.480239249715879</v>
      </c>
      <c r="O167" s="2">
        <v>44.867346938775498</v>
      </c>
      <c r="P167" s="2">
        <v>-1.12211808375474</v>
      </c>
      <c r="Q167" s="2">
        <v>0.84261549535295699</v>
      </c>
    </row>
    <row r="168" spans="2:17" x14ac:dyDescent="0.2">
      <c r="B168" s="2">
        <v>46.938775510204003</v>
      </c>
      <c r="C168" s="2">
        <v>0.81951669927275095</v>
      </c>
      <c r="D168" s="2">
        <v>0.517938688712549</v>
      </c>
      <c r="O168" s="2">
        <v>48.163265306122398</v>
      </c>
      <c r="P168" s="2">
        <v>-1.36243204314544</v>
      </c>
      <c r="Q168" s="2">
        <v>0.91530676319227</v>
      </c>
    </row>
    <row r="169" spans="2:17" x14ac:dyDescent="0.2">
      <c r="B169" s="2">
        <v>50.265306122448898</v>
      </c>
      <c r="C169" s="2">
        <v>0.77522642421214805</v>
      </c>
      <c r="D169" s="2">
        <v>0.55328191277192895</v>
      </c>
      <c r="O169" s="2">
        <v>51.459183673469298</v>
      </c>
      <c r="P169" s="2">
        <v>-1.5877263800742301</v>
      </c>
      <c r="Q169" s="2">
        <v>0.98345482679162599</v>
      </c>
    </row>
    <row r="170" spans="2:17" x14ac:dyDescent="0.2">
      <c r="B170" s="2">
        <v>53.5918367346938</v>
      </c>
      <c r="C170" s="2">
        <v>0.73388883415558404</v>
      </c>
      <c r="D170" s="2">
        <v>0.58626892189401603</v>
      </c>
      <c r="O170" s="2">
        <v>54.755102040816297</v>
      </c>
      <c r="P170" s="2">
        <v>-1.7980010945411</v>
      </c>
      <c r="Q170" s="2">
        <v>1.04705968615102</v>
      </c>
    </row>
    <row r="171" spans="2:17" x14ac:dyDescent="0.2">
      <c r="B171" s="2">
        <v>56.918367346938702</v>
      </c>
      <c r="C171" s="2">
        <v>0.69550392910306003</v>
      </c>
      <c r="D171" s="2">
        <v>0.616899716078811</v>
      </c>
      <c r="O171" s="2">
        <v>58.051020408163197</v>
      </c>
      <c r="P171" s="2">
        <v>-1.9932561865460501</v>
      </c>
      <c r="Q171" s="2">
        <v>1.10612134127046</v>
      </c>
    </row>
    <row r="172" spans="2:17" x14ac:dyDescent="0.2">
      <c r="B172" s="2">
        <v>60.244897959183596</v>
      </c>
      <c r="C172" s="2">
        <v>0.66007170905457702</v>
      </c>
      <c r="D172" s="2">
        <v>0.64517429532631498</v>
      </c>
      <c r="O172" s="2">
        <v>61.346938775510203</v>
      </c>
      <c r="P172" s="2">
        <v>-2.1734916560890798</v>
      </c>
      <c r="Q172" s="2">
        <v>1.1606397921499501</v>
      </c>
    </row>
    <row r="173" spans="2:17" x14ac:dyDescent="0.2">
      <c r="B173" s="2">
        <v>63.571428571428498</v>
      </c>
      <c r="C173" s="2">
        <v>0.62759217401013401</v>
      </c>
      <c r="D173" s="2">
        <v>0.67109265963652598</v>
      </c>
      <c r="O173" s="2">
        <v>64.642857142857096</v>
      </c>
      <c r="P173" s="2">
        <v>-2.3387075031701898</v>
      </c>
      <c r="Q173" s="2">
        <v>1.2106150387894701</v>
      </c>
    </row>
    <row r="174" spans="2:17" x14ac:dyDescent="0.2">
      <c r="B174" s="2">
        <v>66.897959183673393</v>
      </c>
      <c r="C174" s="2">
        <v>0.598065323969732</v>
      </c>
      <c r="D174" s="2">
        <v>0.69465480900944498</v>
      </c>
      <c r="O174" s="2">
        <v>67.938775510203996</v>
      </c>
      <c r="P174" s="2">
        <v>-2.48890372778938</v>
      </c>
      <c r="Q174" s="2">
        <v>1.2560470811890401</v>
      </c>
    </row>
    <row r="175" spans="2:17" x14ac:dyDescent="0.2">
      <c r="B175" s="2">
        <v>70.224489795918302</v>
      </c>
      <c r="C175" s="2">
        <v>0.57149115893336899</v>
      </c>
      <c r="D175" s="2">
        <v>0.715860743445073</v>
      </c>
      <c r="O175" s="2">
        <v>71.234693877550995</v>
      </c>
      <c r="P175" s="2">
        <v>-2.6240803299466502</v>
      </c>
      <c r="Q175" s="2">
        <v>1.29693591934866</v>
      </c>
    </row>
    <row r="176" spans="2:17" x14ac:dyDescent="0.2">
      <c r="B176" s="2">
        <v>73.551020408163197</v>
      </c>
      <c r="C176" s="2">
        <v>0.54786967890104699</v>
      </c>
      <c r="D176" s="2">
        <v>0.73471046294340803</v>
      </c>
      <c r="O176" s="2">
        <v>74.530612244897895</v>
      </c>
      <c r="P176" s="2">
        <v>-2.7442373096420001</v>
      </c>
      <c r="Q176" s="2">
        <v>1.33328155326831</v>
      </c>
    </row>
    <row r="177" spans="2:17" x14ac:dyDescent="0.2">
      <c r="B177" s="2">
        <v>76.877551020408106</v>
      </c>
      <c r="C177" s="2">
        <v>0.52720088387276498</v>
      </c>
      <c r="D177" s="2">
        <v>0.75120396750445195</v>
      </c>
      <c r="O177" s="2">
        <v>77.826530612244895</v>
      </c>
      <c r="P177" s="2">
        <v>-2.8493746668754398</v>
      </c>
      <c r="Q177" s="2">
        <v>1.3650839829480099</v>
      </c>
    </row>
    <row r="178" spans="2:17" x14ac:dyDescent="0.2">
      <c r="B178" s="2">
        <v>80.204081632653001</v>
      </c>
      <c r="C178" s="2">
        <v>0.50948477384852398</v>
      </c>
      <c r="D178" s="2">
        <v>0.765341257128204</v>
      </c>
      <c r="O178" s="2">
        <v>81.122448979591795</v>
      </c>
      <c r="P178" s="2">
        <v>-2.9394924016469499</v>
      </c>
      <c r="Q178" s="2">
        <v>1.39234320838776</v>
      </c>
    </row>
    <row r="179" spans="2:17" x14ac:dyDescent="0.2">
      <c r="B179" s="2">
        <v>83.530612244897895</v>
      </c>
      <c r="C179" s="2">
        <v>0.49472134882832203</v>
      </c>
      <c r="D179" s="2">
        <v>0.77712233181466295</v>
      </c>
      <c r="O179" s="2">
        <v>84.418367346938695</v>
      </c>
      <c r="P179" s="2">
        <v>-3.0145905139565499</v>
      </c>
      <c r="Q179" s="2">
        <v>1.4150592295875399</v>
      </c>
    </row>
    <row r="180" spans="2:17" x14ac:dyDescent="0.2">
      <c r="B180" s="2">
        <v>86.857142857142804</v>
      </c>
      <c r="C180" s="2">
        <v>0.48291060881216102</v>
      </c>
      <c r="D180" s="2">
        <v>0.78654719156383102</v>
      </c>
      <c r="O180" s="2">
        <v>87.714285714285694</v>
      </c>
      <c r="P180" s="2">
        <v>-3.0746690038042299</v>
      </c>
      <c r="Q180" s="2">
        <v>1.43323204654737</v>
      </c>
    </row>
    <row r="181" spans="2:17" x14ac:dyDescent="0.2">
      <c r="B181" s="2">
        <v>90.183673469387699</v>
      </c>
      <c r="C181" s="2">
        <v>0.47405255380004002</v>
      </c>
      <c r="D181" s="2">
        <v>0.79361583637570698</v>
      </c>
      <c r="O181" s="2">
        <v>91.010204081632594</v>
      </c>
      <c r="P181" s="2">
        <v>-3.1197278711899799</v>
      </c>
      <c r="Q181" s="2">
        <v>1.4468616592672401</v>
      </c>
    </row>
    <row r="182" spans="2:17" x14ac:dyDescent="0.2">
      <c r="B182" s="2">
        <v>93.510204081632594</v>
      </c>
      <c r="C182" s="2">
        <v>0.46814718379196002</v>
      </c>
      <c r="D182" s="2">
        <v>0.79832826625029096</v>
      </c>
      <c r="O182" s="2">
        <v>94.306122448979494</v>
      </c>
      <c r="P182" s="2">
        <v>-3.1497671161138201</v>
      </c>
      <c r="Q182" s="2">
        <v>1.4559480677471599</v>
      </c>
    </row>
    <row r="183" spans="2:17" x14ac:dyDescent="0.2">
      <c r="B183" s="2">
        <v>96.836734693877503</v>
      </c>
      <c r="C183" s="2">
        <v>0.46519449878791902</v>
      </c>
      <c r="D183" s="2">
        <v>0.80068448118758295</v>
      </c>
      <c r="O183" s="2">
        <v>97.602040816326493</v>
      </c>
      <c r="P183" s="2">
        <v>-3.16478673857574</v>
      </c>
      <c r="Q183" s="2">
        <v>1.4604912719871099</v>
      </c>
    </row>
    <row r="184" spans="2:17" x14ac:dyDescent="0.2">
      <c r="B184" s="2">
        <v>100.163265306122</v>
      </c>
      <c r="C184" s="2">
        <v>0.46519449878792002</v>
      </c>
      <c r="D184" s="2">
        <v>0.80068448118758295</v>
      </c>
      <c r="O184" s="2">
        <v>100.897959183673</v>
      </c>
      <c r="P184" s="2">
        <v>-3.16478673857574</v>
      </c>
      <c r="Q184" s="2">
        <v>1.4604912719871099</v>
      </c>
    </row>
    <row r="185" spans="2:17" x14ac:dyDescent="0.2">
      <c r="B185" s="2">
        <v>103.48979591836699</v>
      </c>
      <c r="C185" s="2">
        <v>0.46814718379196002</v>
      </c>
      <c r="D185" s="2">
        <v>0.79832826625029096</v>
      </c>
      <c r="O185" s="2">
        <v>104.19387755101999</v>
      </c>
      <c r="P185" s="2">
        <v>-3.1497671161138201</v>
      </c>
      <c r="Q185" s="2">
        <v>1.4559480677471599</v>
      </c>
    </row>
    <row r="186" spans="2:17" x14ac:dyDescent="0.2">
      <c r="B186" s="2">
        <v>106.816326530612</v>
      </c>
      <c r="C186" s="2">
        <v>0.47405255380004002</v>
      </c>
      <c r="D186" s="2">
        <v>0.79361583637570698</v>
      </c>
      <c r="O186" s="2">
        <v>107.48979591836699</v>
      </c>
      <c r="P186" s="2">
        <v>-3.1197278711899799</v>
      </c>
      <c r="Q186" s="2">
        <v>1.4468616592672401</v>
      </c>
    </row>
    <row r="187" spans="2:17" x14ac:dyDescent="0.2">
      <c r="B187" s="2">
        <v>110.142857142857</v>
      </c>
      <c r="C187" s="2">
        <v>0.48291060881216102</v>
      </c>
      <c r="D187" s="2">
        <v>0.78654719156383102</v>
      </c>
      <c r="O187" s="2">
        <v>110.78571428571399</v>
      </c>
      <c r="P187" s="2">
        <v>-3.0746690038042299</v>
      </c>
      <c r="Q187" s="2">
        <v>1.43323204654737</v>
      </c>
    </row>
    <row r="188" spans="2:17" x14ac:dyDescent="0.2">
      <c r="B188" s="2">
        <v>113.46938775510201</v>
      </c>
      <c r="C188" s="2">
        <v>0.49472134882832203</v>
      </c>
      <c r="D188" s="2">
        <v>0.77712233181466295</v>
      </c>
      <c r="O188" s="2">
        <v>114.08163265306101</v>
      </c>
      <c r="P188" s="2">
        <v>-3.0145905139565499</v>
      </c>
      <c r="Q188" s="2">
        <v>1.4150592295875399</v>
      </c>
    </row>
    <row r="189" spans="2:17" x14ac:dyDescent="0.2">
      <c r="B189" s="2">
        <v>116.795918367346</v>
      </c>
      <c r="C189" s="2">
        <v>0.50948477384852298</v>
      </c>
      <c r="D189" s="2">
        <v>0.765341257128204</v>
      </c>
      <c r="O189" s="2">
        <v>117.37755102040801</v>
      </c>
      <c r="P189" s="2">
        <v>-2.9394924016469499</v>
      </c>
      <c r="Q189" s="2">
        <v>1.39234320838776</v>
      </c>
    </row>
    <row r="190" spans="2:17" x14ac:dyDescent="0.2">
      <c r="B190" s="2">
        <v>120.122448979591</v>
      </c>
      <c r="C190" s="2">
        <v>0.52720088387276498</v>
      </c>
      <c r="D190" s="2">
        <v>0.75120396750445195</v>
      </c>
      <c r="O190" s="2">
        <v>120.67346938775501</v>
      </c>
      <c r="P190" s="2">
        <v>-2.8493746668754398</v>
      </c>
      <c r="Q190" s="2">
        <v>1.3650839829480099</v>
      </c>
    </row>
    <row r="191" spans="2:17" x14ac:dyDescent="0.2">
      <c r="B191" s="2">
        <v>123.44897959183599</v>
      </c>
      <c r="C191" s="2">
        <v>0.54786967890104699</v>
      </c>
      <c r="D191" s="2">
        <v>0.73471046294340803</v>
      </c>
      <c r="O191" s="2">
        <v>123.96938775510201</v>
      </c>
      <c r="P191" s="2">
        <v>-2.7442373096420001</v>
      </c>
      <c r="Q191" s="2">
        <v>1.33328155326831</v>
      </c>
    </row>
    <row r="192" spans="2:17" x14ac:dyDescent="0.2">
      <c r="B192" s="2">
        <v>126.775510204081</v>
      </c>
      <c r="C192" s="2">
        <v>0.57149115893336899</v>
      </c>
      <c r="D192" s="2">
        <v>0.715860743445073</v>
      </c>
      <c r="O192" s="2">
        <v>127.265306122448</v>
      </c>
      <c r="P192" s="2">
        <v>-2.6240803299466502</v>
      </c>
      <c r="Q192" s="2">
        <v>1.29693591934866</v>
      </c>
    </row>
    <row r="193" spans="2:17" x14ac:dyDescent="0.2">
      <c r="B193" s="2">
        <v>130.102040816326</v>
      </c>
      <c r="C193" s="2">
        <v>0.598065323969731</v>
      </c>
      <c r="D193" s="2">
        <v>0.69465480900944498</v>
      </c>
      <c r="O193" s="2">
        <v>130.56122448979499</v>
      </c>
      <c r="P193" s="2">
        <v>-2.48890372778938</v>
      </c>
      <c r="Q193" s="2">
        <v>1.2560470811890401</v>
      </c>
    </row>
    <row r="194" spans="2:17" x14ac:dyDescent="0.2">
      <c r="B194" s="2">
        <v>133.42857142857099</v>
      </c>
      <c r="C194" s="2">
        <v>0.62759217401013401</v>
      </c>
      <c r="D194" s="2">
        <v>0.67109265963652598</v>
      </c>
      <c r="O194" s="2">
        <v>133.85714285714201</v>
      </c>
      <c r="P194" s="2">
        <v>-2.3387075031701898</v>
      </c>
      <c r="Q194" s="2">
        <v>1.2106150387894701</v>
      </c>
    </row>
    <row r="195" spans="2:17" x14ac:dyDescent="0.2">
      <c r="B195" s="2">
        <v>136.75510204081601</v>
      </c>
      <c r="C195" s="2">
        <v>0.66007170905457702</v>
      </c>
      <c r="D195" s="2">
        <v>0.64517429532631398</v>
      </c>
      <c r="O195" s="2">
        <v>137.15306122448899</v>
      </c>
      <c r="P195" s="2">
        <v>-2.1734916560890798</v>
      </c>
      <c r="Q195" s="2">
        <v>1.1606397921499501</v>
      </c>
    </row>
    <row r="196" spans="2:17" x14ac:dyDescent="0.2">
      <c r="B196" s="2">
        <v>140.08163265306101</v>
      </c>
      <c r="C196" s="2">
        <v>0.69550392910306003</v>
      </c>
      <c r="D196" s="2">
        <v>0.616899716078811</v>
      </c>
      <c r="O196" s="2">
        <v>140.44897959183601</v>
      </c>
      <c r="P196" s="2">
        <v>-1.9932561865460501</v>
      </c>
      <c r="Q196" s="2">
        <v>1.10612134127046</v>
      </c>
    </row>
    <row r="197" spans="2:17" x14ac:dyDescent="0.2">
      <c r="B197" s="2">
        <v>143.408163265306</v>
      </c>
      <c r="C197" s="2">
        <v>0.73388883415558404</v>
      </c>
      <c r="D197" s="2">
        <v>0.58626892189401603</v>
      </c>
      <c r="O197" s="2">
        <v>143.74489795918299</v>
      </c>
      <c r="P197" s="2">
        <v>-1.7980010945411</v>
      </c>
      <c r="Q197" s="2">
        <v>1.04705968615102</v>
      </c>
    </row>
    <row r="198" spans="2:17" x14ac:dyDescent="0.2">
      <c r="B198" s="2">
        <v>146.734693877551</v>
      </c>
      <c r="C198" s="2">
        <v>0.77522642421214805</v>
      </c>
      <c r="D198" s="2">
        <v>0.55328191277192895</v>
      </c>
      <c r="O198" s="2">
        <v>147.04081632653001</v>
      </c>
      <c r="P198" s="2">
        <v>-1.5877263800742301</v>
      </c>
      <c r="Q198" s="2">
        <v>0.98345482679162499</v>
      </c>
    </row>
    <row r="199" spans="2:17" x14ac:dyDescent="0.2">
      <c r="B199" s="2">
        <v>150.06122448979499</v>
      </c>
      <c r="C199" s="2">
        <v>0.81951669927275095</v>
      </c>
      <c r="D199" s="2">
        <v>0.51793868871255</v>
      </c>
      <c r="O199" s="2">
        <v>150.33673469387699</v>
      </c>
      <c r="P199" s="2">
        <v>-1.36243204314544</v>
      </c>
      <c r="Q199" s="2">
        <v>0.91530676319227</v>
      </c>
    </row>
    <row r="200" spans="2:17" x14ac:dyDescent="0.2">
      <c r="B200" s="2">
        <v>153.38775510203999</v>
      </c>
      <c r="C200" s="2">
        <v>0.86675965933739596</v>
      </c>
      <c r="D200" s="2">
        <v>0.480239249715879</v>
      </c>
      <c r="O200" s="2">
        <v>153.632653061224</v>
      </c>
      <c r="P200" s="2">
        <v>-1.12211808375474</v>
      </c>
      <c r="Q200" s="2">
        <v>0.84261549535295699</v>
      </c>
    </row>
    <row r="201" spans="2:17" x14ac:dyDescent="0.2">
      <c r="B201" s="2">
        <v>156.71428571428501</v>
      </c>
      <c r="C201" s="2">
        <v>0.91695530440607997</v>
      </c>
      <c r="D201" s="2">
        <v>0.44018359578191502</v>
      </c>
      <c r="O201" s="2">
        <v>156.92857142857099</v>
      </c>
      <c r="P201" s="2">
        <v>-0.86678450190211398</v>
      </c>
      <c r="Q201" s="2">
        <v>0.76538102327368696</v>
      </c>
    </row>
    <row r="202" spans="2:17" x14ac:dyDescent="0.2">
      <c r="B202" s="2">
        <v>160.04081632653001</v>
      </c>
      <c r="C202" s="2">
        <v>0.97010363447880499</v>
      </c>
      <c r="D202" s="2">
        <v>0.39777172691065998</v>
      </c>
      <c r="O202" s="2">
        <v>160.224489795918</v>
      </c>
      <c r="P202" s="2">
        <v>-0.59643129758756996</v>
      </c>
      <c r="Q202" s="2">
        <v>0.68360334695446001</v>
      </c>
    </row>
    <row r="203" spans="2:17" x14ac:dyDescent="0.2">
      <c r="B203" s="2">
        <v>163.367346938775</v>
      </c>
      <c r="C203" s="2">
        <v>1.0262046495555699</v>
      </c>
      <c r="D203" s="2">
        <v>0.35300364310211302</v>
      </c>
      <c r="O203" s="2">
        <v>163.52040816326499</v>
      </c>
      <c r="P203" s="2">
        <v>-0.31105847081110699</v>
      </c>
      <c r="Q203" s="2">
        <v>0.59728246639527605</v>
      </c>
    </row>
    <row r="204" spans="2:17" x14ac:dyDescent="0.2">
      <c r="B204" s="2">
        <v>166.69387755101999</v>
      </c>
      <c r="C204" s="2">
        <v>1.0852583496363699</v>
      </c>
      <c r="D204" s="2">
        <v>0.30587934435627501</v>
      </c>
      <c r="O204" s="2">
        <v>166.816326530612</v>
      </c>
      <c r="P204" s="2">
        <v>-1.0666021572722501E-2</v>
      </c>
      <c r="Q204" s="2">
        <v>0.50641838159613395</v>
      </c>
    </row>
    <row r="205" spans="2:17" x14ac:dyDescent="0.2">
      <c r="B205" s="2">
        <v>170.02040816326499</v>
      </c>
      <c r="C205" s="2">
        <v>1.1472647347212199</v>
      </c>
      <c r="D205" s="2">
        <v>0.25639883067314401</v>
      </c>
      <c r="O205" s="2">
        <v>170.11224489795899</v>
      </c>
      <c r="P205" s="2">
        <v>0.30474605012757799</v>
      </c>
      <c r="Q205" s="2">
        <v>0.411011092557036</v>
      </c>
    </row>
    <row r="206" spans="2:17" x14ac:dyDescent="0.2">
      <c r="B206" s="2">
        <v>173.34693877551001</v>
      </c>
      <c r="C206" s="2">
        <v>1.2122238048100999</v>
      </c>
      <c r="D206" s="2">
        <v>0.20456210205272099</v>
      </c>
      <c r="O206" s="2">
        <v>173.408163265306</v>
      </c>
      <c r="P206" s="2">
        <v>0.63517774428980101</v>
      </c>
      <c r="Q206" s="2">
        <v>0.31106059927798102</v>
      </c>
    </row>
    <row r="207" spans="2:17" x14ac:dyDescent="0.2">
      <c r="B207" s="2">
        <v>176.67346938775501</v>
      </c>
      <c r="C207" s="2">
        <v>1.28013555990303</v>
      </c>
      <c r="D207" s="2">
        <v>0.15036915849500601</v>
      </c>
      <c r="O207" s="2">
        <v>176.70408163265299</v>
      </c>
      <c r="P207" s="2">
        <v>0.98062906091394098</v>
      </c>
      <c r="Q207" s="2">
        <v>0.206566901758969</v>
      </c>
    </row>
    <row r="208" spans="2:17" x14ac:dyDescent="0.2">
      <c r="B208" s="2">
        <v>180</v>
      </c>
      <c r="C208" s="2">
        <v>1.35099999999999</v>
      </c>
      <c r="D208" s="2">
        <v>9.3820000000000001E-2</v>
      </c>
      <c r="O208" s="2">
        <v>180</v>
      </c>
      <c r="P208" s="2">
        <v>1.34109999999999</v>
      </c>
      <c r="Q208" s="2">
        <v>9.7530000000000006E-2</v>
      </c>
    </row>
  </sheetData>
  <mergeCells count="26">
    <mergeCell ref="CK3:CM3"/>
    <mergeCell ref="CN3:CP3"/>
    <mergeCell ref="CQ3:CS3"/>
    <mergeCell ref="CB3:CD3"/>
    <mergeCell ref="CE3:CG3"/>
    <mergeCell ref="BG3:BI3"/>
    <mergeCell ref="BM3:BO3"/>
    <mergeCell ref="BP3:BR3"/>
    <mergeCell ref="BS3:BU3"/>
    <mergeCell ref="BY3:CA3"/>
    <mergeCell ref="AO3:AQ3"/>
    <mergeCell ref="AR3:AT3"/>
    <mergeCell ref="AU3:AW3"/>
    <mergeCell ref="BA3:BC3"/>
    <mergeCell ref="BD3:BF3"/>
    <mergeCell ref="S4:T4"/>
    <mergeCell ref="F4:G4"/>
    <mergeCell ref="AI3:AK3"/>
    <mergeCell ref="C3:E3"/>
    <mergeCell ref="J3:L3"/>
    <mergeCell ref="F3:I3"/>
    <mergeCell ref="AC3:AE3"/>
    <mergeCell ref="AF3:AH3"/>
    <mergeCell ref="P3:R3"/>
    <mergeCell ref="S3:V3"/>
    <mergeCell ref="W3:Y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A356-0372-D14A-ACF3-E200A4F6585A}">
  <dimension ref="B2:L69"/>
  <sheetViews>
    <sheetView zoomScale="125" workbookViewId="0">
      <selection activeCell="M19" sqref="M19"/>
    </sheetView>
  </sheetViews>
  <sheetFormatPr baseColWidth="10" defaultRowHeight="16" x14ac:dyDescent="0.2"/>
  <cols>
    <col min="6" max="6" width="10.6640625" customWidth="1"/>
  </cols>
  <sheetData>
    <row r="2" spans="3:8" ht="20" customHeight="1" x14ac:dyDescent="0.2">
      <c r="C2" s="56" t="s">
        <v>109</v>
      </c>
      <c r="D2" s="56"/>
      <c r="E2" s="56"/>
      <c r="F2" s="56"/>
    </row>
    <row r="3" spans="3:8" x14ac:dyDescent="0.2">
      <c r="C3" s="35" t="s">
        <v>105</v>
      </c>
      <c r="D3" s="33" t="s">
        <v>66</v>
      </c>
      <c r="E3" s="35" t="s">
        <v>106</v>
      </c>
      <c r="F3" s="34" t="s">
        <v>107</v>
      </c>
      <c r="H3" s="40" t="s">
        <v>111</v>
      </c>
    </row>
    <row r="4" spans="3:8" x14ac:dyDescent="0.2">
      <c r="C4" s="36">
        <v>0</v>
      </c>
      <c r="D4" s="2">
        <v>0.13220000000000001</v>
      </c>
      <c r="E4" s="36">
        <v>5.8400000000000001E-2</v>
      </c>
      <c r="F4" s="20">
        <v>0</v>
      </c>
      <c r="H4" s="38" t="s">
        <v>110</v>
      </c>
    </row>
    <row r="5" spans="3:8" x14ac:dyDescent="0.2">
      <c r="C5" s="36">
        <v>0.05</v>
      </c>
      <c r="D5" s="2">
        <v>0.128</v>
      </c>
      <c r="E5" s="36">
        <v>5.8200000000000002E-2</v>
      </c>
      <c r="F5" s="20">
        <v>0.11</v>
      </c>
      <c r="H5" s="39" t="s">
        <v>108</v>
      </c>
    </row>
    <row r="6" spans="3:8" x14ac:dyDescent="0.2">
      <c r="C6" s="36">
        <v>0.1</v>
      </c>
      <c r="D6" s="2">
        <v>0.12239999999999999</v>
      </c>
      <c r="E6" s="36">
        <v>5.7799999999999997E-2</v>
      </c>
      <c r="F6" s="20">
        <v>0.21199999999999999</v>
      </c>
      <c r="H6" s="39" t="s">
        <v>116</v>
      </c>
    </row>
    <row r="7" spans="3:8" x14ac:dyDescent="0.2">
      <c r="C7" s="36">
        <v>0.15</v>
      </c>
      <c r="D7" s="2">
        <v>0.11650000000000001</v>
      </c>
      <c r="E7" s="36">
        <v>5.7200000000000001E-2</v>
      </c>
      <c r="F7" s="20">
        <v>0.30599999999999999</v>
      </c>
      <c r="H7" s="39" t="s">
        <v>117</v>
      </c>
    </row>
    <row r="8" spans="3:8" x14ac:dyDescent="0.2">
      <c r="C8" s="36">
        <v>0.2</v>
      </c>
      <c r="D8" s="2">
        <v>0.1101</v>
      </c>
      <c r="E8" s="36">
        <v>5.6399999999999999E-2</v>
      </c>
      <c r="F8" s="20">
        <v>0.39100000000000001</v>
      </c>
    </row>
    <row r="9" spans="3:8" x14ac:dyDescent="0.2">
      <c r="C9" s="36">
        <v>0.25</v>
      </c>
      <c r="D9" s="2">
        <v>0.1036</v>
      </c>
      <c r="E9" s="36">
        <v>5.5500000000000001E-2</v>
      </c>
      <c r="F9" s="20">
        <v>0.46700000000000003</v>
      </c>
    </row>
    <row r="10" spans="3:8" x14ac:dyDescent="0.2">
      <c r="C10" s="36">
        <v>0.3</v>
      </c>
      <c r="D10" s="2">
        <v>9.6799999999999997E-2</v>
      </c>
      <c r="E10" s="36">
        <v>5.4300000000000001E-2</v>
      </c>
      <c r="F10" s="20">
        <v>0.53500000000000003</v>
      </c>
    </row>
    <row r="11" spans="3:8" x14ac:dyDescent="0.2">
      <c r="C11" s="36">
        <v>0.35</v>
      </c>
      <c r="D11" s="2">
        <v>8.9899999999999994E-2</v>
      </c>
      <c r="E11" s="36">
        <v>5.2999999999999999E-2</v>
      </c>
      <c r="F11" s="20">
        <v>0.59299999999999997</v>
      </c>
    </row>
    <row r="12" spans="3:8" x14ac:dyDescent="0.2">
      <c r="C12" s="36">
        <v>0.4</v>
      </c>
      <c r="D12" s="2">
        <v>8.2600000000000007E-2</v>
      </c>
      <c r="E12" s="36">
        <v>5.1400000000000001E-2</v>
      </c>
      <c r="F12" s="20">
        <v>0.64300000000000002</v>
      </c>
    </row>
    <row r="13" spans="3:8" x14ac:dyDescent="0.2">
      <c r="C13" s="36">
        <v>0.45</v>
      </c>
      <c r="D13" s="2">
        <v>7.5200000000000003E-2</v>
      </c>
      <c r="E13" s="36">
        <v>4.9200000000000001E-2</v>
      </c>
      <c r="F13" s="20">
        <v>0.68799999999999994</v>
      </c>
    </row>
    <row r="14" spans="3:8" x14ac:dyDescent="0.2">
      <c r="C14" s="36">
        <v>0.5</v>
      </c>
      <c r="D14" s="2">
        <v>6.7400000000000002E-2</v>
      </c>
      <c r="E14" s="36">
        <v>4.6100000000000002E-2</v>
      </c>
      <c r="F14" s="20">
        <v>0.73199999999999998</v>
      </c>
    </row>
    <row r="15" spans="3:8" x14ac:dyDescent="0.2">
      <c r="C15" s="36">
        <v>0.55000000000000004</v>
      </c>
      <c r="D15" s="2">
        <v>5.8700000000000002E-2</v>
      </c>
      <c r="E15" s="36">
        <v>4.19E-2</v>
      </c>
      <c r="F15" s="20">
        <v>0.77</v>
      </c>
    </row>
    <row r="16" spans="3:8" x14ac:dyDescent="0.2">
      <c r="C16" s="36">
        <v>0.6</v>
      </c>
      <c r="D16" s="2">
        <v>4.9500000000000002E-2</v>
      </c>
      <c r="E16" s="36">
        <v>3.6999999999999998E-2</v>
      </c>
      <c r="F16" s="20">
        <v>0.80200000000000005</v>
      </c>
    </row>
    <row r="17" spans="2:12" x14ac:dyDescent="0.2">
      <c r="C17" s="36">
        <v>0.65</v>
      </c>
      <c r="D17" s="2">
        <v>3.9100000000000003E-2</v>
      </c>
      <c r="E17" s="36">
        <v>3.1399999999999997E-2</v>
      </c>
      <c r="F17" s="20">
        <v>0.81</v>
      </c>
    </row>
    <row r="18" spans="2:12" x14ac:dyDescent="0.2">
      <c r="C18" s="36">
        <v>0.7</v>
      </c>
      <c r="D18" s="2">
        <v>2.8799999999999999E-2</v>
      </c>
      <c r="E18" s="36">
        <v>2.52E-2</v>
      </c>
      <c r="F18" s="20">
        <v>0.8</v>
      </c>
    </row>
    <row r="19" spans="2:12" x14ac:dyDescent="0.2">
      <c r="C19" s="36">
        <v>0.75</v>
      </c>
      <c r="D19" s="2">
        <v>1.83E-2</v>
      </c>
      <c r="E19" s="36">
        <v>1.8200000000000001E-2</v>
      </c>
      <c r="F19" s="20">
        <v>0.755</v>
      </c>
    </row>
    <row r="20" spans="2:12" x14ac:dyDescent="0.2">
      <c r="C20" s="37">
        <v>0.8</v>
      </c>
      <c r="D20" s="21">
        <v>8.0000000000000002E-3</v>
      </c>
      <c r="E20" s="37">
        <v>1.06E-2</v>
      </c>
      <c r="F20" s="22">
        <v>0.60399999999999998</v>
      </c>
    </row>
    <row r="22" spans="2:12" x14ac:dyDescent="0.2">
      <c r="B22" s="56" t="s">
        <v>112</v>
      </c>
      <c r="C22" s="56"/>
      <c r="D22" s="56"/>
      <c r="E22" s="56"/>
      <c r="F22" s="56"/>
    </row>
    <row r="23" spans="2:12" x14ac:dyDescent="0.2">
      <c r="B23" s="35" t="s">
        <v>1</v>
      </c>
      <c r="C23" s="35" t="s">
        <v>105</v>
      </c>
      <c r="D23" s="33" t="s">
        <v>66</v>
      </c>
      <c r="E23" s="35" t="s">
        <v>106</v>
      </c>
      <c r="F23" s="34" t="s">
        <v>107</v>
      </c>
      <c r="H23" s="5"/>
      <c r="I23" s="5"/>
      <c r="J23" s="5"/>
      <c r="K23" s="5"/>
      <c r="L23" s="5"/>
    </row>
    <row r="24" spans="2:12" x14ac:dyDescent="0.2">
      <c r="B24" s="36" cm="1">
        <f t="array" ref="B24:B69">_xlfn.SEQUENCE(46,1,0,1)</f>
        <v>0</v>
      </c>
      <c r="C24" s="36">
        <f>B24*60/(1100*3.054)</f>
        <v>0</v>
      </c>
      <c r="D24" s="41">
        <v>0.13705183564725396</v>
      </c>
      <c r="E24" s="42">
        <v>5.21360062292247E-2</v>
      </c>
      <c r="F24" s="18">
        <v>0</v>
      </c>
      <c r="H24" s="2"/>
      <c r="J24" s="2"/>
    </row>
    <row r="25" spans="2:12" x14ac:dyDescent="0.2">
      <c r="B25" s="36">
        <v>1</v>
      </c>
      <c r="C25" s="36">
        <f>B25*60/(1100*3.054)</f>
        <v>1.7860332202178964E-2</v>
      </c>
      <c r="D25" s="19">
        <v>0.1388931585607085</v>
      </c>
      <c r="E25" s="36">
        <v>5.375962444393366E-2</v>
      </c>
      <c r="F25" s="20">
        <v>4.6143885456106364E-2</v>
      </c>
      <c r="H25" s="2"/>
      <c r="J25" s="2"/>
    </row>
    <row r="26" spans="2:12" x14ac:dyDescent="0.2">
      <c r="B26" s="36">
        <v>2</v>
      </c>
      <c r="C26" s="36">
        <f t="shared" ref="C26:C38" si="0">B26*60/(1100*3.054)</f>
        <v>3.5720664404357928E-2</v>
      </c>
      <c r="D26" s="19">
        <v>0.13712387434738377</v>
      </c>
      <c r="E26" s="36">
        <v>5.40590038418058E-2</v>
      </c>
      <c r="F26" s="20">
        <v>9.0607587067675799E-2</v>
      </c>
      <c r="H26" s="2"/>
      <c r="J26" s="2"/>
    </row>
    <row r="27" spans="2:12" x14ac:dyDescent="0.2">
      <c r="B27" s="36">
        <v>3</v>
      </c>
      <c r="C27" s="36">
        <f t="shared" si="0"/>
        <v>5.3580996606536889E-2</v>
      </c>
      <c r="D27" s="19">
        <v>0.13527586954640386</v>
      </c>
      <c r="E27" s="36">
        <v>5.4326369672609037E-2</v>
      </c>
      <c r="F27" s="20">
        <v>0.13341984658265671</v>
      </c>
      <c r="H27" s="2"/>
      <c r="J27" s="2"/>
    </row>
    <row r="28" spans="2:12" x14ac:dyDescent="0.2">
      <c r="B28" s="36">
        <v>4</v>
      </c>
      <c r="C28" s="36">
        <f t="shared" si="0"/>
        <v>7.1441328808715857E-2</v>
      </c>
      <c r="D28" s="19">
        <v>0.13334842641371022</v>
      </c>
      <c r="E28" s="36">
        <v>5.4559084362209159E-2</v>
      </c>
      <c r="F28" s="20">
        <v>0.17461049592220429</v>
      </c>
      <c r="H28" s="2"/>
      <c r="J28" s="2"/>
    </row>
    <row r="29" spans="2:12" x14ac:dyDescent="0.2">
      <c r="B29" s="36">
        <v>5</v>
      </c>
      <c r="C29" s="36">
        <f t="shared" si="0"/>
        <v>8.9301661010894817E-2</v>
      </c>
      <c r="D29" s="19">
        <v>0.13134098176008574</v>
      </c>
      <c r="E29" s="36">
        <v>5.4754477011347891E-2</v>
      </c>
      <c r="F29" s="20">
        <v>0.21421020654706394</v>
      </c>
      <c r="H29" s="2"/>
      <c r="J29" s="2"/>
    </row>
    <row r="30" spans="2:12" x14ac:dyDescent="0.2">
      <c r="B30" s="36">
        <v>6</v>
      </c>
      <c r="C30" s="36">
        <f t="shared" si="0"/>
        <v>0.10716199321307378</v>
      </c>
      <c r="D30" s="19">
        <v>0.12925311508686899</v>
      </c>
      <c r="E30" s="36">
        <v>5.4909849550856177E-2</v>
      </c>
      <c r="F30" s="20">
        <v>0.25225021658234953</v>
      </c>
      <c r="H30" s="2"/>
      <c r="J30" s="2"/>
    </row>
    <row r="31" spans="2:12" x14ac:dyDescent="0.2">
      <c r="B31" s="36">
        <v>7</v>
      </c>
      <c r="C31" s="36">
        <f t="shared" si="0"/>
        <v>0.12502232541525274</v>
      </c>
      <c r="D31" s="19">
        <v>0.12708456155432407</v>
      </c>
      <c r="E31" s="36">
        <v>5.5022486697383438E-2</v>
      </c>
      <c r="F31" s="20">
        <v>0.28876207462748105</v>
      </c>
      <c r="H31" s="2"/>
      <c r="J31" s="2"/>
    </row>
    <row r="32" spans="2:12" x14ac:dyDescent="0.2">
      <c r="B32" s="36">
        <v>8</v>
      </c>
      <c r="C32" s="36">
        <f t="shared" si="0"/>
        <v>0.14288265761743171</v>
      </c>
      <c r="D32" s="19">
        <v>0.12483520305567192</v>
      </c>
      <c r="E32" s="36">
        <v>5.5089664338209582E-2</v>
      </c>
      <c r="F32" s="20">
        <v>0.32377735081668918</v>
      </c>
      <c r="H32" s="2"/>
      <c r="J32" s="2"/>
    </row>
    <row r="33" spans="2:10" x14ac:dyDescent="0.2">
      <c r="B33" s="36">
        <v>9</v>
      </c>
      <c r="C33" s="36">
        <f t="shared" si="0"/>
        <v>0.16074298981961066</v>
      </c>
      <c r="D33" s="19">
        <v>0.12250508006243641</v>
      </c>
      <c r="E33" s="36">
        <v>5.510865966264282E-2</v>
      </c>
      <c r="F33" s="20">
        <v>0.35732737754599292</v>
      </c>
      <c r="H33" s="2"/>
      <c r="J33" s="2"/>
    </row>
    <row r="34" spans="2:10" x14ac:dyDescent="0.2">
      <c r="B34" s="36">
        <v>10</v>
      </c>
      <c r="C34" s="36">
        <f t="shared" si="0"/>
        <v>0.17860332202178963</v>
      </c>
      <c r="D34" s="19">
        <v>0.12009439876339909</v>
      </c>
      <c r="E34" s="36">
        <v>5.5076761050475674E-2</v>
      </c>
      <c r="F34" s="20">
        <v>0.3894429913134359</v>
      </c>
      <c r="H34" s="2"/>
      <c r="J34" s="2"/>
    </row>
    <row r="35" spans="2:10" x14ac:dyDescent="0.2">
      <c r="B35" s="36">
        <v>11</v>
      </c>
      <c r="C35" s="36">
        <f t="shared" si="0"/>
        <v>0.19646365422396858</v>
      </c>
      <c r="D35" s="19">
        <v>0.11760351658171735</v>
      </c>
      <c r="E35" s="36">
        <v>5.4991276506042235E-2</v>
      </c>
      <c r="F35" s="20">
        <v>0.42015421509072626</v>
      </c>
      <c r="H35" s="2"/>
      <c r="J35" s="2"/>
    </row>
    <row r="36" spans="2:10" x14ac:dyDescent="0.2">
      <c r="B36" s="36">
        <v>12</v>
      </c>
      <c r="C36" s="36">
        <f t="shared" si="0"/>
        <v>0.21432398642614756</v>
      </c>
      <c r="D36" s="19">
        <v>0.11503295844270911</v>
      </c>
      <c r="E36" s="36">
        <v>5.4849544787827949E-2</v>
      </c>
      <c r="F36" s="20">
        <v>0.44949000614688783</v>
      </c>
      <c r="H36" s="2"/>
      <c r="J36" s="2"/>
    </row>
    <row r="37" spans="2:10" x14ac:dyDescent="0.2">
      <c r="B37" s="36">
        <v>13</v>
      </c>
      <c r="C37" s="36">
        <f t="shared" si="0"/>
        <v>0.2321843186283265</v>
      </c>
      <c r="D37" s="19">
        <v>0.1123834092756955</v>
      </c>
      <c r="E37" s="36">
        <v>5.4648944534915006E-2</v>
      </c>
      <c r="F37" s="20">
        <v>0.47747793722044468</v>
      </c>
      <c r="H37" s="2"/>
      <c r="J37" s="2"/>
    </row>
    <row r="38" spans="2:10" x14ac:dyDescent="0.2">
      <c r="B38" s="36">
        <v>14</v>
      </c>
      <c r="C38" s="36">
        <f t="shared" si="0"/>
        <v>0.25004465083050548</v>
      </c>
      <c r="D38" s="19">
        <v>0.10965572241500203</v>
      </c>
      <c r="E38" s="36">
        <v>5.4386905006313026E-2</v>
      </c>
      <c r="F38" s="20">
        <v>0.50414390779624874</v>
      </c>
      <c r="H38" s="2"/>
      <c r="J38" s="2"/>
    </row>
    <row r="39" spans="2:10" x14ac:dyDescent="0.2">
      <c r="B39" s="36">
        <v>15</v>
      </c>
      <c r="C39" s="36">
        <f>B39*60/(1100*3.054)</f>
        <v>0.26790498303268445</v>
      </c>
      <c r="D39" s="19">
        <v>0.10685091487052666</v>
      </c>
      <c r="E39" s="36">
        <v>5.4060915798469493E-2</v>
      </c>
      <c r="F39" s="20">
        <v>0.52951179447510721</v>
      </c>
      <c r="H39" s="2"/>
      <c r="J39" s="2"/>
    </row>
    <row r="40" spans="2:10" x14ac:dyDescent="0.2">
      <c r="B40" s="36">
        <v>16</v>
      </c>
      <c r="C40" s="36">
        <f>B40*60/(1100*3.054)</f>
        <v>0.28576531523486343</v>
      </c>
      <c r="D40" s="19">
        <v>0.1039701698775453</v>
      </c>
      <c r="E40" s="36">
        <v>5.3668536963123382E-2</v>
      </c>
      <c r="F40" s="20">
        <v>0.55360309878568215</v>
      </c>
      <c r="H40" s="2"/>
      <c r="J40" s="2"/>
    </row>
    <row r="41" spans="2:10" x14ac:dyDescent="0.2">
      <c r="B41" s="36">
        <v>17</v>
      </c>
      <c r="C41" s="36">
        <f t="shared" ref="C41:C69" si="1">B41*60/(1100*3.054)</f>
        <v>0.30362564743704235</v>
      </c>
      <c r="D41" s="19">
        <v>0.10101484601405342</v>
      </c>
      <c r="E41" s="36">
        <v>5.320741100933412E-2</v>
      </c>
      <c r="F41" s="20">
        <v>0.57643657979129215</v>
      </c>
      <c r="H41" s="2"/>
      <c r="J41" s="2"/>
    </row>
    <row r="42" spans="2:10" x14ac:dyDescent="0.2">
      <c r="B42" s="19">
        <v>18</v>
      </c>
      <c r="C42" s="36">
        <f t="shared" si="1"/>
        <v>0.32148597963922132</v>
      </c>
      <c r="D42" s="19">
        <v>9.7986463944464794E-2</v>
      </c>
      <c r="E42" s="36">
        <v>5.2675271086912501E-2</v>
      </c>
      <c r="F42" s="20">
        <v>0.5980277595647</v>
      </c>
      <c r="H42" s="2"/>
      <c r="J42" s="2"/>
    </row>
    <row r="43" spans="2:10" x14ac:dyDescent="0.2">
      <c r="B43" s="19">
        <v>19</v>
      </c>
      <c r="C43" s="36">
        <f t="shared" si="1"/>
        <v>0.33934631184140029</v>
      </c>
      <c r="D43" s="19">
        <v>9.4886725905836605E-2</v>
      </c>
      <c r="E43" s="36">
        <v>5.206995462337876E-2</v>
      </c>
      <c r="F43" s="20">
        <v>0.61838848740602415</v>
      </c>
      <c r="H43" s="2"/>
      <c r="J43" s="2"/>
    </row>
    <row r="44" spans="2:10" x14ac:dyDescent="0.2">
      <c r="B44" s="19">
        <v>20</v>
      </c>
      <c r="C44" s="36">
        <f t="shared" si="1"/>
        <v>0.35720664404357927</v>
      </c>
      <c r="D44" s="19">
        <v>9.1717505896995177E-2</v>
      </c>
      <c r="E44" s="36">
        <v>5.1389412640602997E-2</v>
      </c>
      <c r="F44" s="20">
        <v>0.63752630742518668</v>
      </c>
      <c r="H44" s="2"/>
      <c r="J44" s="2"/>
    </row>
    <row r="45" spans="2:10" x14ac:dyDescent="0.2">
      <c r="B45" s="19">
        <v>21</v>
      </c>
      <c r="C45" s="36">
        <f t="shared" si="1"/>
        <v>0.37506697624575819</v>
      </c>
      <c r="D45" s="19">
        <v>8.8480859733751638E-2</v>
      </c>
      <c r="E45" s="36">
        <v>5.0631722684541365E-2</v>
      </c>
      <c r="F45" s="20">
        <v>0.65544379603136738</v>
      </c>
      <c r="H45" s="2"/>
      <c r="J45" s="2"/>
    </row>
    <row r="46" spans="2:10" x14ac:dyDescent="0.2">
      <c r="B46" s="19">
        <v>22</v>
      </c>
      <c r="C46" s="36">
        <f t="shared" si="1"/>
        <v>0.39292730844793716</v>
      </c>
      <c r="D46" s="19">
        <v>8.5179028874460425E-2</v>
      </c>
      <c r="E46" s="36">
        <v>4.9795100925214747E-2</v>
      </c>
      <c r="F46" s="20">
        <v>0.67213773905422636</v>
      </c>
      <c r="H46" s="2"/>
      <c r="J46" s="2"/>
    </row>
    <row r="47" spans="2:10" x14ac:dyDescent="0.2">
      <c r="B47" s="19">
        <v>23</v>
      </c>
      <c r="C47" s="36">
        <f t="shared" si="1"/>
        <v>0.41078764065011614</v>
      </c>
      <c r="D47" s="19">
        <v>8.1814445345566117E-2</v>
      </c>
      <c r="E47" s="36">
        <v>4.887791498263605E-2</v>
      </c>
      <c r="F47" s="20">
        <v>0.6875981307005915</v>
      </c>
      <c r="H47" s="2"/>
      <c r="J47" s="2"/>
    </row>
    <row r="48" spans="2:10" x14ac:dyDescent="0.2">
      <c r="B48" s="19">
        <v>24</v>
      </c>
      <c r="C48" s="36">
        <f t="shared" si="1"/>
        <v>0.42864797285229511</v>
      </c>
      <c r="D48" s="19">
        <v>7.8389740861724108E-2</v>
      </c>
      <c r="E48" s="36">
        <v>4.787869870766244E-2</v>
      </c>
      <c r="F48" s="20">
        <v>0.70180695005850713</v>
      </c>
      <c r="H48" s="2"/>
      <c r="J48" s="2"/>
    </row>
    <row r="49" spans="2:10" x14ac:dyDescent="0.2">
      <c r="B49" s="19">
        <v>25</v>
      </c>
      <c r="C49" s="36">
        <f t="shared" si="1"/>
        <v>0.44650830505447409</v>
      </c>
      <c r="D49" s="19">
        <v>7.4907760226025244E-2</v>
      </c>
      <c r="E49" s="36">
        <v>4.6796168918195359E-2</v>
      </c>
      <c r="F49" s="20">
        <v>0.71473665103693107</v>
      </c>
      <c r="H49" s="2"/>
      <c r="J49" s="2"/>
    </row>
    <row r="50" spans="2:10" x14ac:dyDescent="0.2">
      <c r="B50" s="19">
        <v>26</v>
      </c>
      <c r="C50" s="36">
        <f t="shared" si="1"/>
        <v>0.46436863725665301</v>
      </c>
      <c r="D50" s="19">
        <v>7.137156317573172E-2</v>
      </c>
      <c r="E50" s="36">
        <v>4.5629239097968385E-2</v>
      </c>
      <c r="F50" s="20">
        <v>0.72634819659456729</v>
      </c>
      <c r="H50" s="2"/>
      <c r="J50" s="2"/>
    </row>
    <row r="51" spans="2:10" x14ac:dyDescent="0.2">
      <c r="B51" s="19">
        <v>27</v>
      </c>
      <c r="C51" s="36">
        <f t="shared" si="1"/>
        <v>0.48222896945883198</v>
      </c>
      <c r="D51" s="19">
        <v>6.7784452703455539E-2</v>
      </c>
      <c r="E51" s="36">
        <v>4.4377043511684408E-2</v>
      </c>
      <c r="F51" s="20">
        <v>0.73658865453512468</v>
      </c>
      <c r="H51" s="2"/>
      <c r="J51" s="2"/>
    </row>
    <row r="52" spans="2:10" x14ac:dyDescent="0.2">
      <c r="B52" s="19">
        <v>28</v>
      </c>
      <c r="C52" s="36">
        <f t="shared" si="1"/>
        <v>0.50008930166101095</v>
      </c>
      <c r="D52" s="19">
        <v>6.4149989072001798E-2</v>
      </c>
      <c r="E52" s="36">
        <v>4.3038957573563845E-2</v>
      </c>
      <c r="F52" s="20">
        <v>0.7453880169319913</v>
      </c>
      <c r="H52" s="2"/>
      <c r="J52" s="2"/>
    </row>
    <row r="53" spans="2:10" x14ac:dyDescent="0.2">
      <c r="B53" s="19">
        <v>29</v>
      </c>
      <c r="C53" s="36">
        <f t="shared" si="1"/>
        <v>0.51794963386318993</v>
      </c>
      <c r="D53" s="19">
        <v>6.0472012068408632E-2</v>
      </c>
      <c r="E53" s="36">
        <v>4.1614623812154201E-2</v>
      </c>
      <c r="F53" s="20">
        <v>0.75265504384193738</v>
      </c>
      <c r="H53" s="2"/>
      <c r="J53" s="2"/>
    </row>
    <row r="54" spans="2:10" x14ac:dyDescent="0.2">
      <c r="B54" s="19">
        <v>30</v>
      </c>
      <c r="C54" s="36">
        <f t="shared" si="1"/>
        <v>0.5358099660653689</v>
      </c>
      <c r="D54" s="19">
        <v>5.6754681503620466E-2</v>
      </c>
      <c r="E54" s="36">
        <v>4.0103986551610328E-2</v>
      </c>
      <c r="F54" s="20">
        <v>0.75827184739779041</v>
      </c>
      <c r="H54" s="2"/>
      <c r="J54" s="2"/>
    </row>
    <row r="55" spans="2:10" x14ac:dyDescent="0.2">
      <c r="B55" s="19">
        <v>31</v>
      </c>
      <c r="C55" s="36">
        <f t="shared" si="1"/>
        <v>0.55367029826754788</v>
      </c>
      <c r="D55" s="19">
        <v>5.300251137079668E-2</v>
      </c>
      <c r="E55" s="36">
        <v>3.8507328433212383E-2</v>
      </c>
      <c r="F55" s="20">
        <v>0.76208652933417698</v>
      </c>
      <c r="H55" s="2"/>
      <c r="J55" s="2"/>
    </row>
    <row r="56" spans="2:10" x14ac:dyDescent="0.2">
      <c r="B56" s="19">
        <v>32</v>
      </c>
      <c r="C56" s="36">
        <f t="shared" si="1"/>
        <v>0.57153063046972685</v>
      </c>
      <c r="D56" s="19">
        <v>4.9220425353494399E-2</v>
      </c>
      <c r="E56" s="36">
        <v>3.6825319937032468E-2</v>
      </c>
      <c r="F56" s="20">
        <v>0.76390322697458912</v>
      </c>
      <c r="H56" s="2"/>
      <c r="J56" s="2"/>
    </row>
    <row r="57" spans="2:10" x14ac:dyDescent="0.2">
      <c r="B57" s="19">
        <v>33</v>
      </c>
      <c r="C57" s="36">
        <f t="shared" si="1"/>
        <v>0.58939096267190572</v>
      </c>
      <c r="D57" s="19">
        <v>4.5413835414086681E-2</v>
      </c>
      <c r="E57" s="36">
        <v>3.5059085377482757E-2</v>
      </c>
      <c r="F57" s="20">
        <v>0.76346841011783029</v>
      </c>
      <c r="H57" s="2"/>
      <c r="J57" s="2"/>
    </row>
    <row r="58" spans="2:10" x14ac:dyDescent="0.2">
      <c r="B58" s="19">
        <v>34</v>
      </c>
      <c r="C58" s="36">
        <f t="shared" si="1"/>
        <v>0.60725129487408469</v>
      </c>
      <c r="D58" s="19">
        <v>4.1588726390993008E-2</v>
      </c>
      <c r="E58" s="36">
        <v>3.3210280341855442E-2</v>
      </c>
      <c r="F58" s="20">
        <v>0.76045151360151242</v>
      </c>
      <c r="H58" s="2"/>
      <c r="J58" s="2"/>
    </row>
    <row r="59" spans="2:10" x14ac:dyDescent="0.2">
      <c r="B59" s="19">
        <v>35</v>
      </c>
      <c r="C59" s="36">
        <f t="shared" si="1"/>
        <v>0.62511162707626367</v>
      </c>
      <c r="D59" s="19">
        <v>3.8151753315574188E-2</v>
      </c>
      <c r="E59" s="36">
        <v>3.1673512595728578E-2</v>
      </c>
      <c r="F59" s="20">
        <v>0.75296683684294163</v>
      </c>
      <c r="H59" s="2"/>
      <c r="J59" s="2"/>
    </row>
    <row r="60" spans="2:10" x14ac:dyDescent="0.2">
      <c r="B60" s="19">
        <v>36</v>
      </c>
      <c r="C60" s="36">
        <f t="shared" si="1"/>
        <v>0.64297195927844264</v>
      </c>
      <c r="D60" s="19">
        <v>3.4391795412439419E-2</v>
      </c>
      <c r="E60" s="36">
        <v>2.9605849538207073E-2</v>
      </c>
      <c r="F60" s="20">
        <v>0.74691185776993874</v>
      </c>
      <c r="H60" s="2"/>
      <c r="J60" s="2"/>
    </row>
    <row r="61" spans="2:10" x14ac:dyDescent="0.2">
      <c r="B61" s="19">
        <v>37</v>
      </c>
      <c r="C61" s="36">
        <f t="shared" si="1"/>
        <v>0.66083229148062161</v>
      </c>
      <c r="D61" s="19">
        <v>3.0615136228378872E-2</v>
      </c>
      <c r="E61" s="36">
        <v>2.7452626540991492E-2</v>
      </c>
      <c r="F61" s="20">
        <v>0.73695937973665071</v>
      </c>
      <c r="H61" s="2"/>
      <c r="J61" s="2"/>
    </row>
    <row r="62" spans="2:10" x14ac:dyDescent="0.2">
      <c r="B62" s="19">
        <v>38</v>
      </c>
      <c r="C62" s="36">
        <f t="shared" si="1"/>
        <v>0.67869262368280059</v>
      </c>
      <c r="D62" s="19">
        <v>2.6826323778687818E-2</v>
      </c>
      <c r="E62" s="36">
        <v>2.5215385928913384E-2</v>
      </c>
      <c r="F62" s="20">
        <v>0.72205232632370542</v>
      </c>
      <c r="H62" s="2"/>
      <c r="J62" s="2"/>
    </row>
    <row r="63" spans="2:10" x14ac:dyDescent="0.2">
      <c r="B63" s="19">
        <v>39</v>
      </c>
      <c r="C63" s="36">
        <f t="shared" si="1"/>
        <v>0.69655295588497956</v>
      </c>
      <c r="D63" s="19">
        <v>2.3030194337668848E-2</v>
      </c>
      <c r="E63" s="36">
        <v>2.2896050516597991E-2</v>
      </c>
      <c r="F63" s="20">
        <v>0.70063393373803229</v>
      </c>
      <c r="H63" s="2"/>
      <c r="J63" s="2"/>
    </row>
    <row r="64" spans="2:10" x14ac:dyDescent="0.2">
      <c r="B64" s="19">
        <v>40</v>
      </c>
      <c r="C64" s="36">
        <f t="shared" si="1"/>
        <v>0.71441328808715854</v>
      </c>
      <c r="D64" s="19">
        <v>1.9231909235437161E-2</v>
      </c>
      <c r="E64" s="36">
        <v>2.0496967799554941E-2</v>
      </c>
      <c r="F64" s="20">
        <v>0.67032019796512465</v>
      </c>
      <c r="H64" s="2"/>
      <c r="J64" s="2"/>
    </row>
    <row r="65" spans="2:10" x14ac:dyDescent="0.2">
      <c r="B65" s="19">
        <v>41</v>
      </c>
      <c r="C65" s="36">
        <f t="shared" si="1"/>
        <v>0.73227362028933751</v>
      </c>
      <c r="D65" s="19">
        <v>1.5437000947886453E-2</v>
      </c>
      <c r="E65" s="36">
        <v>1.802096298873419E-2</v>
      </c>
      <c r="F65" s="20">
        <v>0.62727550007097355</v>
      </c>
      <c r="H65" s="2"/>
      <c r="J65" s="2"/>
    </row>
    <row r="66" spans="2:10" x14ac:dyDescent="0.2">
      <c r="B66" s="19">
        <v>42</v>
      </c>
      <c r="C66" s="36">
        <f t="shared" si="1"/>
        <v>0.75013395249151638</v>
      </c>
      <c r="D66" s="19">
        <v>1.1651426077240335E-2</v>
      </c>
      <c r="E66" s="36">
        <v>1.5471402244487498E-2</v>
      </c>
      <c r="F66" s="20">
        <v>0.56492166368417884</v>
      </c>
      <c r="H66" s="2"/>
      <c r="J66" s="2"/>
    </row>
    <row r="67" spans="2:10" x14ac:dyDescent="0.2">
      <c r="B67" s="19">
        <v>43</v>
      </c>
      <c r="C67" s="36">
        <f t="shared" si="1"/>
        <v>0.76799428469369535</v>
      </c>
      <c r="D67" s="19">
        <v>7.8816370030454167E-3</v>
      </c>
      <c r="E67" s="36">
        <v>1.2852274266015559E-2</v>
      </c>
      <c r="F67" s="20">
        <v>0.47097128858936055</v>
      </c>
      <c r="H67" s="2"/>
      <c r="J67" s="2"/>
    </row>
    <row r="68" spans="2:10" x14ac:dyDescent="0.2">
      <c r="B68" s="19">
        <v>44</v>
      </c>
      <c r="C68" s="36">
        <f t="shared" si="1"/>
        <v>0.78585461689587432</v>
      </c>
      <c r="D68" s="19">
        <v>4.9474759850170937E-3</v>
      </c>
      <c r="E68" s="36">
        <v>1.1263944543690977E-2</v>
      </c>
      <c r="F68" s="20">
        <v>0.34517187382503972</v>
      </c>
      <c r="H68" s="2"/>
      <c r="J68" s="2"/>
    </row>
    <row r="69" spans="2:10" x14ac:dyDescent="0.2">
      <c r="B69" s="32">
        <v>45</v>
      </c>
      <c r="C69" s="37">
        <f t="shared" si="1"/>
        <v>0.8037149490980533</v>
      </c>
      <c r="D69" s="32">
        <v>1.3742627880093507E-3</v>
      </c>
      <c r="E69" s="37">
        <v>8.398762688869835E-3</v>
      </c>
      <c r="F69" s="22">
        <v>0.1315093172207383</v>
      </c>
      <c r="H69" s="2"/>
      <c r="J69" s="2"/>
    </row>
  </sheetData>
  <mergeCells count="2">
    <mergeCell ref="C2:F2"/>
    <mergeCell ref="B22:F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BEMT</vt:lpstr>
      <vt:lpstr>airfoil_tables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2024-12-27T14:03:13Z</dcterms:created>
  <dcterms:modified xsi:type="dcterms:W3CDTF">2025-01-15T17:05:55Z</dcterms:modified>
</cp:coreProperties>
</file>