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fiyandyhr/Github_Repos/MCEVS/data/motors/"/>
    </mc:Choice>
  </mc:AlternateContent>
  <xr:revisionPtr revIDLastSave="0" documentId="13_ncr:1_{69F86265-0DB6-804E-8AC5-02A8C59A6F3E}" xr6:coauthVersionLast="47" xr6:coauthVersionMax="47" xr10:uidLastSave="{00000000-0000-0000-0000-000000000000}"/>
  <bookViews>
    <workbookView xWindow="0" yWindow="740" windowWidth="30240" windowHeight="18900" activeTab="1" xr2:uid="{2F87124F-FADD-1C4B-8E1F-F5E2F237BAFB}"/>
  </bookViews>
  <sheets>
    <sheet name="Sheet1" sheetId="1" r:id="rId1"/>
    <sheet name="Cura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2" l="1"/>
  <c r="G98" i="2"/>
  <c r="G96" i="2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15" i="2"/>
  <c r="J15" i="2" s="1"/>
  <c r="H16" i="2"/>
  <c r="H17" i="2"/>
  <c r="H18" i="2"/>
  <c r="H19" i="2"/>
  <c r="H20" i="2"/>
  <c r="H21" i="2"/>
  <c r="H22" i="2"/>
  <c r="H23" i="2"/>
  <c r="H24" i="2"/>
  <c r="H15" i="2"/>
  <c r="F16" i="2"/>
  <c r="F17" i="2"/>
  <c r="F18" i="2"/>
  <c r="F19" i="2"/>
  <c r="F20" i="2"/>
  <c r="F21" i="2"/>
  <c r="F22" i="2"/>
  <c r="F23" i="2"/>
  <c r="F24" i="2"/>
  <c r="F15" i="2"/>
  <c r="K71" i="1"/>
  <c r="K70" i="1"/>
  <c r="K69" i="1"/>
  <c r="K68" i="1"/>
  <c r="K67" i="1"/>
  <c r="K66" i="1"/>
  <c r="K65" i="1"/>
  <c r="K64" i="1"/>
  <c r="K63" i="1"/>
  <c r="K62" i="1"/>
  <c r="Y71" i="1"/>
  <c r="AA71" i="1" s="1"/>
  <c r="Y70" i="1"/>
  <c r="AA70" i="1" s="1"/>
  <c r="Y69" i="1"/>
  <c r="AA69" i="1"/>
  <c r="Y68" i="1"/>
  <c r="AA68" i="1" s="1"/>
  <c r="Y67" i="1"/>
  <c r="AA67" i="1" s="1"/>
  <c r="Y66" i="1"/>
  <c r="AA66" i="1" s="1"/>
  <c r="Y65" i="1"/>
  <c r="AA65" i="1" s="1"/>
  <c r="Y64" i="1"/>
  <c r="AA64" i="1" s="1"/>
  <c r="Y63" i="1"/>
  <c r="AA63" i="1" s="1"/>
  <c r="Y62" i="1"/>
  <c r="AA62" i="1" s="1"/>
  <c r="W71" i="1"/>
  <c r="X71" i="1" s="1"/>
  <c r="W70" i="1"/>
  <c r="X70" i="1" s="1"/>
  <c r="W69" i="1"/>
  <c r="X69" i="1" s="1"/>
  <c r="W68" i="1"/>
  <c r="X68" i="1" s="1"/>
  <c r="W67" i="1"/>
  <c r="X67" i="1" s="1"/>
  <c r="W66" i="1"/>
  <c r="X66" i="1" s="1"/>
  <c r="W65" i="1"/>
  <c r="X65" i="1" s="1"/>
  <c r="W64" i="1"/>
  <c r="X64" i="1" s="1"/>
  <c r="W63" i="1"/>
  <c r="X63" i="1" s="1"/>
  <c r="W62" i="1"/>
  <c r="X62" i="1"/>
  <c r="H99" i="2"/>
  <c r="H100" i="2"/>
  <c r="K26" i="2"/>
  <c r="K25" i="2"/>
  <c r="N73" i="1"/>
  <c r="Z73" i="1"/>
  <c r="AB73" i="1" s="1"/>
  <c r="Y73" i="1"/>
  <c r="AA73" i="1" s="1"/>
  <c r="W73" i="1"/>
  <c r="X73" i="1"/>
  <c r="N72" i="1"/>
  <c r="Z72" i="1"/>
  <c r="AB72" i="1" s="1"/>
  <c r="Y72" i="1"/>
  <c r="AA72" i="1" s="1"/>
  <c r="W72" i="1"/>
  <c r="X72" i="1" s="1"/>
  <c r="G121" i="2"/>
  <c r="H103" i="2"/>
  <c r="G122" i="2"/>
  <c r="H120" i="2"/>
  <c r="H119" i="2"/>
  <c r="H118" i="2"/>
  <c r="H117" i="2"/>
  <c r="H116" i="2"/>
  <c r="H115" i="2"/>
  <c r="H114" i="2"/>
  <c r="H113" i="2"/>
  <c r="H112" i="2"/>
  <c r="H111" i="2"/>
  <c r="H110" i="2"/>
  <c r="G109" i="2"/>
  <c r="H108" i="2"/>
  <c r="H107" i="2"/>
  <c r="H106" i="2"/>
  <c r="H105" i="2"/>
  <c r="H104" i="2"/>
  <c r="G102" i="2"/>
  <c r="H101" i="2"/>
  <c r="H95" i="2"/>
  <c r="H94" i="2"/>
  <c r="H93" i="2"/>
  <c r="H92" i="2"/>
  <c r="H91" i="2"/>
  <c r="H90" i="2"/>
  <c r="H89" i="2"/>
  <c r="H88" i="2"/>
  <c r="F61" i="2"/>
  <c r="H61" i="2"/>
  <c r="I61" i="2"/>
  <c r="J61" i="2" s="1"/>
  <c r="F77" i="2"/>
  <c r="H77" i="2"/>
  <c r="I77" i="2"/>
  <c r="J77" i="2" s="1"/>
  <c r="F78" i="2"/>
  <c r="H78" i="2"/>
  <c r="I78" i="2"/>
  <c r="J78" i="2" s="1"/>
  <c r="F31" i="2"/>
  <c r="H31" i="2"/>
  <c r="J31" i="2"/>
  <c r="K31" i="2"/>
  <c r="F55" i="2"/>
  <c r="H55" i="2"/>
  <c r="J55" i="2"/>
  <c r="K55" i="2"/>
  <c r="F68" i="2"/>
  <c r="H68" i="2"/>
  <c r="F67" i="2"/>
  <c r="H67" i="2"/>
  <c r="F62" i="2"/>
  <c r="H62" i="2"/>
  <c r="I62" i="2"/>
  <c r="J62" i="2" s="1"/>
  <c r="F47" i="2"/>
  <c r="H47" i="2"/>
  <c r="J47" i="2"/>
  <c r="K47" i="2"/>
  <c r="F54" i="2"/>
  <c r="H54" i="2"/>
  <c r="J54" i="2"/>
  <c r="K54" i="2"/>
  <c r="J46" i="2"/>
  <c r="J48" i="2"/>
  <c r="J49" i="2"/>
  <c r="J50" i="2"/>
  <c r="J51" i="2"/>
  <c r="J52" i="2"/>
  <c r="J53" i="2"/>
  <c r="J45" i="2"/>
  <c r="H46" i="2"/>
  <c r="H48" i="2"/>
  <c r="H49" i="2"/>
  <c r="H50" i="2"/>
  <c r="H51" i="2"/>
  <c r="H52" i="2"/>
  <c r="H53" i="2"/>
  <c r="H45" i="2"/>
  <c r="F46" i="2"/>
  <c r="F48" i="2"/>
  <c r="F49" i="2"/>
  <c r="F50" i="2"/>
  <c r="F51" i="2"/>
  <c r="F52" i="2"/>
  <c r="F53" i="2"/>
  <c r="F45" i="2"/>
  <c r="K46" i="2"/>
  <c r="K48" i="2"/>
  <c r="K49" i="2"/>
  <c r="K50" i="2"/>
  <c r="K51" i="2"/>
  <c r="K52" i="2"/>
  <c r="K53" i="2"/>
  <c r="K45" i="2"/>
  <c r="Z94" i="1"/>
  <c r="AB94" i="1" s="1"/>
  <c r="Y94" i="1"/>
  <c r="AA94" i="1" s="1"/>
  <c r="N103" i="1"/>
  <c r="N102" i="1"/>
  <c r="N101" i="1"/>
  <c r="N100" i="1"/>
  <c r="N99" i="1"/>
  <c r="N98" i="1"/>
  <c r="N97" i="1"/>
  <c r="N96" i="1"/>
  <c r="N95" i="1"/>
  <c r="N94" i="1"/>
  <c r="N104" i="1"/>
  <c r="W104" i="1"/>
  <c r="X104" i="1" s="1"/>
  <c r="W101" i="1"/>
  <c r="X101" i="1" s="1"/>
  <c r="W100" i="1"/>
  <c r="X100" i="1" s="1"/>
  <c r="W99" i="1"/>
  <c r="X99" i="1" s="1"/>
  <c r="W98" i="1"/>
  <c r="X98" i="1" s="1"/>
  <c r="W97" i="1"/>
  <c r="X97" i="1" s="1"/>
  <c r="W96" i="1"/>
  <c r="X96" i="1" s="1"/>
  <c r="W95" i="1"/>
  <c r="X95" i="1" s="1"/>
  <c r="W94" i="1"/>
  <c r="X94" i="1" s="1"/>
  <c r="J8" i="2"/>
  <c r="J9" i="2"/>
  <c r="J7" i="2"/>
  <c r="H9" i="2"/>
  <c r="H8" i="2"/>
  <c r="H7" i="2"/>
  <c r="K9" i="2"/>
  <c r="K8" i="2"/>
  <c r="K7" i="2"/>
  <c r="F9" i="2"/>
  <c r="F8" i="2"/>
  <c r="F7" i="2"/>
  <c r="M16" i="1"/>
  <c r="M15" i="1"/>
  <c r="M14" i="1"/>
  <c r="M13" i="1"/>
  <c r="M12" i="1"/>
  <c r="M11" i="1"/>
  <c r="N16" i="1"/>
  <c r="N15" i="1"/>
  <c r="N14" i="1"/>
  <c r="N13" i="1"/>
  <c r="N12" i="1"/>
  <c r="N11" i="1"/>
  <c r="N10" i="1"/>
  <c r="N9" i="1"/>
  <c r="N8" i="1"/>
  <c r="N7" i="1"/>
  <c r="M9" i="1"/>
  <c r="M8" i="1"/>
  <c r="M7" i="1"/>
  <c r="H69" i="2" l="1"/>
  <c r="F69" i="2"/>
  <c r="K56" i="2"/>
  <c r="K57" i="2"/>
  <c r="K58" i="2"/>
  <c r="K59" i="2"/>
  <c r="K60" i="2"/>
  <c r="J56" i="2"/>
  <c r="J57" i="2"/>
  <c r="J58" i="2"/>
  <c r="J59" i="2"/>
  <c r="J60" i="2"/>
  <c r="H56" i="2"/>
  <c r="H57" i="2"/>
  <c r="H58" i="2"/>
  <c r="H59" i="2"/>
  <c r="H60" i="2"/>
  <c r="J70" i="2"/>
  <c r="J71" i="2"/>
  <c r="J72" i="2"/>
  <c r="H70" i="2"/>
  <c r="H71" i="2"/>
  <c r="H72" i="2"/>
  <c r="F70" i="2"/>
  <c r="F71" i="2"/>
  <c r="F72" i="2"/>
  <c r="F56" i="2"/>
  <c r="F57" i="2"/>
  <c r="F58" i="2"/>
  <c r="F59" i="2"/>
  <c r="F60" i="2"/>
  <c r="K70" i="2"/>
  <c r="K71" i="2"/>
  <c r="K72" i="2"/>
  <c r="K28" i="2"/>
  <c r="K29" i="2"/>
  <c r="K30" i="2"/>
  <c r="K27" i="2"/>
  <c r="J27" i="2"/>
  <c r="J28" i="2"/>
  <c r="J29" i="2"/>
  <c r="J30" i="2"/>
  <c r="H27" i="2"/>
  <c r="H28" i="2"/>
  <c r="H29" i="2"/>
  <c r="H30" i="2"/>
  <c r="H32" i="2"/>
  <c r="H33" i="2"/>
  <c r="F27" i="2"/>
  <c r="F28" i="2"/>
  <c r="F29" i="2"/>
  <c r="F30" i="2"/>
  <c r="F32" i="2"/>
  <c r="F33" i="2"/>
  <c r="I32" i="2"/>
  <c r="J32" i="2" s="1"/>
  <c r="I33" i="2"/>
  <c r="J33" i="2" s="1"/>
  <c r="J44" i="2"/>
  <c r="J43" i="2"/>
  <c r="I42" i="2"/>
  <c r="J42" i="2" s="1"/>
  <c r="K44" i="2"/>
  <c r="K43" i="2"/>
  <c r="H44" i="2"/>
  <c r="H43" i="2"/>
  <c r="H42" i="2"/>
  <c r="F44" i="2"/>
  <c r="F43" i="2"/>
  <c r="F42" i="2"/>
  <c r="J11" i="2"/>
  <c r="J12" i="2"/>
  <c r="J13" i="2"/>
  <c r="J14" i="2"/>
  <c r="J34" i="2"/>
  <c r="J35" i="2"/>
  <c r="J36" i="2"/>
  <c r="J37" i="2"/>
  <c r="J38" i="2"/>
  <c r="J39" i="2"/>
  <c r="J40" i="2"/>
  <c r="J41" i="2"/>
  <c r="J66" i="2"/>
  <c r="H11" i="2"/>
  <c r="H12" i="2"/>
  <c r="H13" i="2"/>
  <c r="H14" i="2"/>
  <c r="H34" i="2"/>
  <c r="H35" i="2"/>
  <c r="H36" i="2"/>
  <c r="H37" i="2"/>
  <c r="H38" i="2"/>
  <c r="H39" i="2"/>
  <c r="H40" i="2"/>
  <c r="H41" i="2"/>
  <c r="H63" i="2"/>
  <c r="H64" i="2"/>
  <c r="H65" i="2"/>
  <c r="H66" i="2"/>
  <c r="H73" i="2"/>
  <c r="H74" i="2"/>
  <c r="H75" i="2"/>
  <c r="H76" i="2"/>
  <c r="J10" i="2"/>
  <c r="H10" i="2"/>
  <c r="F11" i="2"/>
  <c r="F12" i="2"/>
  <c r="F13" i="2"/>
  <c r="F14" i="2"/>
  <c r="F34" i="2"/>
  <c r="F35" i="2"/>
  <c r="F36" i="2"/>
  <c r="F37" i="2"/>
  <c r="F38" i="2"/>
  <c r="F39" i="2"/>
  <c r="F40" i="2"/>
  <c r="F41" i="2"/>
  <c r="F63" i="2"/>
  <c r="F64" i="2"/>
  <c r="F65" i="2"/>
  <c r="F66" i="2"/>
  <c r="F73" i="2"/>
  <c r="F74" i="2"/>
  <c r="F75" i="2"/>
  <c r="F76" i="2"/>
  <c r="F10" i="2"/>
  <c r="I63" i="2"/>
  <c r="J63" i="2" s="1"/>
  <c r="I65" i="2"/>
  <c r="J65" i="2" s="1"/>
  <c r="I64" i="2"/>
  <c r="J64" i="2" s="1"/>
  <c r="I76" i="2"/>
  <c r="J76" i="2" s="1"/>
  <c r="I75" i="2"/>
  <c r="J75" i="2" s="1"/>
  <c r="I74" i="2"/>
  <c r="J74" i="2" s="1"/>
  <c r="I73" i="2"/>
  <c r="J73" i="2" s="1"/>
  <c r="K41" i="2"/>
  <c r="K40" i="2"/>
  <c r="K39" i="2"/>
  <c r="K38" i="2"/>
  <c r="K37" i="2"/>
  <c r="K36" i="2"/>
  <c r="K35" i="2"/>
  <c r="K34" i="2"/>
  <c r="K14" i="2"/>
  <c r="K13" i="2"/>
  <c r="K12" i="2"/>
  <c r="K11" i="2"/>
  <c r="K10" i="2"/>
  <c r="N78" i="1"/>
  <c r="Z18" i="1"/>
  <c r="AB18" i="1" s="1"/>
  <c r="Z19" i="1"/>
  <c r="AB19" i="1" s="1"/>
  <c r="Z20" i="1"/>
  <c r="AB20" i="1" s="1"/>
  <c r="Z21" i="1"/>
  <c r="AB21" i="1" s="1"/>
  <c r="Z22" i="1"/>
  <c r="AB22" i="1" s="1"/>
  <c r="Z23" i="1"/>
  <c r="AB23" i="1" s="1"/>
  <c r="Z24" i="1"/>
  <c r="AB24" i="1" s="1"/>
  <c r="Z25" i="1"/>
  <c r="AB25" i="1" s="1"/>
  <c r="Z26" i="1"/>
  <c r="AB26" i="1" s="1"/>
  <c r="Z27" i="1"/>
  <c r="AB27" i="1" s="1"/>
  <c r="Z28" i="1"/>
  <c r="AB28" i="1" s="1"/>
  <c r="Z29" i="1"/>
  <c r="AB29" i="1" s="1"/>
  <c r="Z30" i="1"/>
  <c r="AB30" i="1" s="1"/>
  <c r="Z31" i="1"/>
  <c r="AB31" i="1" s="1"/>
  <c r="Z32" i="1"/>
  <c r="AB32" i="1" s="1"/>
  <c r="Z33" i="1"/>
  <c r="AB33" i="1" s="1"/>
  <c r="Z34" i="1"/>
  <c r="AB34" i="1" s="1"/>
  <c r="Z35" i="1"/>
  <c r="AB35" i="1" s="1"/>
  <c r="Z36" i="1"/>
  <c r="AB36" i="1" s="1"/>
  <c r="Z37" i="1"/>
  <c r="AB37" i="1" s="1"/>
  <c r="Z38" i="1"/>
  <c r="AB38" i="1" s="1"/>
  <c r="Z39" i="1"/>
  <c r="AB39" i="1" s="1"/>
  <c r="Z40" i="1"/>
  <c r="AB40" i="1" s="1"/>
  <c r="Z41" i="1"/>
  <c r="AB41" i="1" s="1"/>
  <c r="Z42" i="1"/>
  <c r="AB42" i="1" s="1"/>
  <c r="Z43" i="1"/>
  <c r="AB43" i="1" s="1"/>
  <c r="Z44" i="1"/>
  <c r="AB44" i="1" s="1"/>
  <c r="Z45" i="1"/>
  <c r="AB45" i="1" s="1"/>
  <c r="Z46" i="1"/>
  <c r="AB46" i="1" s="1"/>
  <c r="Z47" i="1"/>
  <c r="AB47" i="1" s="1"/>
  <c r="Z48" i="1"/>
  <c r="AB48" i="1" s="1"/>
  <c r="Z49" i="1"/>
  <c r="AB49" i="1" s="1"/>
  <c r="Z50" i="1"/>
  <c r="AB50" i="1" s="1"/>
  <c r="Z51" i="1"/>
  <c r="AB51" i="1" s="1"/>
  <c r="Z52" i="1"/>
  <c r="AB52" i="1" s="1"/>
  <c r="Z53" i="1"/>
  <c r="AB53" i="1" s="1"/>
  <c r="Z54" i="1"/>
  <c r="AB54" i="1" s="1"/>
  <c r="Z55" i="1"/>
  <c r="AB55" i="1" s="1"/>
  <c r="Z56" i="1"/>
  <c r="AB56" i="1" s="1"/>
  <c r="Z57" i="1"/>
  <c r="AB57" i="1" s="1"/>
  <c r="Z58" i="1"/>
  <c r="AB58" i="1" s="1"/>
  <c r="Z59" i="1"/>
  <c r="AB59" i="1" s="1"/>
  <c r="Z60" i="1"/>
  <c r="AB60" i="1" s="1"/>
  <c r="Z61" i="1"/>
  <c r="AB61" i="1" s="1"/>
  <c r="Z74" i="1"/>
  <c r="AB74" i="1" s="1"/>
  <c r="Z75" i="1"/>
  <c r="AB75" i="1" s="1"/>
  <c r="Z76" i="1"/>
  <c r="AB76" i="1" s="1"/>
  <c r="Z77" i="1"/>
  <c r="AB77" i="1" s="1"/>
  <c r="Z78" i="1"/>
  <c r="AB78" i="1" s="1"/>
  <c r="Z83" i="1"/>
  <c r="AB83" i="1" s="1"/>
  <c r="Z84" i="1"/>
  <c r="AB84" i="1" s="1"/>
  <c r="Z85" i="1"/>
  <c r="AB85" i="1" s="1"/>
  <c r="Z86" i="1"/>
  <c r="AB86" i="1" s="1"/>
  <c r="Z87" i="1"/>
  <c r="AB87" i="1" s="1"/>
  <c r="Z88" i="1"/>
  <c r="AB88" i="1" s="1"/>
  <c r="Z89" i="1"/>
  <c r="AB89" i="1" s="1"/>
  <c r="Z90" i="1"/>
  <c r="AB90" i="1" s="1"/>
  <c r="Z92" i="1"/>
  <c r="AB92" i="1" s="1"/>
  <c r="Z93" i="1"/>
  <c r="AB93" i="1" s="1"/>
  <c r="Z105" i="1"/>
  <c r="AB105" i="1" s="1"/>
  <c r="Z106" i="1"/>
  <c r="AB106" i="1" s="1"/>
  <c r="Z107" i="1"/>
  <c r="AB107" i="1" s="1"/>
  <c r="Z108" i="1"/>
  <c r="AB108" i="1" s="1"/>
  <c r="Z109" i="1"/>
  <c r="AB109" i="1" s="1"/>
  <c r="Z110" i="1"/>
  <c r="AB110" i="1" s="1"/>
  <c r="Z111" i="1"/>
  <c r="AB111" i="1" s="1"/>
  <c r="Z112" i="1"/>
  <c r="AB112" i="1" s="1"/>
  <c r="Z126" i="1"/>
  <c r="AB126" i="1" s="1"/>
  <c r="Z130" i="1"/>
  <c r="AB130" i="1" s="1"/>
  <c r="Z131" i="1"/>
  <c r="AB131" i="1" s="1"/>
  <c r="Z132" i="1"/>
  <c r="AB132" i="1" s="1"/>
  <c r="Z133" i="1"/>
  <c r="AB133" i="1" s="1"/>
  <c r="Z134" i="1"/>
  <c r="AB134" i="1" s="1"/>
  <c r="Z135" i="1"/>
  <c r="AB135" i="1" s="1"/>
  <c r="Z136" i="1"/>
  <c r="AB136" i="1" s="1"/>
  <c r="Z137" i="1"/>
  <c r="AB137" i="1" s="1"/>
  <c r="Z138" i="1"/>
  <c r="AB138" i="1" s="1"/>
  <c r="Z139" i="1"/>
  <c r="AB139" i="1" s="1"/>
  <c r="Z140" i="1"/>
  <c r="AB140" i="1" s="1"/>
  <c r="Z141" i="1"/>
  <c r="AB141" i="1" s="1"/>
  <c r="Z142" i="1"/>
  <c r="AB142" i="1" s="1"/>
  <c r="Z143" i="1"/>
  <c r="AB143" i="1" s="1"/>
  <c r="Z144" i="1"/>
  <c r="AB144" i="1" s="1"/>
  <c r="Z145" i="1"/>
  <c r="AB145" i="1" s="1"/>
  <c r="Y18" i="1"/>
  <c r="AA18" i="1" s="1"/>
  <c r="Y19" i="1"/>
  <c r="AA19" i="1" s="1"/>
  <c r="Y20" i="1"/>
  <c r="AA20" i="1" s="1"/>
  <c r="Y21" i="1"/>
  <c r="AA21" i="1" s="1"/>
  <c r="Y22" i="1"/>
  <c r="AA22" i="1" s="1"/>
  <c r="Y23" i="1"/>
  <c r="AA23" i="1" s="1"/>
  <c r="Y24" i="1"/>
  <c r="AA24" i="1" s="1"/>
  <c r="Y25" i="1"/>
  <c r="AA25" i="1" s="1"/>
  <c r="Y26" i="1"/>
  <c r="AA26" i="1" s="1"/>
  <c r="Y27" i="1"/>
  <c r="AA27" i="1" s="1"/>
  <c r="Y28" i="1"/>
  <c r="AA28" i="1" s="1"/>
  <c r="Y29" i="1"/>
  <c r="AA29" i="1" s="1"/>
  <c r="Y30" i="1"/>
  <c r="AA30" i="1" s="1"/>
  <c r="Y31" i="1"/>
  <c r="AA31" i="1" s="1"/>
  <c r="Y32" i="1"/>
  <c r="AA32" i="1" s="1"/>
  <c r="Y33" i="1"/>
  <c r="AA33" i="1" s="1"/>
  <c r="Y34" i="1"/>
  <c r="AA34" i="1" s="1"/>
  <c r="Y35" i="1"/>
  <c r="AA35" i="1" s="1"/>
  <c r="Y36" i="1"/>
  <c r="AA36" i="1" s="1"/>
  <c r="Y37" i="1"/>
  <c r="AA37" i="1" s="1"/>
  <c r="Y38" i="1"/>
  <c r="AA38" i="1" s="1"/>
  <c r="Y39" i="1"/>
  <c r="AA39" i="1" s="1"/>
  <c r="Y40" i="1"/>
  <c r="AA40" i="1" s="1"/>
  <c r="Y41" i="1"/>
  <c r="AA41" i="1" s="1"/>
  <c r="Y42" i="1"/>
  <c r="AA42" i="1" s="1"/>
  <c r="Y43" i="1"/>
  <c r="AA43" i="1" s="1"/>
  <c r="Y44" i="1"/>
  <c r="AA44" i="1" s="1"/>
  <c r="Y45" i="1"/>
  <c r="AA45" i="1" s="1"/>
  <c r="Y46" i="1"/>
  <c r="AA46" i="1" s="1"/>
  <c r="Y47" i="1"/>
  <c r="AA47" i="1" s="1"/>
  <c r="Y48" i="1"/>
  <c r="AA48" i="1" s="1"/>
  <c r="Y49" i="1"/>
  <c r="AA49" i="1" s="1"/>
  <c r="Y50" i="1"/>
  <c r="AA50" i="1" s="1"/>
  <c r="Y51" i="1"/>
  <c r="AA51" i="1" s="1"/>
  <c r="Y52" i="1"/>
  <c r="AA52" i="1" s="1"/>
  <c r="Y53" i="1"/>
  <c r="AA53" i="1" s="1"/>
  <c r="Y54" i="1"/>
  <c r="AA54" i="1" s="1"/>
  <c r="Y55" i="1"/>
  <c r="AA55" i="1" s="1"/>
  <c r="Y56" i="1"/>
  <c r="AA56" i="1" s="1"/>
  <c r="Y57" i="1"/>
  <c r="AA57" i="1" s="1"/>
  <c r="Y58" i="1"/>
  <c r="AA58" i="1" s="1"/>
  <c r="Y59" i="1"/>
  <c r="AA59" i="1" s="1"/>
  <c r="Y60" i="1"/>
  <c r="AA60" i="1" s="1"/>
  <c r="Y61" i="1"/>
  <c r="AA61" i="1" s="1"/>
  <c r="Y74" i="1"/>
  <c r="AA74" i="1" s="1"/>
  <c r="Y75" i="1"/>
  <c r="AA75" i="1" s="1"/>
  <c r="Y76" i="1"/>
  <c r="AA76" i="1" s="1"/>
  <c r="Y77" i="1"/>
  <c r="AA77" i="1" s="1"/>
  <c r="Y78" i="1"/>
  <c r="AA78" i="1" s="1"/>
  <c r="Y79" i="1"/>
  <c r="AA79" i="1" s="1"/>
  <c r="Y80" i="1"/>
  <c r="AA80" i="1" s="1"/>
  <c r="Y81" i="1"/>
  <c r="AA81" i="1" s="1"/>
  <c r="Y82" i="1"/>
  <c r="AA82" i="1" s="1"/>
  <c r="Y83" i="1"/>
  <c r="AA83" i="1" s="1"/>
  <c r="Y84" i="1"/>
  <c r="AA84" i="1" s="1"/>
  <c r="Y85" i="1"/>
  <c r="AA85" i="1" s="1"/>
  <c r="Y86" i="1"/>
  <c r="AA86" i="1" s="1"/>
  <c r="Y87" i="1"/>
  <c r="AA87" i="1" s="1"/>
  <c r="Y88" i="1"/>
  <c r="AA88" i="1" s="1"/>
  <c r="Y89" i="1"/>
  <c r="AA89" i="1" s="1"/>
  <c r="Y90" i="1"/>
  <c r="AA90" i="1" s="1"/>
  <c r="Y91" i="1"/>
  <c r="AA91" i="1" s="1"/>
  <c r="Y92" i="1"/>
  <c r="AA92" i="1" s="1"/>
  <c r="Y93" i="1"/>
  <c r="AA93" i="1" s="1"/>
  <c r="Y105" i="1"/>
  <c r="AA105" i="1" s="1"/>
  <c r="Y106" i="1"/>
  <c r="AA106" i="1" s="1"/>
  <c r="Y107" i="1"/>
  <c r="AA107" i="1" s="1"/>
  <c r="Y108" i="1"/>
  <c r="AA108" i="1" s="1"/>
  <c r="Y109" i="1"/>
  <c r="AA109" i="1" s="1"/>
  <c r="Y110" i="1"/>
  <c r="AA110" i="1" s="1"/>
  <c r="Y111" i="1"/>
  <c r="AA111" i="1" s="1"/>
  <c r="Y112" i="1"/>
  <c r="AA112" i="1" s="1"/>
  <c r="Y113" i="1"/>
  <c r="AA113" i="1" s="1"/>
  <c r="Y114" i="1"/>
  <c r="AA114" i="1" s="1"/>
  <c r="Y115" i="1"/>
  <c r="AA115" i="1" s="1"/>
  <c r="Y116" i="1"/>
  <c r="AA116" i="1" s="1"/>
  <c r="Y117" i="1"/>
  <c r="AA117" i="1" s="1"/>
  <c r="Y118" i="1"/>
  <c r="AA118" i="1" s="1"/>
  <c r="Y119" i="1"/>
  <c r="AA119" i="1" s="1"/>
  <c r="Y120" i="1"/>
  <c r="AA120" i="1" s="1"/>
  <c r="Y121" i="1"/>
  <c r="AA121" i="1" s="1"/>
  <c r="Y122" i="1"/>
  <c r="AA122" i="1" s="1"/>
  <c r="Y123" i="1"/>
  <c r="AA123" i="1" s="1"/>
  <c r="Y124" i="1"/>
  <c r="AA124" i="1" s="1"/>
  <c r="Y125" i="1"/>
  <c r="AA125" i="1" s="1"/>
  <c r="Y126" i="1"/>
  <c r="AA126" i="1" s="1"/>
  <c r="Y130" i="1"/>
  <c r="AA130" i="1" s="1"/>
  <c r="Y131" i="1"/>
  <c r="AA131" i="1" s="1"/>
  <c r="Y132" i="1"/>
  <c r="AA132" i="1" s="1"/>
  <c r="Y133" i="1"/>
  <c r="AA133" i="1" s="1"/>
  <c r="Y134" i="1"/>
  <c r="AA134" i="1" s="1"/>
  <c r="Y135" i="1"/>
  <c r="AA135" i="1" s="1"/>
  <c r="Y136" i="1"/>
  <c r="AA136" i="1" s="1"/>
  <c r="Y137" i="1"/>
  <c r="AA137" i="1" s="1"/>
  <c r="Y138" i="1"/>
  <c r="AA138" i="1" s="1"/>
  <c r="Y139" i="1"/>
  <c r="AA139" i="1" s="1"/>
  <c r="Y140" i="1"/>
  <c r="AA140" i="1" s="1"/>
  <c r="Y141" i="1"/>
  <c r="AA141" i="1" s="1"/>
  <c r="Y142" i="1"/>
  <c r="AA142" i="1" s="1"/>
  <c r="Y143" i="1"/>
  <c r="AA143" i="1" s="1"/>
  <c r="Y144" i="1"/>
  <c r="AA144" i="1" s="1"/>
  <c r="Y145" i="1"/>
  <c r="AA145" i="1" s="1"/>
  <c r="Y146" i="1"/>
  <c r="AA146" i="1" s="1"/>
  <c r="Y147" i="1"/>
  <c r="AA147" i="1" s="1"/>
  <c r="Y148" i="1"/>
  <c r="AA148" i="1" s="1"/>
  <c r="Y149" i="1"/>
  <c r="AA149" i="1" s="1"/>
  <c r="Y150" i="1"/>
  <c r="AA150" i="1" s="1"/>
  <c r="Y151" i="1"/>
  <c r="AA151" i="1" s="1"/>
  <c r="Z17" i="1"/>
  <c r="AB17" i="1" s="1"/>
  <c r="Y17" i="1"/>
  <c r="AA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7" i="1"/>
  <c r="X17" i="1" s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26" i="1"/>
  <c r="N130" i="1"/>
  <c r="K124" i="1"/>
  <c r="Z124" i="1" s="1"/>
  <c r="AB124" i="1" s="1"/>
  <c r="K146" i="1"/>
  <c r="Z146" i="1" s="1"/>
  <c r="AB146" i="1" s="1"/>
  <c r="K125" i="1"/>
  <c r="Z125" i="1" s="1"/>
  <c r="AB125" i="1" s="1"/>
  <c r="K123" i="1"/>
  <c r="Z123" i="1" s="1"/>
  <c r="AB123" i="1" s="1"/>
  <c r="K122" i="1"/>
  <c r="Z122" i="1" s="1"/>
  <c r="AB122" i="1" s="1"/>
  <c r="K121" i="1"/>
  <c r="Z121" i="1" s="1"/>
  <c r="AB121" i="1" s="1"/>
  <c r="K120" i="1"/>
  <c r="Z120" i="1" s="1"/>
  <c r="AB120" i="1" s="1"/>
  <c r="K119" i="1"/>
  <c r="Z119" i="1" s="1"/>
  <c r="AB119" i="1" s="1"/>
  <c r="K118" i="1"/>
  <c r="Z118" i="1" s="1"/>
  <c r="AB118" i="1" s="1"/>
  <c r="K117" i="1"/>
  <c r="Z117" i="1" s="1"/>
  <c r="AB117" i="1" s="1"/>
  <c r="K116" i="1"/>
  <c r="Z116" i="1" s="1"/>
  <c r="AB116" i="1" s="1"/>
  <c r="K115" i="1"/>
  <c r="Z115" i="1" s="1"/>
  <c r="AB115" i="1" s="1"/>
  <c r="K114" i="1"/>
  <c r="Z114" i="1" s="1"/>
  <c r="AB114" i="1" s="1"/>
  <c r="K113" i="1"/>
  <c r="Z113" i="1" s="1"/>
  <c r="AB113" i="1" s="1"/>
  <c r="N93" i="1"/>
  <c r="N92" i="1"/>
  <c r="N90" i="1"/>
  <c r="N89" i="1"/>
  <c r="N88" i="1"/>
  <c r="N87" i="1"/>
  <c r="N86" i="1"/>
  <c r="N85" i="1"/>
  <c r="N84" i="1"/>
  <c r="N83" i="1"/>
  <c r="N77" i="1"/>
  <c r="N76" i="1"/>
  <c r="N75" i="1"/>
  <c r="N74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K91" i="1"/>
  <c r="Z91" i="1" s="1"/>
  <c r="AB91" i="1" s="1"/>
  <c r="K151" i="1"/>
  <c r="Z151" i="1" s="1"/>
  <c r="AB151" i="1" s="1"/>
  <c r="K150" i="1"/>
  <c r="Z150" i="1" s="1"/>
  <c r="AB150" i="1" s="1"/>
  <c r="K149" i="1"/>
  <c r="Z149" i="1" s="1"/>
  <c r="AB149" i="1" s="1"/>
  <c r="K148" i="1"/>
  <c r="Z148" i="1" s="1"/>
  <c r="AB148" i="1" s="1"/>
  <c r="K147" i="1"/>
  <c r="Z147" i="1" s="1"/>
  <c r="AB147" i="1" s="1"/>
  <c r="K82" i="1"/>
  <c r="Z82" i="1" s="1"/>
  <c r="AB82" i="1" s="1"/>
  <c r="K81" i="1"/>
  <c r="Z81" i="1" s="1"/>
  <c r="AB81" i="1" s="1"/>
  <c r="K80" i="1"/>
  <c r="Z80" i="1" s="1"/>
  <c r="AB80" i="1" s="1"/>
  <c r="K79" i="1"/>
  <c r="Z79" i="1" s="1"/>
  <c r="AB79" i="1" s="1"/>
  <c r="N82" i="1"/>
  <c r="N81" i="1"/>
  <c r="N80" i="1"/>
  <c r="N79" i="1"/>
</calcChain>
</file>

<file path=xl/sharedStrings.xml><?xml version="1.0" encoding="utf-8"?>
<sst xmlns="http://schemas.openxmlformats.org/spreadsheetml/2006/main" count="428" uniqueCount="167">
  <si>
    <t>No</t>
  </si>
  <si>
    <t>Motor Data by Manufacturers</t>
  </si>
  <si>
    <t>Manufacturer</t>
  </si>
  <si>
    <t>Weight</t>
  </si>
  <si>
    <t>Peak</t>
  </si>
  <si>
    <t>Continuous</t>
  </si>
  <si>
    <t>Power [kW]</t>
  </si>
  <si>
    <t>Torque [N/m]</t>
  </si>
  <si>
    <t>Cooling</t>
  </si>
  <si>
    <t>Limiting</t>
  </si>
  <si>
    <t>Operating</t>
  </si>
  <si>
    <t>Speed [RPM]</t>
  </si>
  <si>
    <t>Voltage Level</t>
  </si>
  <si>
    <t>High</t>
  </si>
  <si>
    <t>Medium</t>
  </si>
  <si>
    <t>Low</t>
  </si>
  <si>
    <t>AC</t>
  </si>
  <si>
    <t>LC</t>
  </si>
  <si>
    <t>CC</t>
  </si>
  <si>
    <t>EMRAX</t>
  </si>
  <si>
    <t>Type</t>
  </si>
  <si>
    <t>Nominal</t>
  </si>
  <si>
    <t>*nominal: speed at peak power</t>
  </si>
  <si>
    <t>JM1S</t>
  </si>
  <si>
    <t>JM1</t>
  </si>
  <si>
    <t>JM2S</t>
  </si>
  <si>
    <t>JM2</t>
  </si>
  <si>
    <t>Joby</t>
  </si>
  <si>
    <t>-</t>
  </si>
  <si>
    <t>DHA050-4</t>
  </si>
  <si>
    <t>DHA050-7</t>
  </si>
  <si>
    <t>DHA075</t>
  </si>
  <si>
    <t>DHA120</t>
  </si>
  <si>
    <t>LaunchPoint</t>
  </si>
  <si>
    <t>Link</t>
  </si>
  <si>
    <t>https://emrax.com/e-motors/emrax-188/</t>
  </si>
  <si>
    <t>https://emrax.com/e-motors/emrax-208/</t>
  </si>
  <si>
    <t>https://emrax.com/e-motors/emrax-228/</t>
  </si>
  <si>
    <t>https://emrax.com/e-motors/emrax-268/</t>
  </si>
  <si>
    <t>https://emrax.com/e-motors/emrax-348/</t>
  </si>
  <si>
    <t>https://www.jobyaviation.com/</t>
  </si>
  <si>
    <t>https://launchpointeps.com/motors-generators/</t>
  </si>
  <si>
    <t>MAGicALL</t>
  </si>
  <si>
    <t>Model 6</t>
  </si>
  <si>
    <t>Model 12</t>
  </si>
  <si>
    <t>Model 20</t>
  </si>
  <si>
    <t>Model 40</t>
  </si>
  <si>
    <t>Model 75</t>
  </si>
  <si>
    <t>Model 150</t>
  </si>
  <si>
    <t>Model 300</t>
  </si>
  <si>
    <t>Model 500</t>
  </si>
  <si>
    <t>https://www.magicall.biz/products/integrated-motor-controller-magidrive/</t>
  </si>
  <si>
    <t>Yuneec</t>
  </si>
  <si>
    <t>PD 10</t>
  </si>
  <si>
    <t>PD 20</t>
  </si>
  <si>
    <t>PD 40</t>
  </si>
  <si>
    <t>PD 60</t>
  </si>
  <si>
    <t>PD 10+</t>
  </si>
  <si>
    <t>PD 20+</t>
  </si>
  <si>
    <t>http://www.yuneec.com/PowerMotor_Tech_spec.html</t>
  </si>
  <si>
    <t>Magni5</t>
  </si>
  <si>
    <t>MagniX</t>
  </si>
  <si>
    <t>https://www.magnix.aero/</t>
  </si>
  <si>
    <t>NeuMotors</t>
  </si>
  <si>
    <t>8012-F3A</t>
  </si>
  <si>
    <t>https://neumotors.com/</t>
  </si>
  <si>
    <t>REB 20</t>
  </si>
  <si>
    <t>REB 30</t>
  </si>
  <si>
    <t>REB 50</t>
  </si>
  <si>
    <t>REB 90</t>
  </si>
  <si>
    <t>REG 20</t>
  </si>
  <si>
    <t>REG 30</t>
  </si>
  <si>
    <t>RET 30</t>
  </si>
  <si>
    <t>RET 60</t>
  </si>
  <si>
    <t>REX 30</t>
  </si>
  <si>
    <t>REX 50</t>
  </si>
  <si>
    <t>REX 90</t>
  </si>
  <si>
    <t>Rotex Electric</t>
  </si>
  <si>
    <t>https://www.rotexelectric.eu/products/bldc-motors/reb-series/</t>
  </si>
  <si>
    <t>https://www.rotexelectric.eu/products/bldc-motors/reg-series/</t>
  </si>
  <si>
    <t>https://www.rotexelectric.eu/products/bldc-motors/ret-series/</t>
  </si>
  <si>
    <t>https://www.rotexelectric.eu/products/bldc-motors/rex-series/</t>
  </si>
  <si>
    <t>SP90G</t>
  </si>
  <si>
    <t>SP260D</t>
  </si>
  <si>
    <t>Siemens</t>
  </si>
  <si>
    <t>https://www.siemens.com/global/en.html</t>
  </si>
  <si>
    <t>Safran</t>
  </si>
  <si>
    <t>EngineUS</t>
  </si>
  <si>
    <t>https://en.wikipedia.org/wiki/Safran_EngineUS</t>
  </si>
  <si>
    <t>TG 231X</t>
  </si>
  <si>
    <t>TG 232X</t>
  </si>
  <si>
    <t>TG 233X</t>
  </si>
  <si>
    <t>TG 234X</t>
  </si>
  <si>
    <t>ThinGap</t>
  </si>
  <si>
    <t>TG 303X</t>
  </si>
  <si>
    <t>TGI 46</t>
  </si>
  <si>
    <t>TG 304X</t>
  </si>
  <si>
    <t>TG 305X</t>
  </si>
  <si>
    <t>TGO 110</t>
  </si>
  <si>
    <t>TG 713X</t>
  </si>
  <si>
    <t>TG 714X</t>
  </si>
  <si>
    <t>TG 715X</t>
  </si>
  <si>
    <t>TGO 190</t>
  </si>
  <si>
    <t>TG 515X</t>
  </si>
  <si>
    <t>TG 514X</t>
  </si>
  <si>
    <t>TG 513X</t>
  </si>
  <si>
    <t>https://www.thingap.com/tg-series/</t>
  </si>
  <si>
    <t>Weight [kg]</t>
  </si>
  <si>
    <t>Torque [Nm]</t>
  </si>
  <si>
    <t>log Power</t>
  </si>
  <si>
    <t>log Torque</t>
  </si>
  <si>
    <t>log Weight</t>
  </si>
  <si>
    <t>https://emrax.com/e-motors/</t>
  </si>
  <si>
    <t>PD 40+</t>
  </si>
  <si>
    <t>https://www.rotexelectric.eu/products/bldc-motors/</t>
  </si>
  <si>
    <t>log (Weight)</t>
  </si>
  <si>
    <t>log (Power)</t>
  </si>
  <si>
    <t>log (Torque)</t>
  </si>
  <si>
    <t>T-Motor</t>
  </si>
  <si>
    <t>U15 KV43</t>
  </si>
  <si>
    <t>U15XL KV38</t>
  </si>
  <si>
    <t>U15XXL KV29</t>
  </si>
  <si>
    <t>https://store.tmotor.com/categorys/manned-aircraft-uav-power</t>
  </si>
  <si>
    <t>Motor with continuous power &gt;15kW</t>
  </si>
  <si>
    <t>BeyondMotors</t>
  </si>
  <si>
    <t>AXM2</t>
  </si>
  <si>
    <t>AXM3</t>
  </si>
  <si>
    <t>AXM4</t>
  </si>
  <si>
    <t>High (850Vdc)</t>
  </si>
  <si>
    <t>Medium (550 Vdc)</t>
  </si>
  <si>
    <t>Low (300 Vdc)</t>
  </si>
  <si>
    <t>https://www.beyondmotors.io/e-motors</t>
  </si>
  <si>
    <t>Extra High (850 Vdc)</t>
  </si>
  <si>
    <t>High (800 Vdc)</t>
  </si>
  <si>
    <t>Low (400 Vdc)</t>
  </si>
  <si>
    <t>Medium (750 Vdc)</t>
  </si>
  <si>
    <t>Low (550 Vdc)</t>
  </si>
  <si>
    <t>RET30</t>
  </si>
  <si>
    <t>RET20</t>
  </si>
  <si>
    <t>REB90</t>
  </si>
  <si>
    <t>AC/CC</t>
  </si>
  <si>
    <t>REX90</t>
  </si>
  <si>
    <t>REB60</t>
  </si>
  <si>
    <t>REB50</t>
  </si>
  <si>
    <t>REB30</t>
  </si>
  <si>
    <t>RET60</t>
  </si>
  <si>
    <t>REX50</t>
  </si>
  <si>
    <t>REX30</t>
  </si>
  <si>
    <t>REG60</t>
  </si>
  <si>
    <t>https://www.mgm-compro.com/electric-motors/</t>
  </si>
  <si>
    <t>MGM COMPRO</t>
  </si>
  <si>
    <t>H3X</t>
  </si>
  <si>
    <t>https://www.h3x.tech/</t>
  </si>
  <si>
    <t>HPDM-30</t>
  </si>
  <si>
    <t>HPDM-250</t>
  </si>
  <si>
    <t>Geiger
Engineering</t>
  </si>
  <si>
    <t>HPD12</t>
  </si>
  <si>
    <t>HPD14</t>
  </si>
  <si>
    <t>HPD16-S60</t>
  </si>
  <si>
    <t>HPD16-S120</t>
  </si>
  <si>
    <t>HPD20</t>
  </si>
  <si>
    <t>HPD20-SD</t>
  </si>
  <si>
    <t>HPD25</t>
  </si>
  <si>
    <t>HPD32</t>
  </si>
  <si>
    <t>HPD40</t>
  </si>
  <si>
    <t>HPD50</t>
  </si>
  <si>
    <t>https://www.geigerengineering.de/en/avionics/products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</si>
</sst>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6"/>
      <color theme="1"/>
      <name val="Aptos Narrow"/>
      <scheme val="minor"/>
    </font>
    <font>
      <sz val="12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9999084444715716"/>
        <bgColor rgb="FF000000"/>
      </patternFill>
    </fill>
    <fill>
      <patternFill patternType="solid">
        <fgColor theme="9" tint="0.79998168889431442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0" fillId="5" borderId="3" xfId="0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/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Sheet1!$K$17:$K$151</c:f>
              <c:numCache>
                <c:formatCode>General</c:formatCode>
                <c:ptCount val="135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40</c:v>
                </c:pt>
                <c:pt idx="4">
                  <c:v>52</c:v>
                </c:pt>
                <c:pt idx="5">
                  <c:v>56</c:v>
                </c:pt>
                <c:pt idx="6">
                  <c:v>40</c:v>
                </c:pt>
                <c:pt idx="7">
                  <c:v>52</c:v>
                </c:pt>
                <c:pt idx="8">
                  <c:v>56</c:v>
                </c:pt>
                <c:pt idx="9">
                  <c:v>54</c:v>
                </c:pt>
                <c:pt idx="10">
                  <c:v>84</c:v>
                </c:pt>
                <c:pt idx="11">
                  <c:v>90</c:v>
                </c:pt>
                <c:pt idx="12">
                  <c:v>54</c:v>
                </c:pt>
                <c:pt idx="13">
                  <c:v>84</c:v>
                </c:pt>
                <c:pt idx="14">
                  <c:v>90</c:v>
                </c:pt>
                <c:pt idx="15">
                  <c:v>54</c:v>
                </c:pt>
                <c:pt idx="16">
                  <c:v>84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130</c:v>
                </c:pt>
                <c:pt idx="21">
                  <c:v>96</c:v>
                </c:pt>
                <c:pt idx="22">
                  <c:v>112</c:v>
                </c:pt>
                <c:pt idx="23">
                  <c:v>130</c:v>
                </c:pt>
                <c:pt idx="24">
                  <c:v>96</c:v>
                </c:pt>
                <c:pt idx="25">
                  <c:v>112</c:v>
                </c:pt>
                <c:pt idx="26">
                  <c:v>130</c:v>
                </c:pt>
                <c:pt idx="27">
                  <c:v>200</c:v>
                </c:pt>
                <c:pt idx="28">
                  <c:v>213</c:v>
                </c:pt>
                <c:pt idx="29">
                  <c:v>250</c:v>
                </c:pt>
                <c:pt idx="30">
                  <c:v>200</c:v>
                </c:pt>
                <c:pt idx="31">
                  <c:v>213</c:v>
                </c:pt>
                <c:pt idx="32">
                  <c:v>250</c:v>
                </c:pt>
                <c:pt idx="33">
                  <c:v>200</c:v>
                </c:pt>
                <c:pt idx="34">
                  <c:v>213</c:v>
                </c:pt>
                <c:pt idx="35">
                  <c:v>250</c:v>
                </c:pt>
                <c:pt idx="36">
                  <c:v>400</c:v>
                </c:pt>
                <c:pt idx="37">
                  <c:v>425</c:v>
                </c:pt>
                <c:pt idx="38">
                  <c:v>500</c:v>
                </c:pt>
                <c:pt idx="39">
                  <c:v>400</c:v>
                </c:pt>
                <c:pt idx="40">
                  <c:v>425</c:v>
                </c:pt>
                <c:pt idx="41">
                  <c:v>500</c:v>
                </c:pt>
                <c:pt idx="42">
                  <c:v>400</c:v>
                </c:pt>
                <c:pt idx="43">
                  <c:v>425</c:v>
                </c:pt>
                <c:pt idx="44">
                  <c:v>500</c:v>
                </c:pt>
                <c:pt idx="45">
                  <c:v>54.6</c:v>
                </c:pt>
                <c:pt idx="46">
                  <c:v>47.8</c:v>
                </c:pt>
                <c:pt idx="47">
                  <c:v>69.5</c:v>
                </c:pt>
                <c:pt idx="48">
                  <c:v>68.5</c:v>
                </c:pt>
                <c:pt idx="49">
                  <c:v>70.7</c:v>
                </c:pt>
                <c:pt idx="50">
                  <c:v>70.7</c:v>
                </c:pt>
                <c:pt idx="51">
                  <c:v>106.1</c:v>
                </c:pt>
                <c:pt idx="52">
                  <c:v>138.9</c:v>
                </c:pt>
                <c:pt idx="53">
                  <c:v>141.5</c:v>
                </c:pt>
                <c:pt idx="54">
                  <c:v>176.9</c:v>
                </c:pt>
                <c:pt idx="55">
                  <c:v>15.8</c:v>
                </c:pt>
                <c:pt idx="56">
                  <c:v>642</c:v>
                </c:pt>
                <c:pt idx="57">
                  <c:v>13</c:v>
                </c:pt>
                <c:pt idx="58">
                  <c:v>21</c:v>
                </c:pt>
                <c:pt idx="59">
                  <c:v>40</c:v>
                </c:pt>
                <c:pt idx="60">
                  <c:v>53</c:v>
                </c:pt>
                <c:pt idx="61">
                  <c:v>255</c:v>
                </c:pt>
                <c:pt idx="62">
                  <c:v>1.7</c:v>
                </c:pt>
                <c:pt idx="63">
                  <c:v>2</c:v>
                </c:pt>
                <c:pt idx="64">
                  <c:v>9.1999999999999993</c:v>
                </c:pt>
                <c:pt idx="65">
                  <c:v>51.4</c:v>
                </c:pt>
                <c:pt idx="66">
                  <c:v>11</c:v>
                </c:pt>
                <c:pt idx="67">
                  <c:v>28.5</c:v>
                </c:pt>
                <c:pt idx="68">
                  <c:v>60</c:v>
                </c:pt>
                <c:pt idx="69">
                  <c:v>122.5</c:v>
                </c:pt>
                <c:pt idx="70">
                  <c:v>295</c:v>
                </c:pt>
                <c:pt idx="71">
                  <c:v>700</c:v>
                </c:pt>
                <c:pt idx="72">
                  <c:v>1435</c:v>
                </c:pt>
                <c:pt idx="73">
                  <c:v>2975</c:v>
                </c:pt>
                <c:pt idx="74">
                  <c:v>1012.3</c:v>
                </c:pt>
                <c:pt idx="75">
                  <c:v>1407</c:v>
                </c:pt>
                <c:pt idx="76">
                  <c:v>2814</c:v>
                </c:pt>
                <c:pt idx="77">
                  <c:v>25</c:v>
                </c:pt>
                <c:pt idx="78">
                  <c:v>35</c:v>
                </c:pt>
                <c:pt idx="79">
                  <c:v>35</c:v>
                </c:pt>
                <c:pt idx="80">
                  <c:v>70</c:v>
                </c:pt>
                <c:pt idx="81">
                  <c:v>100</c:v>
                </c:pt>
                <c:pt idx="82">
                  <c:v>120</c:v>
                </c:pt>
                <c:pt idx="83">
                  <c:v>150</c:v>
                </c:pt>
                <c:pt idx="84">
                  <c:v>200</c:v>
                </c:pt>
                <c:pt idx="85">
                  <c:v>250</c:v>
                </c:pt>
                <c:pt idx="86">
                  <c:v>200</c:v>
                </c:pt>
                <c:pt idx="87">
                  <c:v>300</c:v>
                </c:pt>
                <c:pt idx="96">
                  <c:v>25.5</c:v>
                </c:pt>
                <c:pt idx="97">
                  <c:v>35.799999999999997</c:v>
                </c:pt>
                <c:pt idx="98">
                  <c:v>63.7</c:v>
                </c:pt>
                <c:pt idx="99">
                  <c:v>102.3</c:v>
                </c:pt>
                <c:pt idx="100">
                  <c:v>4.8</c:v>
                </c:pt>
                <c:pt idx="101">
                  <c:v>8</c:v>
                </c:pt>
                <c:pt idx="102">
                  <c:v>22.9</c:v>
                </c:pt>
                <c:pt idx="103">
                  <c:v>31.8</c:v>
                </c:pt>
                <c:pt idx="104">
                  <c:v>42.4</c:v>
                </c:pt>
                <c:pt idx="105">
                  <c:v>51.2</c:v>
                </c:pt>
                <c:pt idx="106">
                  <c:v>108.5</c:v>
                </c:pt>
                <c:pt idx="107">
                  <c:v>171.9</c:v>
                </c:pt>
                <c:pt idx="108">
                  <c:v>248.3</c:v>
                </c:pt>
                <c:pt idx="109">
                  <c:v>1000</c:v>
                </c:pt>
                <c:pt idx="113">
                  <c:v>0.74</c:v>
                </c:pt>
                <c:pt idx="114">
                  <c:v>0.35</c:v>
                </c:pt>
                <c:pt idx="115">
                  <c:v>0.69</c:v>
                </c:pt>
                <c:pt idx="116">
                  <c:v>1.02</c:v>
                </c:pt>
                <c:pt idx="117">
                  <c:v>0.71</c:v>
                </c:pt>
                <c:pt idx="118">
                  <c:v>0.14000000000000001</c:v>
                </c:pt>
                <c:pt idx="119">
                  <c:v>0.19</c:v>
                </c:pt>
                <c:pt idx="120">
                  <c:v>0.21</c:v>
                </c:pt>
                <c:pt idx="121">
                  <c:v>0.99</c:v>
                </c:pt>
                <c:pt idx="122">
                  <c:v>1.68</c:v>
                </c:pt>
                <c:pt idx="123">
                  <c:v>2.65</c:v>
                </c:pt>
                <c:pt idx="124">
                  <c:v>3.57</c:v>
                </c:pt>
                <c:pt idx="125">
                  <c:v>2.98</c:v>
                </c:pt>
                <c:pt idx="126">
                  <c:v>4.26</c:v>
                </c:pt>
                <c:pt idx="127">
                  <c:v>4.83</c:v>
                </c:pt>
                <c:pt idx="128">
                  <c:v>9.4600000000000009</c:v>
                </c:pt>
                <c:pt idx="129">
                  <c:v>39.799999999999997</c:v>
                </c:pt>
                <c:pt idx="130">
                  <c:v>47.8</c:v>
                </c:pt>
                <c:pt idx="131">
                  <c:v>79.599999999999994</c:v>
                </c:pt>
                <c:pt idx="132">
                  <c:v>95.5</c:v>
                </c:pt>
                <c:pt idx="133">
                  <c:v>159.19999999999999</c:v>
                </c:pt>
                <c:pt idx="134">
                  <c:v>238.8</c:v>
                </c:pt>
              </c:numCache>
            </c:numRef>
          </c:xVal>
          <c:yVal>
            <c:numRef>
              <c:f>Sheet1!$F$17:$F$151</c:f>
              <c:numCache>
                <c:formatCode>General</c:formatCode>
                <c:ptCount val="135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3.8</c:v>
                </c:pt>
                <c:pt idx="46">
                  <c:v>4</c:v>
                </c:pt>
                <c:pt idx="47">
                  <c:v>5.5</c:v>
                </c:pt>
                <c:pt idx="48">
                  <c:v>5.5</c:v>
                </c:pt>
                <c:pt idx="49">
                  <c:v>5.8</c:v>
                </c:pt>
                <c:pt idx="50">
                  <c:v>6</c:v>
                </c:pt>
                <c:pt idx="51">
                  <c:v>7</c:v>
                </c:pt>
                <c:pt idx="52">
                  <c:v>11.8</c:v>
                </c:pt>
                <c:pt idx="53">
                  <c:v>12.8</c:v>
                </c:pt>
                <c:pt idx="54">
                  <c:v>15.8</c:v>
                </c:pt>
                <c:pt idx="55">
                  <c:v>4.0999999999999996</c:v>
                </c:pt>
                <c:pt idx="56">
                  <c:v>18.7</c:v>
                </c:pt>
                <c:pt idx="57">
                  <c:v>1.8</c:v>
                </c:pt>
                <c:pt idx="58">
                  <c:v>2.75</c:v>
                </c:pt>
                <c:pt idx="59">
                  <c:v>3.35</c:v>
                </c:pt>
                <c:pt idx="60">
                  <c:v>4</c:v>
                </c:pt>
                <c:pt idx="61">
                  <c:v>22</c:v>
                </c:pt>
                <c:pt idx="62">
                  <c:v>0.45</c:v>
                </c:pt>
                <c:pt idx="63">
                  <c:v>0.45</c:v>
                </c:pt>
                <c:pt idx="64">
                  <c:v>1.56</c:v>
                </c:pt>
                <c:pt idx="65">
                  <c:v>5.78</c:v>
                </c:pt>
                <c:pt idx="66">
                  <c:v>1.1000000000000001</c:v>
                </c:pt>
                <c:pt idx="67">
                  <c:v>2.25</c:v>
                </c:pt>
                <c:pt idx="68">
                  <c:v>4.5</c:v>
                </c:pt>
                <c:pt idx="69">
                  <c:v>7.5</c:v>
                </c:pt>
                <c:pt idx="70">
                  <c:v>14.25</c:v>
                </c:pt>
                <c:pt idx="71">
                  <c:v>25.5</c:v>
                </c:pt>
                <c:pt idx="72">
                  <c:v>45</c:v>
                </c:pt>
                <c:pt idx="73">
                  <c:v>75</c:v>
                </c:pt>
                <c:pt idx="74">
                  <c:v>53</c:v>
                </c:pt>
                <c:pt idx="75">
                  <c:v>71</c:v>
                </c:pt>
                <c:pt idx="76">
                  <c:v>135</c:v>
                </c:pt>
                <c:pt idx="77">
                  <c:v>3.1</c:v>
                </c:pt>
                <c:pt idx="78">
                  <c:v>3.75</c:v>
                </c:pt>
                <c:pt idx="79">
                  <c:v>4</c:v>
                </c:pt>
                <c:pt idx="80">
                  <c:v>5.25</c:v>
                </c:pt>
                <c:pt idx="81">
                  <c:v>7.5</c:v>
                </c:pt>
                <c:pt idx="82">
                  <c:v>8</c:v>
                </c:pt>
                <c:pt idx="83">
                  <c:v>8.15</c:v>
                </c:pt>
                <c:pt idx="84">
                  <c:v>12</c:v>
                </c:pt>
                <c:pt idx="85">
                  <c:v>15.3</c:v>
                </c:pt>
                <c:pt idx="86">
                  <c:v>17.3</c:v>
                </c:pt>
                <c:pt idx="87">
                  <c:v>23.8</c:v>
                </c:pt>
                <c:pt idx="88">
                  <c:v>0.59</c:v>
                </c:pt>
                <c:pt idx="89">
                  <c:v>0.59</c:v>
                </c:pt>
                <c:pt idx="90">
                  <c:v>1.2190000000000001</c:v>
                </c:pt>
                <c:pt idx="91">
                  <c:v>1.45</c:v>
                </c:pt>
                <c:pt idx="92">
                  <c:v>1.97</c:v>
                </c:pt>
                <c:pt idx="93">
                  <c:v>2.6589999999999998</c:v>
                </c:pt>
                <c:pt idx="94">
                  <c:v>0.90600000000000003</c:v>
                </c:pt>
                <c:pt idx="95">
                  <c:v>2.6</c:v>
                </c:pt>
                <c:pt idx="96">
                  <c:v>8.5</c:v>
                </c:pt>
                <c:pt idx="97">
                  <c:v>8.1999999999999993</c:v>
                </c:pt>
                <c:pt idx="98">
                  <c:v>12.5</c:v>
                </c:pt>
                <c:pt idx="99">
                  <c:v>23</c:v>
                </c:pt>
                <c:pt idx="100">
                  <c:v>1.45</c:v>
                </c:pt>
                <c:pt idx="101">
                  <c:v>1.95</c:v>
                </c:pt>
                <c:pt idx="102">
                  <c:v>4.0999999999999996</c:v>
                </c:pt>
                <c:pt idx="103">
                  <c:v>7</c:v>
                </c:pt>
                <c:pt idx="104">
                  <c:v>5.2</c:v>
                </c:pt>
                <c:pt idx="105">
                  <c:v>7.9</c:v>
                </c:pt>
                <c:pt idx="106">
                  <c:v>17</c:v>
                </c:pt>
                <c:pt idx="107">
                  <c:v>18</c:v>
                </c:pt>
                <c:pt idx="108">
                  <c:v>13</c:v>
                </c:pt>
                <c:pt idx="109">
                  <c:v>50</c:v>
                </c:pt>
                <c:pt idx="110">
                  <c:v>3.6</c:v>
                </c:pt>
                <c:pt idx="111">
                  <c:v>4.4080000000000004</c:v>
                </c:pt>
                <c:pt idx="112">
                  <c:v>5.13</c:v>
                </c:pt>
                <c:pt idx="113">
                  <c:v>0.61099999999999999</c:v>
                </c:pt>
                <c:pt idx="114">
                  <c:v>0.46100000000000002</c:v>
                </c:pt>
                <c:pt idx="115">
                  <c:v>0.74</c:v>
                </c:pt>
                <c:pt idx="116">
                  <c:v>0.83599999999999997</c:v>
                </c:pt>
                <c:pt idx="118">
                  <c:v>0.17100000000000001</c:v>
                </c:pt>
                <c:pt idx="119">
                  <c:v>0.19700000000000001</c:v>
                </c:pt>
                <c:pt idx="120">
                  <c:v>0.21</c:v>
                </c:pt>
                <c:pt idx="122">
                  <c:v>0.72599999999999998</c:v>
                </c:pt>
                <c:pt idx="123">
                  <c:v>0.86</c:v>
                </c:pt>
                <c:pt idx="124">
                  <c:v>0.90700000000000003</c:v>
                </c:pt>
                <c:pt idx="125">
                  <c:v>1.179</c:v>
                </c:pt>
                <c:pt idx="126">
                  <c:v>1.27</c:v>
                </c:pt>
                <c:pt idx="127">
                  <c:v>1.5880000000000001</c:v>
                </c:pt>
                <c:pt idx="129">
                  <c:v>4.5</c:v>
                </c:pt>
                <c:pt idx="130">
                  <c:v>6</c:v>
                </c:pt>
                <c:pt idx="131">
                  <c:v>8.1999999999999993</c:v>
                </c:pt>
                <c:pt idx="132">
                  <c:v>9.8000000000000007</c:v>
                </c:pt>
                <c:pt idx="133">
                  <c:v>19</c:v>
                </c:pt>
                <c:pt idx="13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C-8F4B-ABDE-FA3D7E48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(Weight) vs log (Power)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916447944007002E-2"/>
                  <c:y val="0.24846153846153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Curated!$H$7:$H$78</c:f>
              <c:numCache>
                <c:formatCode>General</c:formatCode>
                <c:ptCount val="72"/>
                <c:pt idx="0">
                  <c:v>1.875</c:v>
                </c:pt>
                <c:pt idx="1">
                  <c:v>2.1139999999999999</c:v>
                </c:pt>
                <c:pt idx="2">
                  <c:v>2.3620000000000001</c:v>
                </c:pt>
                <c:pt idx="3">
                  <c:v>1.5680000000000001</c:v>
                </c:pt>
                <c:pt idx="4">
                  <c:v>1.748</c:v>
                </c:pt>
                <c:pt idx="5">
                  <c:v>1.875</c:v>
                </c:pt>
                <c:pt idx="6">
                  <c:v>2.0680000000000001</c:v>
                </c:pt>
                <c:pt idx="7">
                  <c:v>2.3220000000000001</c:v>
                </c:pt>
                <c:pt idx="8">
                  <c:v>1.079</c:v>
                </c:pt>
                <c:pt idx="9">
                  <c:v>1.1459999999999999</c:v>
                </c:pt>
                <c:pt idx="10">
                  <c:v>1.204</c:v>
                </c:pt>
                <c:pt idx="11">
                  <c:v>1.204</c:v>
                </c:pt>
                <c:pt idx="12">
                  <c:v>1.3009999999999999</c:v>
                </c:pt>
                <c:pt idx="13">
                  <c:v>1.3009999999999999</c:v>
                </c:pt>
                <c:pt idx="14">
                  <c:v>1.3979999999999999</c:v>
                </c:pt>
                <c:pt idx="15">
                  <c:v>1.5049999999999999</c:v>
                </c:pt>
                <c:pt idx="16">
                  <c:v>1.6020000000000001</c:v>
                </c:pt>
                <c:pt idx="17">
                  <c:v>1.6990000000000001</c:v>
                </c:pt>
                <c:pt idx="20">
                  <c:v>0.91400000000000003</c:v>
                </c:pt>
                <c:pt idx="21">
                  <c:v>1.121</c:v>
                </c:pt>
                <c:pt idx="22">
                  <c:v>1.0209999999999999</c:v>
                </c:pt>
                <c:pt idx="23">
                  <c:v>1.1459999999999999</c:v>
                </c:pt>
                <c:pt idx="24">
                  <c:v>1.778</c:v>
                </c:pt>
                <c:pt idx="25">
                  <c:v>0.77800000000000002</c:v>
                </c:pt>
                <c:pt idx="26">
                  <c:v>1.544</c:v>
                </c:pt>
                <c:pt idx="27">
                  <c:v>0.69899999999999995</c:v>
                </c:pt>
                <c:pt idx="28">
                  <c:v>1</c:v>
                </c:pt>
                <c:pt idx="29">
                  <c:v>1.204</c:v>
                </c:pt>
                <c:pt idx="30">
                  <c:v>1.5049999999999999</c:v>
                </c:pt>
                <c:pt idx="31">
                  <c:v>1.778</c:v>
                </c:pt>
                <c:pt idx="32">
                  <c:v>2.0790000000000002</c:v>
                </c:pt>
                <c:pt idx="33">
                  <c:v>2.38</c:v>
                </c:pt>
                <c:pt idx="34">
                  <c:v>2.6019999999999999</c:v>
                </c:pt>
                <c:pt idx="35">
                  <c:v>2.423</c:v>
                </c:pt>
                <c:pt idx="36">
                  <c:v>2.4470000000000001</c:v>
                </c:pt>
                <c:pt idx="37">
                  <c:v>2.7480000000000002</c:v>
                </c:pt>
                <c:pt idx="38">
                  <c:v>1</c:v>
                </c:pt>
                <c:pt idx="39">
                  <c:v>1.079</c:v>
                </c:pt>
                <c:pt idx="40">
                  <c:v>1.079</c:v>
                </c:pt>
                <c:pt idx="41">
                  <c:v>1.23</c:v>
                </c:pt>
                <c:pt idx="42">
                  <c:v>1.3979999999999999</c:v>
                </c:pt>
                <c:pt idx="43">
                  <c:v>1.3979999999999999</c:v>
                </c:pt>
                <c:pt idx="44">
                  <c:v>1.4770000000000001</c:v>
                </c:pt>
                <c:pt idx="45">
                  <c:v>1.6020000000000001</c:v>
                </c:pt>
                <c:pt idx="46">
                  <c:v>1.653</c:v>
                </c:pt>
                <c:pt idx="47">
                  <c:v>1.6990000000000001</c:v>
                </c:pt>
                <c:pt idx="48">
                  <c:v>1.845</c:v>
                </c:pt>
                <c:pt idx="49">
                  <c:v>0.54400000000000004</c:v>
                </c:pt>
                <c:pt idx="50">
                  <c:v>0.66300000000000003</c:v>
                </c:pt>
                <c:pt idx="51">
                  <c:v>0.85299999999999998</c:v>
                </c:pt>
                <c:pt idx="52">
                  <c:v>1.0249999999999999</c:v>
                </c:pt>
                <c:pt idx="53">
                  <c:v>1.1759999999999999</c:v>
                </c:pt>
                <c:pt idx="54">
                  <c:v>0.90300000000000002</c:v>
                </c:pt>
                <c:pt idx="55">
                  <c:v>0.47699999999999998</c:v>
                </c:pt>
                <c:pt idx="56">
                  <c:v>0.69899999999999995</c:v>
                </c:pt>
                <c:pt idx="57">
                  <c:v>1.653</c:v>
                </c:pt>
                <c:pt idx="58">
                  <c:v>1.8129999999999999</c:v>
                </c:pt>
                <c:pt idx="59">
                  <c:v>2.4169999999999998</c:v>
                </c:pt>
                <c:pt idx="60">
                  <c:v>0.73199999999999998</c:v>
                </c:pt>
                <c:pt idx="61">
                  <c:v>0.88600000000000001</c:v>
                </c:pt>
                <c:pt idx="62">
                  <c:v>0.97299999999999998</c:v>
                </c:pt>
                <c:pt idx="63">
                  <c:v>0.39800000000000002</c:v>
                </c:pt>
                <c:pt idx="64">
                  <c:v>0.55300000000000005</c:v>
                </c:pt>
                <c:pt idx="65">
                  <c:v>0.60599999999999998</c:v>
                </c:pt>
                <c:pt idx="66">
                  <c:v>1</c:v>
                </c:pt>
                <c:pt idx="67">
                  <c:v>1</c:v>
                </c:pt>
                <c:pt idx="68">
                  <c:v>1.3009999999999999</c:v>
                </c:pt>
                <c:pt idx="69">
                  <c:v>1.3009999999999999</c:v>
                </c:pt>
                <c:pt idx="70">
                  <c:v>1.6020000000000001</c:v>
                </c:pt>
                <c:pt idx="71">
                  <c:v>1.778</c:v>
                </c:pt>
              </c:numCache>
            </c:numRef>
          </c:xVal>
          <c:yVal>
            <c:numRef>
              <c:f>Curated!$F$7:$F$78</c:f>
              <c:numCache>
                <c:formatCode>General</c:formatCode>
                <c:ptCount val="72"/>
                <c:pt idx="0">
                  <c:v>1.161</c:v>
                </c:pt>
                <c:pt idx="1">
                  <c:v>1.431</c:v>
                </c:pt>
                <c:pt idx="2">
                  <c:v>1.681</c:v>
                </c:pt>
                <c:pt idx="3">
                  <c:v>0.88100000000000001</c:v>
                </c:pt>
                <c:pt idx="4">
                  <c:v>1</c:v>
                </c:pt>
                <c:pt idx="5">
                  <c:v>1.121</c:v>
                </c:pt>
                <c:pt idx="6">
                  <c:v>1.34</c:v>
                </c:pt>
                <c:pt idx="7">
                  <c:v>1.6379999999999999</c:v>
                </c:pt>
                <c:pt idx="8">
                  <c:v>0.57999999999999996</c:v>
                </c:pt>
                <c:pt idx="9">
                  <c:v>0.60199999999999998</c:v>
                </c:pt>
                <c:pt idx="10">
                  <c:v>0.74</c:v>
                </c:pt>
                <c:pt idx="11">
                  <c:v>0.74</c:v>
                </c:pt>
                <c:pt idx="12">
                  <c:v>0.76300000000000001</c:v>
                </c:pt>
                <c:pt idx="13">
                  <c:v>0.77800000000000002</c:v>
                </c:pt>
                <c:pt idx="14">
                  <c:v>0.84499999999999997</c:v>
                </c:pt>
                <c:pt idx="15">
                  <c:v>1.0720000000000001</c:v>
                </c:pt>
                <c:pt idx="16">
                  <c:v>1.107</c:v>
                </c:pt>
                <c:pt idx="17">
                  <c:v>1.1990000000000001</c:v>
                </c:pt>
                <c:pt idx="20">
                  <c:v>0.255</c:v>
                </c:pt>
                <c:pt idx="21">
                  <c:v>0.439</c:v>
                </c:pt>
                <c:pt idx="22">
                  <c:v>0.52500000000000002</c:v>
                </c:pt>
                <c:pt idx="23">
                  <c:v>0.60199999999999998</c:v>
                </c:pt>
                <c:pt idx="24">
                  <c:v>1.3420000000000001</c:v>
                </c:pt>
                <c:pt idx="25">
                  <c:v>0.193</c:v>
                </c:pt>
                <c:pt idx="26">
                  <c:v>0.76200000000000001</c:v>
                </c:pt>
                <c:pt idx="27">
                  <c:v>4.1000000000000002E-2</c:v>
                </c:pt>
                <c:pt idx="28">
                  <c:v>0.35199999999999998</c:v>
                </c:pt>
                <c:pt idx="29">
                  <c:v>0.65300000000000002</c:v>
                </c:pt>
                <c:pt idx="30">
                  <c:v>0.875</c:v>
                </c:pt>
                <c:pt idx="31">
                  <c:v>1.1539999999999999</c:v>
                </c:pt>
                <c:pt idx="32">
                  <c:v>1.407</c:v>
                </c:pt>
                <c:pt idx="33">
                  <c:v>1.653</c:v>
                </c:pt>
                <c:pt idx="34">
                  <c:v>1.875</c:v>
                </c:pt>
                <c:pt idx="35">
                  <c:v>1.724</c:v>
                </c:pt>
                <c:pt idx="36">
                  <c:v>1.851</c:v>
                </c:pt>
                <c:pt idx="37">
                  <c:v>2.13</c:v>
                </c:pt>
                <c:pt idx="38">
                  <c:v>0.49099999999999999</c:v>
                </c:pt>
                <c:pt idx="39">
                  <c:v>0.57399999999999995</c:v>
                </c:pt>
                <c:pt idx="40">
                  <c:v>0.60199999999999998</c:v>
                </c:pt>
                <c:pt idx="41">
                  <c:v>0.72</c:v>
                </c:pt>
                <c:pt idx="42">
                  <c:v>0.875</c:v>
                </c:pt>
                <c:pt idx="43">
                  <c:v>0.90300000000000002</c:v>
                </c:pt>
                <c:pt idx="44">
                  <c:v>0.91100000000000003</c:v>
                </c:pt>
                <c:pt idx="45">
                  <c:v>1.079</c:v>
                </c:pt>
                <c:pt idx="46">
                  <c:v>1.1850000000000001</c:v>
                </c:pt>
                <c:pt idx="47">
                  <c:v>1.238</c:v>
                </c:pt>
                <c:pt idx="48">
                  <c:v>1.377</c:v>
                </c:pt>
                <c:pt idx="49">
                  <c:v>8.5999999999999993E-2</c:v>
                </c:pt>
                <c:pt idx="50">
                  <c:v>0.161</c:v>
                </c:pt>
                <c:pt idx="51">
                  <c:v>0.29399999999999998</c:v>
                </c:pt>
                <c:pt idx="52">
                  <c:v>0.42499999999999999</c:v>
                </c:pt>
                <c:pt idx="53">
                  <c:v>0.41499999999999998</c:v>
                </c:pt>
                <c:pt idx="54">
                  <c:v>0.92900000000000005</c:v>
                </c:pt>
                <c:pt idx="55">
                  <c:v>0.161</c:v>
                </c:pt>
                <c:pt idx="56">
                  <c:v>0.28999999999999998</c:v>
                </c:pt>
                <c:pt idx="57">
                  <c:v>1.2549999999999999</c:v>
                </c:pt>
                <c:pt idx="58">
                  <c:v>1.1140000000000001</c:v>
                </c:pt>
                <c:pt idx="59">
                  <c:v>1.6990000000000001</c:v>
                </c:pt>
                <c:pt idx="60">
                  <c:v>0.55600000000000005</c:v>
                </c:pt>
                <c:pt idx="61">
                  <c:v>0.64400000000000002</c:v>
                </c:pt>
                <c:pt idx="62">
                  <c:v>0.71</c:v>
                </c:pt>
                <c:pt idx="63">
                  <c:v>7.1999999999999995E-2</c:v>
                </c:pt>
                <c:pt idx="64">
                  <c:v>0.104</c:v>
                </c:pt>
                <c:pt idx="65">
                  <c:v>0.20100000000000001</c:v>
                </c:pt>
                <c:pt idx="66">
                  <c:v>0.65300000000000002</c:v>
                </c:pt>
                <c:pt idx="67">
                  <c:v>0.77800000000000002</c:v>
                </c:pt>
                <c:pt idx="68">
                  <c:v>0.91400000000000003</c:v>
                </c:pt>
                <c:pt idx="69">
                  <c:v>0.99099999999999999</c:v>
                </c:pt>
                <c:pt idx="70">
                  <c:v>1.2789999999999999</c:v>
                </c:pt>
                <c:pt idx="71">
                  <c:v>1.4770000000000001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5-1C4E-8105-1CD16AED9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 (Power)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(Weight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1.9473094519311569E-2"/>
                  <c:y val="0.368613688673531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0.2138x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0.9663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Curated!$F$88:$F$123</c:f>
              <c:numCache>
                <c:formatCode>General</c:formatCode>
                <c:ptCount val="36"/>
                <c:pt idx="0">
                  <c:v>75</c:v>
                </c:pt>
                <c:pt idx="1">
                  <c:v>130</c:v>
                </c:pt>
                <c:pt idx="2">
                  <c:v>230</c:v>
                </c:pt>
                <c:pt idx="3">
                  <c:v>37</c:v>
                </c:pt>
                <c:pt idx="4">
                  <c:v>56</c:v>
                </c:pt>
                <c:pt idx="5">
                  <c:v>75</c:v>
                </c:pt>
                <c:pt idx="6">
                  <c:v>117</c:v>
                </c:pt>
                <c:pt idx="7">
                  <c:v>210</c:v>
                </c:pt>
                <c:pt idx="8">
                  <c:v>20</c:v>
                </c:pt>
                <c:pt idx="9">
                  <c:v>40</c:v>
                </c:pt>
                <c:pt idx="10">
                  <c:v>50</c:v>
                </c:pt>
                <c:pt idx="11">
                  <c:v>33</c:v>
                </c:pt>
                <c:pt idx="12">
                  <c:v>200</c:v>
                </c:pt>
                <c:pt idx="13">
                  <c:v>60</c:v>
                </c:pt>
                <c:pt idx="14">
                  <c:v>35</c:v>
                </c:pt>
                <c:pt idx="15">
                  <c:v>16</c:v>
                </c:pt>
                <c:pt idx="16">
                  <c:v>32</c:v>
                </c:pt>
                <c:pt idx="17">
                  <c:v>60</c:v>
                </c:pt>
                <c:pt idx="18">
                  <c:v>120</c:v>
                </c:pt>
                <c:pt idx="19">
                  <c:v>240</c:v>
                </c:pt>
                <c:pt idx="20">
                  <c:v>400</c:v>
                </c:pt>
                <c:pt idx="21">
                  <c:v>265</c:v>
                </c:pt>
                <c:pt idx="22">
                  <c:v>280</c:v>
                </c:pt>
                <c:pt idx="23">
                  <c:v>560</c:v>
                </c:pt>
                <c:pt idx="24">
                  <c:v>17</c:v>
                </c:pt>
                <c:pt idx="25">
                  <c:v>25</c:v>
                </c:pt>
                <c:pt idx="26">
                  <c:v>25</c:v>
                </c:pt>
                <c:pt idx="27">
                  <c:v>30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70</c:v>
                </c:pt>
                <c:pt idx="32">
                  <c:v>15</c:v>
                </c:pt>
                <c:pt idx="33">
                  <c:v>45</c:v>
                </c:pt>
                <c:pt idx="34">
                  <c:v>65</c:v>
                </c:pt>
                <c:pt idx="35">
                  <c:v>261</c:v>
                </c:pt>
              </c:numCache>
            </c:numRef>
          </c:xVal>
          <c:yVal>
            <c:numRef>
              <c:f>Curated!$E$88:$E$123</c:f>
              <c:numCache>
                <c:formatCode>General</c:formatCode>
                <c:ptCount val="36"/>
                <c:pt idx="0">
                  <c:v>14.5</c:v>
                </c:pt>
                <c:pt idx="1">
                  <c:v>27</c:v>
                </c:pt>
                <c:pt idx="2">
                  <c:v>48</c:v>
                </c:pt>
                <c:pt idx="3">
                  <c:v>7.6</c:v>
                </c:pt>
                <c:pt idx="4">
                  <c:v>10</c:v>
                </c:pt>
                <c:pt idx="5">
                  <c:v>13.2</c:v>
                </c:pt>
                <c:pt idx="6">
                  <c:v>21.9</c:v>
                </c:pt>
                <c:pt idx="7">
                  <c:v>43.5</c:v>
                </c:pt>
                <c:pt idx="8">
                  <c:v>5.8</c:v>
                </c:pt>
                <c:pt idx="9">
                  <c:v>12.8</c:v>
                </c:pt>
                <c:pt idx="10">
                  <c:v>15.8</c:v>
                </c:pt>
                <c:pt idx="11">
                  <c:v>4.0999999999999996</c:v>
                </c:pt>
                <c:pt idx="12">
                  <c:v>18.7</c:v>
                </c:pt>
                <c:pt idx="13">
                  <c:v>22</c:v>
                </c:pt>
                <c:pt idx="14">
                  <c:v>5.78</c:v>
                </c:pt>
                <c:pt idx="15">
                  <c:v>4.5</c:v>
                </c:pt>
                <c:pt idx="16">
                  <c:v>7.5</c:v>
                </c:pt>
                <c:pt idx="17">
                  <c:v>14.25</c:v>
                </c:pt>
                <c:pt idx="18">
                  <c:v>25.5</c:v>
                </c:pt>
                <c:pt idx="19">
                  <c:v>45</c:v>
                </c:pt>
                <c:pt idx="20">
                  <c:v>75</c:v>
                </c:pt>
                <c:pt idx="21">
                  <c:v>53</c:v>
                </c:pt>
                <c:pt idx="22">
                  <c:v>71</c:v>
                </c:pt>
                <c:pt idx="23">
                  <c:v>135</c:v>
                </c:pt>
                <c:pt idx="24">
                  <c:v>5.25</c:v>
                </c:pt>
                <c:pt idx="25">
                  <c:v>7.5</c:v>
                </c:pt>
                <c:pt idx="26">
                  <c:v>8</c:v>
                </c:pt>
                <c:pt idx="27">
                  <c:v>8.15</c:v>
                </c:pt>
                <c:pt idx="28">
                  <c:v>12</c:v>
                </c:pt>
                <c:pt idx="29">
                  <c:v>15.3</c:v>
                </c:pt>
                <c:pt idx="30">
                  <c:v>17.3</c:v>
                </c:pt>
                <c:pt idx="31">
                  <c:v>23.8</c:v>
                </c:pt>
                <c:pt idx="32">
                  <c:v>2.6</c:v>
                </c:pt>
                <c:pt idx="33">
                  <c:v>18</c:v>
                </c:pt>
                <c:pt idx="34">
                  <c:v>13</c:v>
                </c:pt>
                <c:pt idx="3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5-7247-929A-E3D844300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  <c:max val="2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7.5143008309732029E-2"/>
                  <c:y val="0.3392596480995431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0.377x</a:t>
                    </a:r>
                    <a:r>
                      <a:rPr lang="en-US" sz="1600" baseline="30000"/>
                      <a:t>0.6945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0.8537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Curated!$G$88:$G$123</c:f>
              <c:numCache>
                <c:formatCode>General</c:formatCode>
                <c:ptCount val="36"/>
                <c:pt idx="0">
                  <c:v>120</c:v>
                </c:pt>
                <c:pt idx="1">
                  <c:v>310</c:v>
                </c:pt>
                <c:pt idx="2">
                  <c:v>600</c:v>
                </c:pt>
                <c:pt idx="3">
                  <c:v>56</c:v>
                </c:pt>
                <c:pt idx="4">
                  <c:v>90</c:v>
                </c:pt>
                <c:pt idx="5">
                  <c:v>130</c:v>
                </c:pt>
                <c:pt idx="6">
                  <c:v>250</c:v>
                </c:pt>
                <c:pt idx="7">
                  <c:v>500</c:v>
                </c:pt>
                <c:pt idx="8">
                  <c:v>70.7</c:v>
                </c:pt>
                <c:pt idx="9">
                  <c:v>141.5</c:v>
                </c:pt>
                <c:pt idx="10">
                  <c:v>176.9</c:v>
                </c:pt>
                <c:pt idx="11">
                  <c:v>15.8</c:v>
                </c:pt>
                <c:pt idx="12">
                  <c:v>642</c:v>
                </c:pt>
                <c:pt idx="13">
                  <c:v>255</c:v>
                </c:pt>
                <c:pt idx="14">
                  <c:v>51.4</c:v>
                </c:pt>
                <c:pt idx="15">
                  <c:v>60</c:v>
                </c:pt>
                <c:pt idx="16">
                  <c:v>122.5</c:v>
                </c:pt>
                <c:pt idx="17">
                  <c:v>295</c:v>
                </c:pt>
                <c:pt idx="18">
                  <c:v>700</c:v>
                </c:pt>
                <c:pt idx="19">
                  <c:v>1435</c:v>
                </c:pt>
                <c:pt idx="20">
                  <c:v>2975</c:v>
                </c:pt>
                <c:pt idx="21">
                  <c:v>1012.3</c:v>
                </c:pt>
                <c:pt idx="22">
                  <c:v>1407</c:v>
                </c:pt>
                <c:pt idx="23">
                  <c:v>2814</c:v>
                </c:pt>
                <c:pt idx="24">
                  <c:v>70</c:v>
                </c:pt>
                <c:pt idx="25">
                  <c:v>100</c:v>
                </c:pt>
                <c:pt idx="26">
                  <c:v>120</c:v>
                </c:pt>
                <c:pt idx="27">
                  <c:v>150</c:v>
                </c:pt>
                <c:pt idx="28">
                  <c:v>200</c:v>
                </c:pt>
                <c:pt idx="29">
                  <c:v>250</c:v>
                </c:pt>
                <c:pt idx="30">
                  <c:v>200</c:v>
                </c:pt>
                <c:pt idx="31">
                  <c:v>300</c:v>
                </c:pt>
                <c:pt idx="32">
                  <c:v>#N/A</c:v>
                </c:pt>
                <c:pt idx="33">
                  <c:v>171.9</c:v>
                </c:pt>
                <c:pt idx="34">
                  <c:v>248.3</c:v>
                </c:pt>
                <c:pt idx="35">
                  <c:v>1000</c:v>
                </c:pt>
              </c:numCache>
            </c:numRef>
          </c:xVal>
          <c:yVal>
            <c:numRef>
              <c:f>Curated!$E$88:$E$123</c:f>
              <c:numCache>
                <c:formatCode>General</c:formatCode>
                <c:ptCount val="36"/>
                <c:pt idx="0">
                  <c:v>14.5</c:v>
                </c:pt>
                <c:pt idx="1">
                  <c:v>27</c:v>
                </c:pt>
                <c:pt idx="2">
                  <c:v>48</c:v>
                </c:pt>
                <c:pt idx="3">
                  <c:v>7.6</c:v>
                </c:pt>
                <c:pt idx="4">
                  <c:v>10</c:v>
                </c:pt>
                <c:pt idx="5">
                  <c:v>13.2</c:v>
                </c:pt>
                <c:pt idx="6">
                  <c:v>21.9</c:v>
                </c:pt>
                <c:pt idx="7">
                  <c:v>43.5</c:v>
                </c:pt>
                <c:pt idx="8">
                  <c:v>5.8</c:v>
                </c:pt>
                <c:pt idx="9">
                  <c:v>12.8</c:v>
                </c:pt>
                <c:pt idx="10">
                  <c:v>15.8</c:v>
                </c:pt>
                <c:pt idx="11">
                  <c:v>4.0999999999999996</c:v>
                </c:pt>
                <c:pt idx="12">
                  <c:v>18.7</c:v>
                </c:pt>
                <c:pt idx="13">
                  <c:v>22</c:v>
                </c:pt>
                <c:pt idx="14">
                  <c:v>5.78</c:v>
                </c:pt>
                <c:pt idx="15">
                  <c:v>4.5</c:v>
                </c:pt>
                <c:pt idx="16">
                  <c:v>7.5</c:v>
                </c:pt>
                <c:pt idx="17">
                  <c:v>14.25</c:v>
                </c:pt>
                <c:pt idx="18">
                  <c:v>25.5</c:v>
                </c:pt>
                <c:pt idx="19">
                  <c:v>45</c:v>
                </c:pt>
                <c:pt idx="20">
                  <c:v>75</c:v>
                </c:pt>
                <c:pt idx="21">
                  <c:v>53</c:v>
                </c:pt>
                <c:pt idx="22">
                  <c:v>71</c:v>
                </c:pt>
                <c:pt idx="23">
                  <c:v>135</c:v>
                </c:pt>
                <c:pt idx="24">
                  <c:v>5.25</c:v>
                </c:pt>
                <c:pt idx="25">
                  <c:v>7.5</c:v>
                </c:pt>
                <c:pt idx="26">
                  <c:v>8</c:v>
                </c:pt>
                <c:pt idx="27">
                  <c:v>8.15</c:v>
                </c:pt>
                <c:pt idx="28">
                  <c:v>12</c:v>
                </c:pt>
                <c:pt idx="29">
                  <c:v>15.3</c:v>
                </c:pt>
                <c:pt idx="30">
                  <c:v>17.3</c:v>
                </c:pt>
                <c:pt idx="31">
                  <c:v>23.8</c:v>
                </c:pt>
                <c:pt idx="32">
                  <c:v>2.6</c:v>
                </c:pt>
                <c:pt idx="33">
                  <c:v>18</c:v>
                </c:pt>
                <c:pt idx="34">
                  <c:v>13</c:v>
                </c:pt>
                <c:pt idx="3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A-EA47-9625-24459A6C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  <c:max val="20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Sheet1!$I$17:$I$151</c:f>
              <c:numCache>
                <c:formatCode>General</c:formatCode>
                <c:ptCount val="135"/>
                <c:pt idx="0">
                  <c:v>27</c:v>
                </c:pt>
                <c:pt idx="1">
                  <c:v>34</c:v>
                </c:pt>
                <c:pt idx="2">
                  <c:v>37</c:v>
                </c:pt>
                <c:pt idx="3">
                  <c:v>27</c:v>
                </c:pt>
                <c:pt idx="4">
                  <c:v>34</c:v>
                </c:pt>
                <c:pt idx="5">
                  <c:v>37</c:v>
                </c:pt>
                <c:pt idx="6">
                  <c:v>27</c:v>
                </c:pt>
                <c:pt idx="7">
                  <c:v>34</c:v>
                </c:pt>
                <c:pt idx="8">
                  <c:v>37</c:v>
                </c:pt>
                <c:pt idx="9">
                  <c:v>33</c:v>
                </c:pt>
                <c:pt idx="10">
                  <c:v>52</c:v>
                </c:pt>
                <c:pt idx="11">
                  <c:v>56</c:v>
                </c:pt>
                <c:pt idx="12">
                  <c:v>33</c:v>
                </c:pt>
                <c:pt idx="13">
                  <c:v>52</c:v>
                </c:pt>
                <c:pt idx="14">
                  <c:v>56</c:v>
                </c:pt>
                <c:pt idx="15">
                  <c:v>33</c:v>
                </c:pt>
                <c:pt idx="16">
                  <c:v>52</c:v>
                </c:pt>
                <c:pt idx="17">
                  <c:v>56</c:v>
                </c:pt>
                <c:pt idx="18">
                  <c:v>55</c:v>
                </c:pt>
                <c:pt idx="19">
                  <c:v>64</c:v>
                </c:pt>
                <c:pt idx="20">
                  <c:v>75</c:v>
                </c:pt>
                <c:pt idx="21">
                  <c:v>55</c:v>
                </c:pt>
                <c:pt idx="22">
                  <c:v>64</c:v>
                </c:pt>
                <c:pt idx="23">
                  <c:v>75</c:v>
                </c:pt>
                <c:pt idx="24">
                  <c:v>55</c:v>
                </c:pt>
                <c:pt idx="25">
                  <c:v>64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100</c:v>
                </c:pt>
                <c:pt idx="30">
                  <c:v>94</c:v>
                </c:pt>
                <c:pt idx="31">
                  <c:v>100</c:v>
                </c:pt>
                <c:pt idx="32">
                  <c:v>117</c:v>
                </c:pt>
                <c:pt idx="33">
                  <c:v>94</c:v>
                </c:pt>
                <c:pt idx="34">
                  <c:v>100</c:v>
                </c:pt>
                <c:pt idx="35">
                  <c:v>117</c:v>
                </c:pt>
                <c:pt idx="36">
                  <c:v>84</c:v>
                </c:pt>
                <c:pt idx="37">
                  <c:v>90</c:v>
                </c:pt>
                <c:pt idx="38">
                  <c:v>105</c:v>
                </c:pt>
                <c:pt idx="39">
                  <c:v>129</c:v>
                </c:pt>
                <c:pt idx="40">
                  <c:v>138</c:v>
                </c:pt>
                <c:pt idx="41">
                  <c:v>162</c:v>
                </c:pt>
                <c:pt idx="42">
                  <c:v>168</c:v>
                </c:pt>
                <c:pt idx="43">
                  <c:v>178</c:v>
                </c:pt>
                <c:pt idx="44">
                  <c:v>210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16</c:v>
                </c:pt>
                <c:pt idx="49">
                  <c:v>20</c:v>
                </c:pt>
                <c:pt idx="50">
                  <c:v>20</c:v>
                </c:pt>
                <c:pt idx="51">
                  <c:v>25</c:v>
                </c:pt>
                <c:pt idx="52">
                  <c:v>32</c:v>
                </c:pt>
                <c:pt idx="53">
                  <c:v>40</c:v>
                </c:pt>
                <c:pt idx="54">
                  <c:v>50</c:v>
                </c:pt>
                <c:pt idx="55">
                  <c:v>33</c:v>
                </c:pt>
                <c:pt idx="56">
                  <c:v>200</c:v>
                </c:pt>
                <c:pt idx="57">
                  <c:v>8.1999999999999993</c:v>
                </c:pt>
                <c:pt idx="58">
                  <c:v>13.2</c:v>
                </c:pt>
                <c:pt idx="59">
                  <c:v>10.5</c:v>
                </c:pt>
                <c:pt idx="60">
                  <c:v>14</c:v>
                </c:pt>
                <c:pt idx="61">
                  <c:v>60</c:v>
                </c:pt>
                <c:pt idx="62">
                  <c:v>0.75</c:v>
                </c:pt>
                <c:pt idx="63">
                  <c:v>1.5</c:v>
                </c:pt>
                <c:pt idx="64">
                  <c:v>6</c:v>
                </c:pt>
                <c:pt idx="65">
                  <c:v>35</c:v>
                </c:pt>
                <c:pt idx="66">
                  <c:v>5</c:v>
                </c:pt>
                <c:pt idx="67">
                  <c:v>10</c:v>
                </c:pt>
                <c:pt idx="68">
                  <c:v>16</c:v>
                </c:pt>
                <c:pt idx="69">
                  <c:v>32</c:v>
                </c:pt>
                <c:pt idx="70">
                  <c:v>60</c:v>
                </c:pt>
                <c:pt idx="71">
                  <c:v>120</c:v>
                </c:pt>
                <c:pt idx="72">
                  <c:v>240</c:v>
                </c:pt>
                <c:pt idx="73">
                  <c:v>400</c:v>
                </c:pt>
                <c:pt idx="74">
                  <c:v>265</c:v>
                </c:pt>
                <c:pt idx="75">
                  <c:v>280</c:v>
                </c:pt>
                <c:pt idx="76">
                  <c:v>560</c:v>
                </c:pt>
                <c:pt idx="77">
                  <c:v>10</c:v>
                </c:pt>
                <c:pt idx="78">
                  <c:v>12</c:v>
                </c:pt>
                <c:pt idx="79">
                  <c:v>12</c:v>
                </c:pt>
                <c:pt idx="80">
                  <c:v>17</c:v>
                </c:pt>
                <c:pt idx="81">
                  <c:v>25</c:v>
                </c:pt>
                <c:pt idx="82">
                  <c:v>25</c:v>
                </c:pt>
                <c:pt idx="83">
                  <c:v>30</c:v>
                </c:pt>
                <c:pt idx="84">
                  <c:v>40</c:v>
                </c:pt>
                <c:pt idx="85">
                  <c:v>45</c:v>
                </c:pt>
                <c:pt idx="86">
                  <c:v>50</c:v>
                </c:pt>
                <c:pt idx="87">
                  <c:v>70</c:v>
                </c:pt>
                <c:pt idx="88">
                  <c:v>2.25</c:v>
                </c:pt>
                <c:pt idx="89">
                  <c:v>2.25</c:v>
                </c:pt>
                <c:pt idx="90">
                  <c:v>3.5</c:v>
                </c:pt>
                <c:pt idx="91">
                  <c:v>4.5999999999999996</c:v>
                </c:pt>
                <c:pt idx="92">
                  <c:v>7.125</c:v>
                </c:pt>
                <c:pt idx="93">
                  <c:v>10.6</c:v>
                </c:pt>
                <c:pt idx="94">
                  <c:v>2.5</c:v>
                </c:pt>
                <c:pt idx="95">
                  <c:v>15</c:v>
                </c:pt>
                <c:pt idx="96">
                  <c:v>8</c:v>
                </c:pt>
                <c:pt idx="97">
                  <c:v>15</c:v>
                </c:pt>
                <c:pt idx="98">
                  <c:v>20</c:v>
                </c:pt>
                <c:pt idx="99">
                  <c:v>30</c:v>
                </c:pt>
                <c:pt idx="100">
                  <c:v>3</c:v>
                </c:pt>
                <c:pt idx="101">
                  <c:v>5</c:v>
                </c:pt>
                <c:pt idx="102">
                  <c:v>6</c:v>
                </c:pt>
                <c:pt idx="103">
                  <c:v>15</c:v>
                </c:pt>
                <c:pt idx="104">
                  <c:v>8</c:v>
                </c:pt>
                <c:pt idx="105">
                  <c:v>15</c:v>
                </c:pt>
                <c:pt idx="106">
                  <c:v>25</c:v>
                </c:pt>
                <c:pt idx="107">
                  <c:v>45</c:v>
                </c:pt>
                <c:pt idx="108">
                  <c:v>65</c:v>
                </c:pt>
                <c:pt idx="109">
                  <c:v>261</c:v>
                </c:pt>
                <c:pt idx="110">
                  <c:v>5.4</c:v>
                </c:pt>
                <c:pt idx="111">
                  <c:v>7.7</c:v>
                </c:pt>
                <c:pt idx="112">
                  <c:v>9.4</c:v>
                </c:pt>
                <c:pt idx="113">
                  <c:v>0.5</c:v>
                </c:pt>
                <c:pt idx="114">
                  <c:v>0.58599999999999997</c:v>
                </c:pt>
                <c:pt idx="115">
                  <c:v>1.01</c:v>
                </c:pt>
                <c:pt idx="116">
                  <c:v>0.68</c:v>
                </c:pt>
                <c:pt idx="117">
                  <c:v>0.245</c:v>
                </c:pt>
                <c:pt idx="118">
                  <c:v>0.10299999999999999</c:v>
                </c:pt>
                <c:pt idx="119">
                  <c:v>0.13200000000000001</c:v>
                </c:pt>
                <c:pt idx="120">
                  <c:v>0.151</c:v>
                </c:pt>
                <c:pt idx="121">
                  <c:v>0.41299999999999998</c:v>
                </c:pt>
                <c:pt idx="122">
                  <c:v>1.4</c:v>
                </c:pt>
                <c:pt idx="123">
                  <c:v>2.2200000000000002</c:v>
                </c:pt>
                <c:pt idx="124">
                  <c:v>2.99</c:v>
                </c:pt>
                <c:pt idx="125">
                  <c:v>2.5</c:v>
                </c:pt>
                <c:pt idx="126">
                  <c:v>3.57</c:v>
                </c:pt>
                <c:pt idx="127">
                  <c:v>4.04</c:v>
                </c:pt>
                <c:pt idx="128">
                  <c:v>5.9420000000000002</c:v>
                </c:pt>
                <c:pt idx="129">
                  <c:v>10</c:v>
                </c:pt>
                <c:pt idx="130">
                  <c:v>10</c:v>
                </c:pt>
                <c:pt idx="131">
                  <c:v>20</c:v>
                </c:pt>
                <c:pt idx="132">
                  <c:v>20</c:v>
                </c:pt>
                <c:pt idx="133">
                  <c:v>40</c:v>
                </c:pt>
                <c:pt idx="134">
                  <c:v>60</c:v>
                </c:pt>
              </c:numCache>
            </c:numRef>
          </c:xVal>
          <c:yVal>
            <c:numRef>
              <c:f>Sheet1!$F$17:$F$151</c:f>
              <c:numCache>
                <c:formatCode>General</c:formatCode>
                <c:ptCount val="135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3.8</c:v>
                </c:pt>
                <c:pt idx="46">
                  <c:v>4</c:v>
                </c:pt>
                <c:pt idx="47">
                  <c:v>5.5</c:v>
                </c:pt>
                <c:pt idx="48">
                  <c:v>5.5</c:v>
                </c:pt>
                <c:pt idx="49">
                  <c:v>5.8</c:v>
                </c:pt>
                <c:pt idx="50">
                  <c:v>6</c:v>
                </c:pt>
                <c:pt idx="51">
                  <c:v>7</c:v>
                </c:pt>
                <c:pt idx="52">
                  <c:v>11.8</c:v>
                </c:pt>
                <c:pt idx="53">
                  <c:v>12.8</c:v>
                </c:pt>
                <c:pt idx="54">
                  <c:v>15.8</c:v>
                </c:pt>
                <c:pt idx="55">
                  <c:v>4.0999999999999996</c:v>
                </c:pt>
                <c:pt idx="56">
                  <c:v>18.7</c:v>
                </c:pt>
                <c:pt idx="57">
                  <c:v>1.8</c:v>
                </c:pt>
                <c:pt idx="58">
                  <c:v>2.75</c:v>
                </c:pt>
                <c:pt idx="59">
                  <c:v>3.35</c:v>
                </c:pt>
                <c:pt idx="60">
                  <c:v>4</c:v>
                </c:pt>
                <c:pt idx="61">
                  <c:v>22</c:v>
                </c:pt>
                <c:pt idx="62">
                  <c:v>0.45</c:v>
                </c:pt>
                <c:pt idx="63">
                  <c:v>0.45</c:v>
                </c:pt>
                <c:pt idx="64">
                  <c:v>1.56</c:v>
                </c:pt>
                <c:pt idx="65">
                  <c:v>5.78</c:v>
                </c:pt>
                <c:pt idx="66">
                  <c:v>1.1000000000000001</c:v>
                </c:pt>
                <c:pt idx="67">
                  <c:v>2.25</c:v>
                </c:pt>
                <c:pt idx="68">
                  <c:v>4.5</c:v>
                </c:pt>
                <c:pt idx="69">
                  <c:v>7.5</c:v>
                </c:pt>
                <c:pt idx="70">
                  <c:v>14.25</c:v>
                </c:pt>
                <c:pt idx="71">
                  <c:v>25.5</c:v>
                </c:pt>
                <c:pt idx="72">
                  <c:v>45</c:v>
                </c:pt>
                <c:pt idx="73">
                  <c:v>75</c:v>
                </c:pt>
                <c:pt idx="74">
                  <c:v>53</c:v>
                </c:pt>
                <c:pt idx="75">
                  <c:v>71</c:v>
                </c:pt>
                <c:pt idx="76">
                  <c:v>135</c:v>
                </c:pt>
                <c:pt idx="77">
                  <c:v>3.1</c:v>
                </c:pt>
                <c:pt idx="78">
                  <c:v>3.75</c:v>
                </c:pt>
                <c:pt idx="79">
                  <c:v>4</c:v>
                </c:pt>
                <c:pt idx="80">
                  <c:v>5.25</c:v>
                </c:pt>
                <c:pt idx="81">
                  <c:v>7.5</c:v>
                </c:pt>
                <c:pt idx="82">
                  <c:v>8</c:v>
                </c:pt>
                <c:pt idx="83">
                  <c:v>8.15</c:v>
                </c:pt>
                <c:pt idx="84">
                  <c:v>12</c:v>
                </c:pt>
                <c:pt idx="85">
                  <c:v>15.3</c:v>
                </c:pt>
                <c:pt idx="86">
                  <c:v>17.3</c:v>
                </c:pt>
                <c:pt idx="87">
                  <c:v>23.8</c:v>
                </c:pt>
                <c:pt idx="88">
                  <c:v>0.59</c:v>
                </c:pt>
                <c:pt idx="89">
                  <c:v>0.59</c:v>
                </c:pt>
                <c:pt idx="90">
                  <c:v>1.2190000000000001</c:v>
                </c:pt>
                <c:pt idx="91">
                  <c:v>1.45</c:v>
                </c:pt>
                <c:pt idx="92">
                  <c:v>1.97</c:v>
                </c:pt>
                <c:pt idx="93">
                  <c:v>2.6589999999999998</c:v>
                </c:pt>
                <c:pt idx="94">
                  <c:v>0.90600000000000003</c:v>
                </c:pt>
                <c:pt idx="95">
                  <c:v>2.6</c:v>
                </c:pt>
                <c:pt idx="96">
                  <c:v>8.5</c:v>
                </c:pt>
                <c:pt idx="97">
                  <c:v>8.1999999999999993</c:v>
                </c:pt>
                <c:pt idx="98">
                  <c:v>12.5</c:v>
                </c:pt>
                <c:pt idx="99">
                  <c:v>23</c:v>
                </c:pt>
                <c:pt idx="100">
                  <c:v>1.45</c:v>
                </c:pt>
                <c:pt idx="101">
                  <c:v>1.95</c:v>
                </c:pt>
                <c:pt idx="102">
                  <c:v>4.0999999999999996</c:v>
                </c:pt>
                <c:pt idx="103">
                  <c:v>7</c:v>
                </c:pt>
                <c:pt idx="104">
                  <c:v>5.2</c:v>
                </c:pt>
                <c:pt idx="105">
                  <c:v>7.9</c:v>
                </c:pt>
                <c:pt idx="106">
                  <c:v>17</c:v>
                </c:pt>
                <c:pt idx="107">
                  <c:v>18</c:v>
                </c:pt>
                <c:pt idx="108">
                  <c:v>13</c:v>
                </c:pt>
                <c:pt idx="109">
                  <c:v>50</c:v>
                </c:pt>
                <c:pt idx="110">
                  <c:v>3.6</c:v>
                </c:pt>
                <c:pt idx="111">
                  <c:v>4.4080000000000004</c:v>
                </c:pt>
                <c:pt idx="112">
                  <c:v>5.13</c:v>
                </c:pt>
                <c:pt idx="113">
                  <c:v>0.61099999999999999</c:v>
                </c:pt>
                <c:pt idx="114">
                  <c:v>0.46100000000000002</c:v>
                </c:pt>
                <c:pt idx="115">
                  <c:v>0.74</c:v>
                </c:pt>
                <c:pt idx="116">
                  <c:v>0.83599999999999997</c:v>
                </c:pt>
                <c:pt idx="118">
                  <c:v>0.17100000000000001</c:v>
                </c:pt>
                <c:pt idx="119">
                  <c:v>0.19700000000000001</c:v>
                </c:pt>
                <c:pt idx="120">
                  <c:v>0.21</c:v>
                </c:pt>
                <c:pt idx="122">
                  <c:v>0.72599999999999998</c:v>
                </c:pt>
                <c:pt idx="123">
                  <c:v>0.86</c:v>
                </c:pt>
                <c:pt idx="124">
                  <c:v>0.90700000000000003</c:v>
                </c:pt>
                <c:pt idx="125">
                  <c:v>1.179</c:v>
                </c:pt>
                <c:pt idx="126">
                  <c:v>1.27</c:v>
                </c:pt>
                <c:pt idx="127">
                  <c:v>1.5880000000000001</c:v>
                </c:pt>
                <c:pt idx="129">
                  <c:v>4.5</c:v>
                </c:pt>
                <c:pt idx="130">
                  <c:v>6</c:v>
                </c:pt>
                <c:pt idx="131">
                  <c:v>8.1999999999999993</c:v>
                </c:pt>
                <c:pt idx="132">
                  <c:v>9.8000000000000007</c:v>
                </c:pt>
                <c:pt idx="133">
                  <c:v>19</c:v>
                </c:pt>
                <c:pt idx="13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2-2C4B-A3B8-2F96A7F1A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Sheet1!$Z$17:$Z$151</c:f>
              <c:numCache>
                <c:formatCode>General</c:formatCode>
                <c:ptCount val="135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40</c:v>
                </c:pt>
                <c:pt idx="4">
                  <c:v>52</c:v>
                </c:pt>
                <c:pt idx="5">
                  <c:v>56</c:v>
                </c:pt>
                <c:pt idx="6">
                  <c:v>40</c:v>
                </c:pt>
                <c:pt idx="7">
                  <c:v>52</c:v>
                </c:pt>
                <c:pt idx="8">
                  <c:v>56</c:v>
                </c:pt>
                <c:pt idx="9">
                  <c:v>54</c:v>
                </c:pt>
                <c:pt idx="10">
                  <c:v>84</c:v>
                </c:pt>
                <c:pt idx="11">
                  <c:v>90</c:v>
                </c:pt>
                <c:pt idx="12">
                  <c:v>54</c:v>
                </c:pt>
                <c:pt idx="13">
                  <c:v>84</c:v>
                </c:pt>
                <c:pt idx="14">
                  <c:v>90</c:v>
                </c:pt>
                <c:pt idx="15">
                  <c:v>54</c:v>
                </c:pt>
                <c:pt idx="16">
                  <c:v>84</c:v>
                </c:pt>
                <c:pt idx="17">
                  <c:v>90</c:v>
                </c:pt>
                <c:pt idx="18">
                  <c:v>96</c:v>
                </c:pt>
                <c:pt idx="19">
                  <c:v>112</c:v>
                </c:pt>
                <c:pt idx="20">
                  <c:v>130</c:v>
                </c:pt>
                <c:pt idx="21">
                  <c:v>96</c:v>
                </c:pt>
                <c:pt idx="22">
                  <c:v>112</c:v>
                </c:pt>
                <c:pt idx="23">
                  <c:v>130</c:v>
                </c:pt>
                <c:pt idx="24">
                  <c:v>96</c:v>
                </c:pt>
                <c:pt idx="25">
                  <c:v>112</c:v>
                </c:pt>
                <c:pt idx="26">
                  <c:v>130</c:v>
                </c:pt>
                <c:pt idx="27">
                  <c:v>200</c:v>
                </c:pt>
                <c:pt idx="28">
                  <c:v>213</c:v>
                </c:pt>
                <c:pt idx="29">
                  <c:v>250</c:v>
                </c:pt>
                <c:pt idx="30">
                  <c:v>200</c:v>
                </c:pt>
                <c:pt idx="31">
                  <c:v>213</c:v>
                </c:pt>
                <c:pt idx="32">
                  <c:v>250</c:v>
                </c:pt>
                <c:pt idx="33">
                  <c:v>200</c:v>
                </c:pt>
                <c:pt idx="34">
                  <c:v>213</c:v>
                </c:pt>
                <c:pt idx="35">
                  <c:v>250</c:v>
                </c:pt>
                <c:pt idx="36">
                  <c:v>400</c:v>
                </c:pt>
                <c:pt idx="37">
                  <c:v>425</c:v>
                </c:pt>
                <c:pt idx="38">
                  <c:v>500</c:v>
                </c:pt>
                <c:pt idx="39">
                  <c:v>400</c:v>
                </c:pt>
                <c:pt idx="40">
                  <c:v>425</c:v>
                </c:pt>
                <c:pt idx="41">
                  <c:v>500</c:v>
                </c:pt>
                <c:pt idx="42">
                  <c:v>400</c:v>
                </c:pt>
                <c:pt idx="43">
                  <c:v>425</c:v>
                </c:pt>
                <c:pt idx="44">
                  <c:v>500</c:v>
                </c:pt>
                <c:pt idx="55">
                  <c:v>15.8</c:v>
                </c:pt>
                <c:pt idx="56">
                  <c:v>642</c:v>
                </c:pt>
                <c:pt idx="57">
                  <c:v>13</c:v>
                </c:pt>
                <c:pt idx="58">
                  <c:v>21</c:v>
                </c:pt>
                <c:pt idx="59">
                  <c:v>40</c:v>
                </c:pt>
                <c:pt idx="60">
                  <c:v>53</c:v>
                </c:pt>
                <c:pt idx="61">
                  <c:v>255</c:v>
                </c:pt>
                <c:pt idx="62">
                  <c:v>1.7</c:v>
                </c:pt>
                <c:pt idx="63">
                  <c:v>2</c:v>
                </c:pt>
                <c:pt idx="64">
                  <c:v>9.1999999999999993</c:v>
                </c:pt>
                <c:pt idx="65">
                  <c:v>51.4</c:v>
                </c:pt>
                <c:pt idx="66">
                  <c:v>11</c:v>
                </c:pt>
                <c:pt idx="67">
                  <c:v>28.5</c:v>
                </c:pt>
                <c:pt idx="68">
                  <c:v>60</c:v>
                </c:pt>
                <c:pt idx="69">
                  <c:v>122.5</c:v>
                </c:pt>
                <c:pt idx="70">
                  <c:v>295</c:v>
                </c:pt>
                <c:pt idx="71">
                  <c:v>700</c:v>
                </c:pt>
                <c:pt idx="72">
                  <c:v>1435</c:v>
                </c:pt>
                <c:pt idx="73">
                  <c:v>2975</c:v>
                </c:pt>
                <c:pt idx="74">
                  <c:v>1012.3</c:v>
                </c:pt>
                <c:pt idx="75">
                  <c:v>1407</c:v>
                </c:pt>
                <c:pt idx="76">
                  <c:v>2814</c:v>
                </c:pt>
                <c:pt idx="77">
                  <c:v>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25.5</c:v>
                </c:pt>
                <c:pt idx="97">
                  <c:v>35.799999999999997</c:v>
                </c:pt>
                <c:pt idx="98">
                  <c:v>63.7</c:v>
                </c:pt>
                <c:pt idx="99">
                  <c:v>102.3</c:v>
                </c:pt>
                <c:pt idx="100">
                  <c:v>4.8</c:v>
                </c:pt>
                <c:pt idx="101">
                  <c:v>8</c:v>
                </c:pt>
                <c:pt idx="102">
                  <c:v>22.9</c:v>
                </c:pt>
                <c:pt idx="103">
                  <c:v>31.8</c:v>
                </c:pt>
                <c:pt idx="104">
                  <c:v>42.4</c:v>
                </c:pt>
                <c:pt idx="105">
                  <c:v>51.2</c:v>
                </c:pt>
                <c:pt idx="106">
                  <c:v>108.5</c:v>
                </c:pt>
                <c:pt idx="107">
                  <c:v>171.9</c:v>
                </c:pt>
                <c:pt idx="108">
                  <c:v>248.3</c:v>
                </c:pt>
                <c:pt idx="109">
                  <c:v>1000</c:v>
                </c:pt>
                <c:pt idx="113">
                  <c:v>0.74</c:v>
                </c:pt>
                <c:pt idx="114">
                  <c:v>0.35</c:v>
                </c:pt>
                <c:pt idx="115">
                  <c:v>0.69</c:v>
                </c:pt>
                <c:pt idx="116">
                  <c:v>1.02</c:v>
                </c:pt>
                <c:pt idx="117">
                  <c:v>0.71</c:v>
                </c:pt>
                <c:pt idx="118">
                  <c:v>0.14000000000000001</c:v>
                </c:pt>
                <c:pt idx="119">
                  <c:v>0.19</c:v>
                </c:pt>
                <c:pt idx="120">
                  <c:v>0.21</c:v>
                </c:pt>
                <c:pt idx="121">
                  <c:v>0.99</c:v>
                </c:pt>
                <c:pt idx="122">
                  <c:v>1.68</c:v>
                </c:pt>
                <c:pt idx="123">
                  <c:v>2.65</c:v>
                </c:pt>
                <c:pt idx="124">
                  <c:v>3.57</c:v>
                </c:pt>
                <c:pt idx="125">
                  <c:v>2.98</c:v>
                </c:pt>
                <c:pt idx="126">
                  <c:v>4.26</c:v>
                </c:pt>
                <c:pt idx="127">
                  <c:v>4.83</c:v>
                </c:pt>
                <c:pt idx="128">
                  <c:v>9.4600000000000009</c:v>
                </c:pt>
                <c:pt idx="129">
                  <c:v>39.799999999999997</c:v>
                </c:pt>
                <c:pt idx="130">
                  <c:v>47.8</c:v>
                </c:pt>
                <c:pt idx="131">
                  <c:v>79.599999999999994</c:v>
                </c:pt>
                <c:pt idx="132">
                  <c:v>95.5</c:v>
                </c:pt>
                <c:pt idx="133">
                  <c:v>159.19999999999999</c:v>
                </c:pt>
                <c:pt idx="134">
                  <c:v>238.8</c:v>
                </c:pt>
              </c:numCache>
            </c:numRef>
          </c:xVal>
          <c:yVal>
            <c:numRef>
              <c:f>Sheet1!$W$17:$W$151</c:f>
              <c:numCache>
                <c:formatCode>General</c:formatCode>
                <c:ptCount val="135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3.8</c:v>
                </c:pt>
                <c:pt idx="46">
                  <c:v>4</c:v>
                </c:pt>
                <c:pt idx="47">
                  <c:v>5.5</c:v>
                </c:pt>
                <c:pt idx="48">
                  <c:v>5.5</c:v>
                </c:pt>
                <c:pt idx="49">
                  <c:v>5.8</c:v>
                </c:pt>
                <c:pt idx="50">
                  <c:v>6</c:v>
                </c:pt>
                <c:pt idx="51">
                  <c:v>7</c:v>
                </c:pt>
                <c:pt idx="52">
                  <c:v>11.8</c:v>
                </c:pt>
                <c:pt idx="53">
                  <c:v>12.8</c:v>
                </c:pt>
                <c:pt idx="54">
                  <c:v>15.8</c:v>
                </c:pt>
                <c:pt idx="55">
                  <c:v>4.0999999999999996</c:v>
                </c:pt>
                <c:pt idx="56">
                  <c:v>18.7</c:v>
                </c:pt>
                <c:pt idx="57">
                  <c:v>1.8</c:v>
                </c:pt>
                <c:pt idx="58">
                  <c:v>2.75</c:v>
                </c:pt>
                <c:pt idx="59">
                  <c:v>3.35</c:v>
                </c:pt>
                <c:pt idx="60">
                  <c:v>4</c:v>
                </c:pt>
                <c:pt idx="61">
                  <c:v>22</c:v>
                </c:pt>
                <c:pt idx="62">
                  <c:v>0.45</c:v>
                </c:pt>
                <c:pt idx="63">
                  <c:v>0.45</c:v>
                </c:pt>
                <c:pt idx="64">
                  <c:v>1.56</c:v>
                </c:pt>
                <c:pt idx="65">
                  <c:v>5.78</c:v>
                </c:pt>
                <c:pt idx="66">
                  <c:v>1.1000000000000001</c:v>
                </c:pt>
                <c:pt idx="67">
                  <c:v>2.25</c:v>
                </c:pt>
                <c:pt idx="68">
                  <c:v>4.5</c:v>
                </c:pt>
                <c:pt idx="69">
                  <c:v>7.5</c:v>
                </c:pt>
                <c:pt idx="70">
                  <c:v>14.25</c:v>
                </c:pt>
                <c:pt idx="71">
                  <c:v>25.5</c:v>
                </c:pt>
                <c:pt idx="72">
                  <c:v>45</c:v>
                </c:pt>
                <c:pt idx="73">
                  <c:v>75</c:v>
                </c:pt>
                <c:pt idx="74">
                  <c:v>53</c:v>
                </c:pt>
                <c:pt idx="75">
                  <c:v>71</c:v>
                </c:pt>
                <c:pt idx="76">
                  <c:v>135</c:v>
                </c:pt>
                <c:pt idx="77">
                  <c:v>3.1</c:v>
                </c:pt>
                <c:pt idx="78">
                  <c:v>3.75</c:v>
                </c:pt>
                <c:pt idx="79">
                  <c:v>4</c:v>
                </c:pt>
                <c:pt idx="80">
                  <c:v>5.25</c:v>
                </c:pt>
                <c:pt idx="81">
                  <c:v>7.5</c:v>
                </c:pt>
                <c:pt idx="82">
                  <c:v>8</c:v>
                </c:pt>
                <c:pt idx="83">
                  <c:v>8.15</c:v>
                </c:pt>
                <c:pt idx="84">
                  <c:v>12</c:v>
                </c:pt>
                <c:pt idx="87">
                  <c:v>23.8</c:v>
                </c:pt>
                <c:pt idx="88">
                  <c:v>0.59</c:v>
                </c:pt>
                <c:pt idx="89">
                  <c:v>0.59</c:v>
                </c:pt>
                <c:pt idx="90">
                  <c:v>1.2190000000000001</c:v>
                </c:pt>
                <c:pt idx="91">
                  <c:v>1.45</c:v>
                </c:pt>
                <c:pt idx="92">
                  <c:v>1.97</c:v>
                </c:pt>
                <c:pt idx="93">
                  <c:v>2.6589999999999998</c:v>
                </c:pt>
                <c:pt idx="94">
                  <c:v>0.90600000000000003</c:v>
                </c:pt>
                <c:pt idx="95">
                  <c:v>2.6</c:v>
                </c:pt>
                <c:pt idx="96">
                  <c:v>8.5</c:v>
                </c:pt>
                <c:pt idx="97">
                  <c:v>8.1999999999999993</c:v>
                </c:pt>
                <c:pt idx="98">
                  <c:v>12.5</c:v>
                </c:pt>
                <c:pt idx="99">
                  <c:v>23</c:v>
                </c:pt>
                <c:pt idx="100">
                  <c:v>1.45</c:v>
                </c:pt>
                <c:pt idx="101">
                  <c:v>1.95</c:v>
                </c:pt>
                <c:pt idx="102">
                  <c:v>4.0999999999999996</c:v>
                </c:pt>
                <c:pt idx="103">
                  <c:v>7</c:v>
                </c:pt>
                <c:pt idx="104">
                  <c:v>5.2</c:v>
                </c:pt>
                <c:pt idx="105">
                  <c:v>7.9</c:v>
                </c:pt>
                <c:pt idx="106">
                  <c:v>17</c:v>
                </c:pt>
                <c:pt idx="107">
                  <c:v>18</c:v>
                </c:pt>
                <c:pt idx="108">
                  <c:v>13</c:v>
                </c:pt>
                <c:pt idx="109">
                  <c:v>50</c:v>
                </c:pt>
                <c:pt idx="113">
                  <c:v>0.61099999999999999</c:v>
                </c:pt>
                <c:pt idx="114">
                  <c:v>0.46100000000000002</c:v>
                </c:pt>
                <c:pt idx="115">
                  <c:v>0.74</c:v>
                </c:pt>
                <c:pt idx="116">
                  <c:v>0.83599999999999997</c:v>
                </c:pt>
                <c:pt idx="117">
                  <c:v>0</c:v>
                </c:pt>
                <c:pt idx="118">
                  <c:v>0.17100000000000001</c:v>
                </c:pt>
                <c:pt idx="119">
                  <c:v>0.19700000000000001</c:v>
                </c:pt>
                <c:pt idx="120">
                  <c:v>0.21</c:v>
                </c:pt>
                <c:pt idx="121">
                  <c:v>0</c:v>
                </c:pt>
                <c:pt idx="122">
                  <c:v>0.72599999999999998</c:v>
                </c:pt>
                <c:pt idx="123">
                  <c:v>0.86</c:v>
                </c:pt>
                <c:pt idx="124">
                  <c:v>0.90700000000000003</c:v>
                </c:pt>
                <c:pt idx="125">
                  <c:v>1.179</c:v>
                </c:pt>
                <c:pt idx="126">
                  <c:v>1.27</c:v>
                </c:pt>
                <c:pt idx="127">
                  <c:v>1.5880000000000001</c:v>
                </c:pt>
                <c:pt idx="128">
                  <c:v>0</c:v>
                </c:pt>
                <c:pt idx="129">
                  <c:v>4.5</c:v>
                </c:pt>
                <c:pt idx="130">
                  <c:v>6</c:v>
                </c:pt>
                <c:pt idx="131">
                  <c:v>8.1999999999999993</c:v>
                </c:pt>
                <c:pt idx="132">
                  <c:v>9.8000000000000007</c:v>
                </c:pt>
                <c:pt idx="133">
                  <c:v>19</c:v>
                </c:pt>
                <c:pt idx="13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A-544D-9940-D733ED7C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Sheet1!$Y$17:$Y$151</c:f>
              <c:numCache>
                <c:formatCode>General</c:formatCode>
                <c:ptCount val="135"/>
                <c:pt idx="0">
                  <c:v>27</c:v>
                </c:pt>
                <c:pt idx="1">
                  <c:v>34</c:v>
                </c:pt>
                <c:pt idx="2">
                  <c:v>37</c:v>
                </c:pt>
                <c:pt idx="3">
                  <c:v>27</c:v>
                </c:pt>
                <c:pt idx="4">
                  <c:v>34</c:v>
                </c:pt>
                <c:pt idx="5">
                  <c:v>37</c:v>
                </c:pt>
                <c:pt idx="6">
                  <c:v>27</c:v>
                </c:pt>
                <c:pt idx="7">
                  <c:v>34</c:v>
                </c:pt>
                <c:pt idx="8">
                  <c:v>37</c:v>
                </c:pt>
                <c:pt idx="9">
                  <c:v>33</c:v>
                </c:pt>
                <c:pt idx="10">
                  <c:v>52</c:v>
                </c:pt>
                <c:pt idx="11">
                  <c:v>56</c:v>
                </c:pt>
                <c:pt idx="12">
                  <c:v>33</c:v>
                </c:pt>
                <c:pt idx="13">
                  <c:v>52</c:v>
                </c:pt>
                <c:pt idx="14">
                  <c:v>56</c:v>
                </c:pt>
                <c:pt idx="15">
                  <c:v>33</c:v>
                </c:pt>
                <c:pt idx="16">
                  <c:v>52</c:v>
                </c:pt>
                <c:pt idx="17">
                  <c:v>56</c:v>
                </c:pt>
                <c:pt idx="18">
                  <c:v>55</c:v>
                </c:pt>
                <c:pt idx="19">
                  <c:v>64</c:v>
                </c:pt>
                <c:pt idx="20">
                  <c:v>75</c:v>
                </c:pt>
                <c:pt idx="21">
                  <c:v>55</c:v>
                </c:pt>
                <c:pt idx="22">
                  <c:v>64</c:v>
                </c:pt>
                <c:pt idx="23">
                  <c:v>75</c:v>
                </c:pt>
                <c:pt idx="24">
                  <c:v>55</c:v>
                </c:pt>
                <c:pt idx="25">
                  <c:v>64</c:v>
                </c:pt>
                <c:pt idx="26">
                  <c:v>75</c:v>
                </c:pt>
                <c:pt idx="27">
                  <c:v>80</c:v>
                </c:pt>
                <c:pt idx="28">
                  <c:v>85</c:v>
                </c:pt>
                <c:pt idx="29">
                  <c:v>100</c:v>
                </c:pt>
                <c:pt idx="30">
                  <c:v>94</c:v>
                </c:pt>
                <c:pt idx="31">
                  <c:v>100</c:v>
                </c:pt>
                <c:pt idx="32">
                  <c:v>117</c:v>
                </c:pt>
                <c:pt idx="33">
                  <c:v>94</c:v>
                </c:pt>
                <c:pt idx="34">
                  <c:v>100</c:v>
                </c:pt>
                <c:pt idx="35">
                  <c:v>117</c:v>
                </c:pt>
                <c:pt idx="36">
                  <c:v>84</c:v>
                </c:pt>
                <c:pt idx="37">
                  <c:v>90</c:v>
                </c:pt>
                <c:pt idx="38">
                  <c:v>105</c:v>
                </c:pt>
                <c:pt idx="39">
                  <c:v>129</c:v>
                </c:pt>
                <c:pt idx="40">
                  <c:v>138</c:v>
                </c:pt>
                <c:pt idx="41">
                  <c:v>162</c:v>
                </c:pt>
                <c:pt idx="42">
                  <c:v>168</c:v>
                </c:pt>
                <c:pt idx="43">
                  <c:v>178</c:v>
                </c:pt>
                <c:pt idx="44">
                  <c:v>210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16</c:v>
                </c:pt>
                <c:pt idx="49">
                  <c:v>20</c:v>
                </c:pt>
                <c:pt idx="50">
                  <c:v>20</c:v>
                </c:pt>
                <c:pt idx="51">
                  <c:v>25</c:v>
                </c:pt>
                <c:pt idx="52">
                  <c:v>32</c:v>
                </c:pt>
                <c:pt idx="53">
                  <c:v>40</c:v>
                </c:pt>
                <c:pt idx="54">
                  <c:v>50</c:v>
                </c:pt>
                <c:pt idx="55">
                  <c:v>33</c:v>
                </c:pt>
                <c:pt idx="56">
                  <c:v>200</c:v>
                </c:pt>
                <c:pt idx="57">
                  <c:v>8.1999999999999993</c:v>
                </c:pt>
                <c:pt idx="58">
                  <c:v>13.2</c:v>
                </c:pt>
                <c:pt idx="59">
                  <c:v>10.5</c:v>
                </c:pt>
                <c:pt idx="60">
                  <c:v>14</c:v>
                </c:pt>
                <c:pt idx="61">
                  <c:v>60</c:v>
                </c:pt>
                <c:pt idx="62">
                  <c:v>0.75</c:v>
                </c:pt>
                <c:pt idx="63">
                  <c:v>1.5</c:v>
                </c:pt>
                <c:pt idx="64">
                  <c:v>6</c:v>
                </c:pt>
                <c:pt idx="65">
                  <c:v>35</c:v>
                </c:pt>
                <c:pt idx="66">
                  <c:v>5</c:v>
                </c:pt>
                <c:pt idx="67">
                  <c:v>10</c:v>
                </c:pt>
                <c:pt idx="68">
                  <c:v>16</c:v>
                </c:pt>
                <c:pt idx="69">
                  <c:v>32</c:v>
                </c:pt>
                <c:pt idx="70">
                  <c:v>60</c:v>
                </c:pt>
                <c:pt idx="71">
                  <c:v>120</c:v>
                </c:pt>
                <c:pt idx="72">
                  <c:v>240</c:v>
                </c:pt>
                <c:pt idx="73">
                  <c:v>400</c:v>
                </c:pt>
                <c:pt idx="74">
                  <c:v>265</c:v>
                </c:pt>
                <c:pt idx="75">
                  <c:v>280</c:v>
                </c:pt>
                <c:pt idx="76">
                  <c:v>560</c:v>
                </c:pt>
                <c:pt idx="77">
                  <c:v>10</c:v>
                </c:pt>
                <c:pt idx="88">
                  <c:v>2.25</c:v>
                </c:pt>
                <c:pt idx="89">
                  <c:v>2.25</c:v>
                </c:pt>
                <c:pt idx="90">
                  <c:v>3.5</c:v>
                </c:pt>
                <c:pt idx="91">
                  <c:v>4.5999999999999996</c:v>
                </c:pt>
                <c:pt idx="92">
                  <c:v>7.125</c:v>
                </c:pt>
                <c:pt idx="93">
                  <c:v>10.6</c:v>
                </c:pt>
                <c:pt idx="94">
                  <c:v>2.5</c:v>
                </c:pt>
                <c:pt idx="95">
                  <c:v>15</c:v>
                </c:pt>
                <c:pt idx="96">
                  <c:v>8</c:v>
                </c:pt>
                <c:pt idx="97">
                  <c:v>15</c:v>
                </c:pt>
                <c:pt idx="98">
                  <c:v>20</c:v>
                </c:pt>
                <c:pt idx="99">
                  <c:v>30</c:v>
                </c:pt>
                <c:pt idx="100">
                  <c:v>3</c:v>
                </c:pt>
                <c:pt idx="101">
                  <c:v>5</c:v>
                </c:pt>
                <c:pt idx="102">
                  <c:v>6</c:v>
                </c:pt>
                <c:pt idx="103">
                  <c:v>15</c:v>
                </c:pt>
                <c:pt idx="104">
                  <c:v>8</c:v>
                </c:pt>
                <c:pt idx="105">
                  <c:v>15</c:v>
                </c:pt>
                <c:pt idx="106">
                  <c:v>25</c:v>
                </c:pt>
                <c:pt idx="107">
                  <c:v>45</c:v>
                </c:pt>
                <c:pt idx="108">
                  <c:v>65</c:v>
                </c:pt>
                <c:pt idx="109">
                  <c:v>261</c:v>
                </c:pt>
                <c:pt idx="113">
                  <c:v>0.5</c:v>
                </c:pt>
                <c:pt idx="114">
                  <c:v>0.58599999999999997</c:v>
                </c:pt>
                <c:pt idx="115">
                  <c:v>1.01</c:v>
                </c:pt>
                <c:pt idx="116">
                  <c:v>0.68</c:v>
                </c:pt>
                <c:pt idx="117">
                  <c:v>0.245</c:v>
                </c:pt>
                <c:pt idx="118">
                  <c:v>0.10299999999999999</c:v>
                </c:pt>
                <c:pt idx="119">
                  <c:v>0.13200000000000001</c:v>
                </c:pt>
                <c:pt idx="120">
                  <c:v>0.151</c:v>
                </c:pt>
                <c:pt idx="121">
                  <c:v>0.41299999999999998</c:v>
                </c:pt>
                <c:pt idx="122">
                  <c:v>1.4</c:v>
                </c:pt>
                <c:pt idx="123">
                  <c:v>2.2200000000000002</c:v>
                </c:pt>
                <c:pt idx="124">
                  <c:v>2.99</c:v>
                </c:pt>
                <c:pt idx="125">
                  <c:v>2.5</c:v>
                </c:pt>
                <c:pt idx="126">
                  <c:v>3.57</c:v>
                </c:pt>
                <c:pt idx="127">
                  <c:v>4.04</c:v>
                </c:pt>
                <c:pt idx="128">
                  <c:v>5.9420000000000002</c:v>
                </c:pt>
                <c:pt idx="129">
                  <c:v>10</c:v>
                </c:pt>
                <c:pt idx="130">
                  <c:v>10</c:v>
                </c:pt>
                <c:pt idx="131">
                  <c:v>20</c:v>
                </c:pt>
                <c:pt idx="132">
                  <c:v>20</c:v>
                </c:pt>
                <c:pt idx="133">
                  <c:v>40</c:v>
                </c:pt>
                <c:pt idx="134">
                  <c:v>60</c:v>
                </c:pt>
              </c:numCache>
            </c:numRef>
          </c:xVal>
          <c:yVal>
            <c:numRef>
              <c:f>Sheet1!$W$17:$W$151</c:f>
              <c:numCache>
                <c:formatCode>General</c:formatCode>
                <c:ptCount val="135"/>
                <c:pt idx="0">
                  <c:v>7.1</c:v>
                </c:pt>
                <c:pt idx="1">
                  <c:v>7.9</c:v>
                </c:pt>
                <c:pt idx="2">
                  <c:v>7.6</c:v>
                </c:pt>
                <c:pt idx="3">
                  <c:v>7.1</c:v>
                </c:pt>
                <c:pt idx="4">
                  <c:v>7.9</c:v>
                </c:pt>
                <c:pt idx="5">
                  <c:v>7.6</c:v>
                </c:pt>
                <c:pt idx="6">
                  <c:v>7.1</c:v>
                </c:pt>
                <c:pt idx="7">
                  <c:v>7.9</c:v>
                </c:pt>
                <c:pt idx="8">
                  <c:v>7.6</c:v>
                </c:pt>
                <c:pt idx="9">
                  <c:v>9.4</c:v>
                </c:pt>
                <c:pt idx="10">
                  <c:v>10.3</c:v>
                </c:pt>
                <c:pt idx="11">
                  <c:v>10</c:v>
                </c:pt>
                <c:pt idx="12">
                  <c:v>9.4</c:v>
                </c:pt>
                <c:pt idx="13">
                  <c:v>10.3</c:v>
                </c:pt>
                <c:pt idx="14">
                  <c:v>10</c:v>
                </c:pt>
                <c:pt idx="15">
                  <c:v>9.4</c:v>
                </c:pt>
                <c:pt idx="16">
                  <c:v>10.3</c:v>
                </c:pt>
                <c:pt idx="17">
                  <c:v>10</c:v>
                </c:pt>
                <c:pt idx="18">
                  <c:v>12.9</c:v>
                </c:pt>
                <c:pt idx="19">
                  <c:v>13.5</c:v>
                </c:pt>
                <c:pt idx="20">
                  <c:v>13.2</c:v>
                </c:pt>
                <c:pt idx="21">
                  <c:v>12.9</c:v>
                </c:pt>
                <c:pt idx="22">
                  <c:v>13.5</c:v>
                </c:pt>
                <c:pt idx="23">
                  <c:v>13.2</c:v>
                </c:pt>
                <c:pt idx="24">
                  <c:v>12.9</c:v>
                </c:pt>
                <c:pt idx="25">
                  <c:v>13.5</c:v>
                </c:pt>
                <c:pt idx="26">
                  <c:v>13.2</c:v>
                </c:pt>
                <c:pt idx="27">
                  <c:v>21.4</c:v>
                </c:pt>
                <c:pt idx="28">
                  <c:v>22.3</c:v>
                </c:pt>
                <c:pt idx="29">
                  <c:v>21.9</c:v>
                </c:pt>
                <c:pt idx="30">
                  <c:v>21.4</c:v>
                </c:pt>
                <c:pt idx="31">
                  <c:v>22.3</c:v>
                </c:pt>
                <c:pt idx="32">
                  <c:v>21.9</c:v>
                </c:pt>
                <c:pt idx="33">
                  <c:v>21.4</c:v>
                </c:pt>
                <c:pt idx="34">
                  <c:v>22.3</c:v>
                </c:pt>
                <c:pt idx="35">
                  <c:v>21.9</c:v>
                </c:pt>
                <c:pt idx="36">
                  <c:v>43.1</c:v>
                </c:pt>
                <c:pt idx="37">
                  <c:v>43.9</c:v>
                </c:pt>
                <c:pt idx="38">
                  <c:v>43.5</c:v>
                </c:pt>
                <c:pt idx="39">
                  <c:v>43.1</c:v>
                </c:pt>
                <c:pt idx="40">
                  <c:v>43.9</c:v>
                </c:pt>
                <c:pt idx="41">
                  <c:v>43.5</c:v>
                </c:pt>
                <c:pt idx="42">
                  <c:v>43.1</c:v>
                </c:pt>
                <c:pt idx="43">
                  <c:v>43.9</c:v>
                </c:pt>
                <c:pt idx="44">
                  <c:v>43.5</c:v>
                </c:pt>
                <c:pt idx="45">
                  <c:v>3.8</c:v>
                </c:pt>
                <c:pt idx="46">
                  <c:v>4</c:v>
                </c:pt>
                <c:pt idx="47">
                  <c:v>5.5</c:v>
                </c:pt>
                <c:pt idx="48">
                  <c:v>5.5</c:v>
                </c:pt>
                <c:pt idx="49">
                  <c:v>5.8</c:v>
                </c:pt>
                <c:pt idx="50">
                  <c:v>6</c:v>
                </c:pt>
                <c:pt idx="51">
                  <c:v>7</c:v>
                </c:pt>
                <c:pt idx="52">
                  <c:v>11.8</c:v>
                </c:pt>
                <c:pt idx="53">
                  <c:v>12.8</c:v>
                </c:pt>
                <c:pt idx="54">
                  <c:v>15.8</c:v>
                </c:pt>
                <c:pt idx="55">
                  <c:v>4.0999999999999996</c:v>
                </c:pt>
                <c:pt idx="56">
                  <c:v>18.7</c:v>
                </c:pt>
                <c:pt idx="57">
                  <c:v>1.8</c:v>
                </c:pt>
                <c:pt idx="58">
                  <c:v>2.75</c:v>
                </c:pt>
                <c:pt idx="59">
                  <c:v>3.35</c:v>
                </c:pt>
                <c:pt idx="60">
                  <c:v>4</c:v>
                </c:pt>
                <c:pt idx="61">
                  <c:v>22</c:v>
                </c:pt>
                <c:pt idx="62">
                  <c:v>0.45</c:v>
                </c:pt>
                <c:pt idx="63">
                  <c:v>0.45</c:v>
                </c:pt>
                <c:pt idx="64">
                  <c:v>1.56</c:v>
                </c:pt>
                <c:pt idx="65">
                  <c:v>5.78</c:v>
                </c:pt>
                <c:pt idx="66">
                  <c:v>1.1000000000000001</c:v>
                </c:pt>
                <c:pt idx="67">
                  <c:v>2.25</c:v>
                </c:pt>
                <c:pt idx="68">
                  <c:v>4.5</c:v>
                </c:pt>
                <c:pt idx="69">
                  <c:v>7.5</c:v>
                </c:pt>
                <c:pt idx="70">
                  <c:v>14.25</c:v>
                </c:pt>
                <c:pt idx="71">
                  <c:v>25.5</c:v>
                </c:pt>
                <c:pt idx="72">
                  <c:v>45</c:v>
                </c:pt>
                <c:pt idx="73">
                  <c:v>75</c:v>
                </c:pt>
                <c:pt idx="74">
                  <c:v>53</c:v>
                </c:pt>
                <c:pt idx="75">
                  <c:v>71</c:v>
                </c:pt>
                <c:pt idx="76">
                  <c:v>135</c:v>
                </c:pt>
                <c:pt idx="77">
                  <c:v>3.1</c:v>
                </c:pt>
                <c:pt idx="78">
                  <c:v>3.75</c:v>
                </c:pt>
                <c:pt idx="79">
                  <c:v>4</c:v>
                </c:pt>
                <c:pt idx="80">
                  <c:v>5.25</c:v>
                </c:pt>
                <c:pt idx="81">
                  <c:v>7.5</c:v>
                </c:pt>
                <c:pt idx="82">
                  <c:v>8</c:v>
                </c:pt>
                <c:pt idx="83">
                  <c:v>8.15</c:v>
                </c:pt>
                <c:pt idx="84">
                  <c:v>12</c:v>
                </c:pt>
                <c:pt idx="87">
                  <c:v>23.8</c:v>
                </c:pt>
                <c:pt idx="88">
                  <c:v>0.59</c:v>
                </c:pt>
                <c:pt idx="89">
                  <c:v>0.59</c:v>
                </c:pt>
                <c:pt idx="90">
                  <c:v>1.2190000000000001</c:v>
                </c:pt>
                <c:pt idx="91">
                  <c:v>1.45</c:v>
                </c:pt>
                <c:pt idx="92">
                  <c:v>1.97</c:v>
                </c:pt>
                <c:pt idx="93">
                  <c:v>2.6589999999999998</c:v>
                </c:pt>
                <c:pt idx="94">
                  <c:v>0.90600000000000003</c:v>
                </c:pt>
                <c:pt idx="95">
                  <c:v>2.6</c:v>
                </c:pt>
                <c:pt idx="96">
                  <c:v>8.5</c:v>
                </c:pt>
                <c:pt idx="97">
                  <c:v>8.1999999999999993</c:v>
                </c:pt>
                <c:pt idx="98">
                  <c:v>12.5</c:v>
                </c:pt>
                <c:pt idx="99">
                  <c:v>23</c:v>
                </c:pt>
                <c:pt idx="100">
                  <c:v>1.45</c:v>
                </c:pt>
                <c:pt idx="101">
                  <c:v>1.95</c:v>
                </c:pt>
                <c:pt idx="102">
                  <c:v>4.0999999999999996</c:v>
                </c:pt>
                <c:pt idx="103">
                  <c:v>7</c:v>
                </c:pt>
                <c:pt idx="104">
                  <c:v>5.2</c:v>
                </c:pt>
                <c:pt idx="105">
                  <c:v>7.9</c:v>
                </c:pt>
                <c:pt idx="106">
                  <c:v>17</c:v>
                </c:pt>
                <c:pt idx="107">
                  <c:v>18</c:v>
                </c:pt>
                <c:pt idx="108">
                  <c:v>13</c:v>
                </c:pt>
                <c:pt idx="109">
                  <c:v>50</c:v>
                </c:pt>
                <c:pt idx="113">
                  <c:v>0.61099999999999999</c:v>
                </c:pt>
                <c:pt idx="114">
                  <c:v>0.46100000000000002</c:v>
                </c:pt>
                <c:pt idx="115">
                  <c:v>0.74</c:v>
                </c:pt>
                <c:pt idx="116">
                  <c:v>0.83599999999999997</c:v>
                </c:pt>
                <c:pt idx="117">
                  <c:v>0</c:v>
                </c:pt>
                <c:pt idx="118">
                  <c:v>0.17100000000000001</c:v>
                </c:pt>
                <c:pt idx="119">
                  <c:v>0.19700000000000001</c:v>
                </c:pt>
                <c:pt idx="120">
                  <c:v>0.21</c:v>
                </c:pt>
                <c:pt idx="121">
                  <c:v>0</c:v>
                </c:pt>
                <c:pt idx="122">
                  <c:v>0.72599999999999998</c:v>
                </c:pt>
                <c:pt idx="123">
                  <c:v>0.86</c:v>
                </c:pt>
                <c:pt idx="124">
                  <c:v>0.90700000000000003</c:v>
                </c:pt>
                <c:pt idx="125">
                  <c:v>1.179</c:v>
                </c:pt>
                <c:pt idx="126">
                  <c:v>1.27</c:v>
                </c:pt>
                <c:pt idx="127">
                  <c:v>1.5880000000000001</c:v>
                </c:pt>
                <c:pt idx="128">
                  <c:v>0</c:v>
                </c:pt>
                <c:pt idx="129">
                  <c:v>4.5</c:v>
                </c:pt>
                <c:pt idx="130">
                  <c:v>6</c:v>
                </c:pt>
                <c:pt idx="131">
                  <c:v>8.1999999999999993</c:v>
                </c:pt>
                <c:pt idx="132">
                  <c:v>9.8000000000000007</c:v>
                </c:pt>
                <c:pt idx="133">
                  <c:v>19</c:v>
                </c:pt>
                <c:pt idx="13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2-5343-82E1-6AE553290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Continuous 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147200349956262E-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Sheet1!$X$17:$X$151</c:f>
              <c:numCache>
                <c:formatCode>General</c:formatCode>
                <c:ptCount val="135"/>
                <c:pt idx="0">
                  <c:v>0.85125834871907524</c:v>
                </c:pt>
                <c:pt idx="1">
                  <c:v>0.89762709129044149</c:v>
                </c:pt>
                <c:pt idx="2">
                  <c:v>0.88081359228079137</c:v>
                </c:pt>
                <c:pt idx="3">
                  <c:v>0.85125834871907524</c:v>
                </c:pt>
                <c:pt idx="4">
                  <c:v>0.89762709129044149</c:v>
                </c:pt>
                <c:pt idx="5">
                  <c:v>0.88081359228079137</c:v>
                </c:pt>
                <c:pt idx="6">
                  <c:v>0.85125834871907524</c:v>
                </c:pt>
                <c:pt idx="7">
                  <c:v>0.89762709129044149</c:v>
                </c:pt>
                <c:pt idx="8">
                  <c:v>0.88081359228079137</c:v>
                </c:pt>
                <c:pt idx="9">
                  <c:v>0.97312785359969867</c:v>
                </c:pt>
                <c:pt idx="10">
                  <c:v>1.0128372247051722</c:v>
                </c:pt>
                <c:pt idx="11">
                  <c:v>1</c:v>
                </c:pt>
                <c:pt idx="12">
                  <c:v>0.97312785359969867</c:v>
                </c:pt>
                <c:pt idx="13">
                  <c:v>1.0128372247051722</c:v>
                </c:pt>
                <c:pt idx="14">
                  <c:v>1</c:v>
                </c:pt>
                <c:pt idx="15">
                  <c:v>0.97312785359969867</c:v>
                </c:pt>
                <c:pt idx="16">
                  <c:v>1.0128372247051722</c:v>
                </c:pt>
                <c:pt idx="17">
                  <c:v>1</c:v>
                </c:pt>
                <c:pt idx="18">
                  <c:v>1.110589710299249</c:v>
                </c:pt>
                <c:pt idx="19">
                  <c:v>1.1303337684950061</c:v>
                </c:pt>
                <c:pt idx="20">
                  <c:v>1.1205739312058498</c:v>
                </c:pt>
                <c:pt idx="21">
                  <c:v>1.110589710299249</c:v>
                </c:pt>
                <c:pt idx="22">
                  <c:v>1.1303337684950061</c:v>
                </c:pt>
                <c:pt idx="23">
                  <c:v>1.1205739312058498</c:v>
                </c:pt>
                <c:pt idx="24">
                  <c:v>1.110589710299249</c:v>
                </c:pt>
                <c:pt idx="25">
                  <c:v>1.1303337684950061</c:v>
                </c:pt>
                <c:pt idx="26">
                  <c:v>1.1205739312058498</c:v>
                </c:pt>
                <c:pt idx="27">
                  <c:v>1.3304137733491908</c:v>
                </c:pt>
                <c:pt idx="28">
                  <c:v>1.3483048630481607</c:v>
                </c:pt>
                <c:pt idx="29">
                  <c:v>1.3404441148401183</c:v>
                </c:pt>
                <c:pt idx="30">
                  <c:v>1.3304137733491908</c:v>
                </c:pt>
                <c:pt idx="31">
                  <c:v>1.3483048630481607</c:v>
                </c:pt>
                <c:pt idx="32">
                  <c:v>1.3404441148401183</c:v>
                </c:pt>
                <c:pt idx="33">
                  <c:v>1.3304137733491908</c:v>
                </c:pt>
                <c:pt idx="34">
                  <c:v>1.3483048630481607</c:v>
                </c:pt>
                <c:pt idx="35">
                  <c:v>1.3404441148401183</c:v>
                </c:pt>
                <c:pt idx="36">
                  <c:v>1.6344772701607315</c:v>
                </c:pt>
                <c:pt idx="37">
                  <c:v>1.6424645202421213</c:v>
                </c:pt>
                <c:pt idx="38">
                  <c:v>1.6384892569546374</c:v>
                </c:pt>
                <c:pt idx="39">
                  <c:v>1.6344772701607315</c:v>
                </c:pt>
                <c:pt idx="40">
                  <c:v>1.6424645202421213</c:v>
                </c:pt>
                <c:pt idx="41">
                  <c:v>1.6384892569546374</c:v>
                </c:pt>
                <c:pt idx="42">
                  <c:v>1.6344772701607315</c:v>
                </c:pt>
                <c:pt idx="43">
                  <c:v>1.6424645202421213</c:v>
                </c:pt>
                <c:pt idx="44">
                  <c:v>1.6384892569546374</c:v>
                </c:pt>
                <c:pt idx="45">
                  <c:v>0.57978359661681012</c:v>
                </c:pt>
                <c:pt idx="46">
                  <c:v>0.6020599913279624</c:v>
                </c:pt>
                <c:pt idx="47">
                  <c:v>0.74036268949424389</c:v>
                </c:pt>
                <c:pt idx="48">
                  <c:v>0.74036268949424389</c:v>
                </c:pt>
                <c:pt idx="49">
                  <c:v>0.76342799356293722</c:v>
                </c:pt>
                <c:pt idx="50">
                  <c:v>0.77815125038364363</c:v>
                </c:pt>
                <c:pt idx="51">
                  <c:v>0.84509804001425681</c:v>
                </c:pt>
                <c:pt idx="52">
                  <c:v>1.0718820073061255</c:v>
                </c:pt>
                <c:pt idx="53">
                  <c:v>1.1072099696478683</c:v>
                </c:pt>
                <c:pt idx="54">
                  <c:v>1.1986570869544226</c:v>
                </c:pt>
                <c:pt idx="55">
                  <c:v>0.61278385671973545</c:v>
                </c:pt>
                <c:pt idx="56">
                  <c:v>1.271841606536499</c:v>
                </c:pt>
                <c:pt idx="57">
                  <c:v>0.25527250510330607</c:v>
                </c:pt>
                <c:pt idx="58">
                  <c:v>0.43933269383026263</c:v>
                </c:pt>
                <c:pt idx="59">
                  <c:v>0.5250448070368452</c:v>
                </c:pt>
                <c:pt idx="60">
                  <c:v>0.6020599913279624</c:v>
                </c:pt>
                <c:pt idx="61">
                  <c:v>1.3424226808222062</c:v>
                </c:pt>
                <c:pt idx="62">
                  <c:v>-0.34678748622465633</c:v>
                </c:pt>
                <c:pt idx="63">
                  <c:v>-0.34678748622465633</c:v>
                </c:pt>
                <c:pt idx="64">
                  <c:v>0.19312459835446161</c:v>
                </c:pt>
                <c:pt idx="65">
                  <c:v>0.76192783842052902</c:v>
                </c:pt>
                <c:pt idx="66">
                  <c:v>4.1392685158225077E-2</c:v>
                </c:pt>
                <c:pt idx="67">
                  <c:v>0.35218251811136247</c:v>
                </c:pt>
                <c:pt idx="68">
                  <c:v>0.65321251377534373</c:v>
                </c:pt>
                <c:pt idx="69">
                  <c:v>0.87506126339170009</c:v>
                </c:pt>
                <c:pt idx="70">
                  <c:v>1.153814864344529</c:v>
                </c:pt>
                <c:pt idx="71">
                  <c:v>1.4065401804339552</c:v>
                </c:pt>
                <c:pt idx="72">
                  <c:v>1.6532125137753437</c:v>
                </c:pt>
                <c:pt idx="73">
                  <c:v>1.8750612633917001</c:v>
                </c:pt>
                <c:pt idx="74">
                  <c:v>1.7242758696007889</c:v>
                </c:pt>
                <c:pt idx="75">
                  <c:v>1.8512583487190752</c:v>
                </c:pt>
                <c:pt idx="76">
                  <c:v>2.1303337684950061</c:v>
                </c:pt>
                <c:pt idx="77">
                  <c:v>0.49136169383427269</c:v>
                </c:pt>
                <c:pt idx="78">
                  <c:v>0.57403126772771884</c:v>
                </c:pt>
                <c:pt idx="79">
                  <c:v>0.6020599913279624</c:v>
                </c:pt>
                <c:pt idx="80">
                  <c:v>0.72015930340595691</c:v>
                </c:pt>
                <c:pt idx="81">
                  <c:v>0.87506126339170009</c:v>
                </c:pt>
                <c:pt idx="82">
                  <c:v>0.90308998699194354</c:v>
                </c:pt>
                <c:pt idx="83">
                  <c:v>0.91115760873997664</c:v>
                </c:pt>
                <c:pt idx="84">
                  <c:v>1.0791812460476249</c:v>
                </c:pt>
                <c:pt idx="87">
                  <c:v>1.3765769570565121</c:v>
                </c:pt>
                <c:pt idx="88">
                  <c:v>-0.22914798835785583</c:v>
                </c:pt>
                <c:pt idx="89">
                  <c:v>-0.22914798835785583</c:v>
                </c:pt>
                <c:pt idx="90">
                  <c:v>8.6003705618381956E-2</c:v>
                </c:pt>
                <c:pt idx="91">
                  <c:v>0.16136800223497488</c:v>
                </c:pt>
                <c:pt idx="92">
                  <c:v>0.2944662261615929</c:v>
                </c:pt>
                <c:pt idx="93">
                  <c:v>0.424718337331567</c:v>
                </c:pt>
                <c:pt idx="94">
                  <c:v>-4.2871802323186915E-2</c:v>
                </c:pt>
                <c:pt idx="95">
                  <c:v>0.41497334797081797</c:v>
                </c:pt>
                <c:pt idx="96">
                  <c:v>0.92941892571429274</c:v>
                </c:pt>
                <c:pt idx="97">
                  <c:v>0.91381385238371671</c:v>
                </c:pt>
                <c:pt idx="98">
                  <c:v>1.0969100130080565</c:v>
                </c:pt>
                <c:pt idx="99">
                  <c:v>1.3617278360175928</c:v>
                </c:pt>
                <c:pt idx="100">
                  <c:v>0.16136800223497488</c:v>
                </c:pt>
                <c:pt idx="101">
                  <c:v>0.29003461136251801</c:v>
                </c:pt>
                <c:pt idx="102">
                  <c:v>0.61278385671973545</c:v>
                </c:pt>
                <c:pt idx="103">
                  <c:v>0.84509804001425681</c:v>
                </c:pt>
                <c:pt idx="104">
                  <c:v>0.71600334363479923</c:v>
                </c:pt>
                <c:pt idx="105">
                  <c:v>0.89762709129044149</c:v>
                </c:pt>
                <c:pt idx="106">
                  <c:v>1.2304489213782739</c:v>
                </c:pt>
                <c:pt idx="107">
                  <c:v>1.255272505103306</c:v>
                </c:pt>
                <c:pt idx="108">
                  <c:v>1.1139433523068367</c:v>
                </c:pt>
                <c:pt idx="109">
                  <c:v>1.6989700043360187</c:v>
                </c:pt>
                <c:pt idx="113">
                  <c:v>-0.21395878975744578</c:v>
                </c:pt>
                <c:pt idx="114">
                  <c:v>-0.33629907461035186</c:v>
                </c:pt>
                <c:pt idx="115">
                  <c:v>-0.13076828026902382</c:v>
                </c:pt>
                <c:pt idx="116">
                  <c:v>-7.779372256098363E-2</c:v>
                </c:pt>
                <c:pt idx="117">
                  <c:v>#N/A</c:v>
                </c:pt>
                <c:pt idx="118">
                  <c:v>-0.76700388960784616</c:v>
                </c:pt>
                <c:pt idx="119">
                  <c:v>-0.7055337738384071</c:v>
                </c:pt>
                <c:pt idx="120">
                  <c:v>-0.6777807052660807</c:v>
                </c:pt>
                <c:pt idx="121">
                  <c:v>#N/A</c:v>
                </c:pt>
                <c:pt idx="122">
                  <c:v>-0.13906337929990631</c:v>
                </c:pt>
                <c:pt idx="123">
                  <c:v>-6.5501548756432285E-2</c:v>
                </c:pt>
                <c:pt idx="124">
                  <c:v>-4.2392712939904729E-2</c:v>
                </c:pt>
                <c:pt idx="125">
                  <c:v>7.1513805095089159E-2</c:v>
                </c:pt>
                <c:pt idx="126">
                  <c:v>0.10380372095595687</c:v>
                </c:pt>
                <c:pt idx="127">
                  <c:v>0.20085049809107747</c:v>
                </c:pt>
                <c:pt idx="128">
                  <c:v>#N/A</c:v>
                </c:pt>
                <c:pt idx="129">
                  <c:v>0.65321251377534373</c:v>
                </c:pt>
                <c:pt idx="130">
                  <c:v>0.77815125038364363</c:v>
                </c:pt>
                <c:pt idx="131">
                  <c:v>0.91381385238371671</c:v>
                </c:pt>
                <c:pt idx="132">
                  <c:v>0.99122607569249488</c:v>
                </c:pt>
                <c:pt idx="133">
                  <c:v>1.2787536009528289</c:v>
                </c:pt>
                <c:pt idx="134">
                  <c:v>1.4771212547196624</c:v>
                </c:pt>
              </c:numCache>
            </c:numRef>
          </c:xVal>
          <c:yVal>
            <c:numRef>
              <c:f>Sheet1!$AB$17:$AB$151</c:f>
              <c:numCache>
                <c:formatCode>General</c:formatCode>
                <c:ptCount val="135"/>
                <c:pt idx="0">
                  <c:v>1.6020599913279623</c:v>
                </c:pt>
                <c:pt idx="1">
                  <c:v>1.7160033436347992</c:v>
                </c:pt>
                <c:pt idx="2">
                  <c:v>1.7481880270062005</c:v>
                </c:pt>
                <c:pt idx="3">
                  <c:v>1.6020599913279623</c:v>
                </c:pt>
                <c:pt idx="4">
                  <c:v>1.7160033436347992</c:v>
                </c:pt>
                <c:pt idx="5">
                  <c:v>1.7481880270062005</c:v>
                </c:pt>
                <c:pt idx="6">
                  <c:v>1.6020599913279623</c:v>
                </c:pt>
                <c:pt idx="7">
                  <c:v>1.7160033436347992</c:v>
                </c:pt>
                <c:pt idx="8">
                  <c:v>1.7481880270062005</c:v>
                </c:pt>
                <c:pt idx="9">
                  <c:v>1.7323937598229686</c:v>
                </c:pt>
                <c:pt idx="10">
                  <c:v>1.9242792860618816</c:v>
                </c:pt>
                <c:pt idx="11">
                  <c:v>1.954242509439325</c:v>
                </c:pt>
                <c:pt idx="12">
                  <c:v>1.7323937598229686</c:v>
                </c:pt>
                <c:pt idx="13">
                  <c:v>1.9242792860618816</c:v>
                </c:pt>
                <c:pt idx="14">
                  <c:v>1.954242509439325</c:v>
                </c:pt>
                <c:pt idx="15">
                  <c:v>1.7323937598229686</c:v>
                </c:pt>
                <c:pt idx="16">
                  <c:v>1.9242792860618816</c:v>
                </c:pt>
                <c:pt idx="17">
                  <c:v>1.954242509439325</c:v>
                </c:pt>
                <c:pt idx="18">
                  <c:v>1.9822712330395684</c:v>
                </c:pt>
                <c:pt idx="19">
                  <c:v>2.0492180226701815</c:v>
                </c:pt>
                <c:pt idx="20">
                  <c:v>2.1139433523068369</c:v>
                </c:pt>
                <c:pt idx="21">
                  <c:v>1.9822712330395684</c:v>
                </c:pt>
                <c:pt idx="22">
                  <c:v>2.0492180226701815</c:v>
                </c:pt>
                <c:pt idx="23">
                  <c:v>2.1139433523068369</c:v>
                </c:pt>
                <c:pt idx="24">
                  <c:v>1.9822712330395684</c:v>
                </c:pt>
                <c:pt idx="25">
                  <c:v>2.0492180226701815</c:v>
                </c:pt>
                <c:pt idx="26">
                  <c:v>2.1139433523068369</c:v>
                </c:pt>
                <c:pt idx="27">
                  <c:v>2.3010299956639813</c:v>
                </c:pt>
                <c:pt idx="28">
                  <c:v>2.3283796034387376</c:v>
                </c:pt>
                <c:pt idx="29">
                  <c:v>2.3979400086720375</c:v>
                </c:pt>
                <c:pt idx="30">
                  <c:v>2.3010299956639813</c:v>
                </c:pt>
                <c:pt idx="31">
                  <c:v>2.3283796034387376</c:v>
                </c:pt>
                <c:pt idx="32">
                  <c:v>2.3979400086720375</c:v>
                </c:pt>
                <c:pt idx="33">
                  <c:v>2.3010299956639813</c:v>
                </c:pt>
                <c:pt idx="34">
                  <c:v>2.3283796034387376</c:v>
                </c:pt>
                <c:pt idx="35">
                  <c:v>2.3979400086720375</c:v>
                </c:pt>
                <c:pt idx="36">
                  <c:v>2.6020599913279625</c:v>
                </c:pt>
                <c:pt idx="37">
                  <c:v>2.6283889300503116</c:v>
                </c:pt>
                <c:pt idx="38">
                  <c:v>2.6989700043360187</c:v>
                </c:pt>
                <c:pt idx="39">
                  <c:v>2.6020599913279625</c:v>
                </c:pt>
                <c:pt idx="40">
                  <c:v>2.6283889300503116</c:v>
                </c:pt>
                <c:pt idx="41">
                  <c:v>2.6989700043360187</c:v>
                </c:pt>
                <c:pt idx="42">
                  <c:v>2.6020599913279625</c:v>
                </c:pt>
                <c:pt idx="43">
                  <c:v>2.6283889300503116</c:v>
                </c:pt>
                <c:pt idx="44">
                  <c:v>2.6989700043360187</c:v>
                </c:pt>
                <c:pt idx="55">
                  <c:v>1.1986570869544226</c:v>
                </c:pt>
                <c:pt idx="56">
                  <c:v>2.8075350280688531</c:v>
                </c:pt>
                <c:pt idx="57">
                  <c:v>1.1139433523068367</c:v>
                </c:pt>
                <c:pt idx="58">
                  <c:v>1.3222192947339193</c:v>
                </c:pt>
                <c:pt idx="59">
                  <c:v>1.6020599913279623</c:v>
                </c:pt>
                <c:pt idx="60">
                  <c:v>1.7242758696007889</c:v>
                </c:pt>
                <c:pt idx="61">
                  <c:v>2.406540180433955</c:v>
                </c:pt>
                <c:pt idx="62">
                  <c:v>0.23044892137827391</c:v>
                </c:pt>
                <c:pt idx="63">
                  <c:v>0.3010299956639812</c:v>
                </c:pt>
                <c:pt idx="64">
                  <c:v>0.96378782734555524</c:v>
                </c:pt>
                <c:pt idx="65">
                  <c:v>1.7109631189952756</c:v>
                </c:pt>
                <c:pt idx="66">
                  <c:v>1.0413926851582251</c:v>
                </c:pt>
                <c:pt idx="67">
                  <c:v>1.4548448600085102</c:v>
                </c:pt>
                <c:pt idx="68">
                  <c:v>1.7781512503836436</c:v>
                </c:pt>
                <c:pt idx="69">
                  <c:v>2.0881360887005513</c:v>
                </c:pt>
                <c:pt idx="70">
                  <c:v>2.469822015978163</c:v>
                </c:pt>
                <c:pt idx="71">
                  <c:v>2.8450980400142569</c:v>
                </c:pt>
                <c:pt idx="72">
                  <c:v>3.1568519010700111</c:v>
                </c:pt>
                <c:pt idx="73">
                  <c:v>3.4734869700645685</c:v>
                </c:pt>
                <c:pt idx="74">
                  <c:v>3.0053092368485164</c:v>
                </c:pt>
                <c:pt idx="75">
                  <c:v>3.1482940974347455</c:v>
                </c:pt>
                <c:pt idx="76">
                  <c:v>3.4493240930987268</c:v>
                </c:pt>
                <c:pt idx="77">
                  <c:v>1.3979400086720377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1.4065401804339552</c:v>
                </c:pt>
                <c:pt idx="97">
                  <c:v>1.5538830266438743</c:v>
                </c:pt>
                <c:pt idx="98">
                  <c:v>1.8041394323353503</c:v>
                </c:pt>
                <c:pt idx="99">
                  <c:v>2.0098756337121602</c:v>
                </c:pt>
                <c:pt idx="100">
                  <c:v>0.68124123737558717</c:v>
                </c:pt>
                <c:pt idx="101">
                  <c:v>0.90308998699194354</c:v>
                </c:pt>
                <c:pt idx="102">
                  <c:v>1.3598354823398879</c:v>
                </c:pt>
                <c:pt idx="103">
                  <c:v>1.5024271199844328</c:v>
                </c:pt>
                <c:pt idx="104">
                  <c:v>1.6273658565927327</c:v>
                </c:pt>
                <c:pt idx="105">
                  <c:v>1.7092699609758308</c:v>
                </c:pt>
                <c:pt idx="106">
                  <c:v>2.0354297381845483</c:v>
                </c:pt>
                <c:pt idx="107">
                  <c:v>2.2352758766870524</c:v>
                </c:pt>
                <c:pt idx="108">
                  <c:v>2.3949767195545641</c:v>
                </c:pt>
                <c:pt idx="109">
                  <c:v>3</c:v>
                </c:pt>
                <c:pt idx="113">
                  <c:v>-0.13076828026902382</c:v>
                </c:pt>
                <c:pt idx="114">
                  <c:v>-0.45593195564972439</c:v>
                </c:pt>
                <c:pt idx="115">
                  <c:v>-0.16115090926274472</c:v>
                </c:pt>
                <c:pt idx="116">
                  <c:v>8.6001717619175692E-3</c:v>
                </c:pt>
                <c:pt idx="117">
                  <c:v>-0.14874165128092473</c:v>
                </c:pt>
                <c:pt idx="118">
                  <c:v>-0.85387196432176193</c:v>
                </c:pt>
                <c:pt idx="119">
                  <c:v>-0.72124639904717103</c:v>
                </c:pt>
                <c:pt idx="120">
                  <c:v>-0.6777807052660807</c:v>
                </c:pt>
                <c:pt idx="121">
                  <c:v>-4.3648054024500883E-3</c:v>
                </c:pt>
                <c:pt idx="122">
                  <c:v>0.22530928172586284</c:v>
                </c:pt>
                <c:pt idx="123">
                  <c:v>0.42324587393680785</c:v>
                </c:pt>
                <c:pt idx="124">
                  <c:v>0.55266821611219319</c:v>
                </c:pt>
                <c:pt idx="125">
                  <c:v>0.47421626407625522</c:v>
                </c:pt>
                <c:pt idx="126">
                  <c:v>0.62940959910271888</c:v>
                </c:pt>
                <c:pt idx="127">
                  <c:v>0.68394713075151214</c:v>
                </c:pt>
                <c:pt idx="128">
                  <c:v>0.97589113640179281</c:v>
                </c:pt>
                <c:pt idx="129">
                  <c:v>1.5998830720736879</c:v>
                </c:pt>
                <c:pt idx="130">
                  <c:v>1.6794278966121188</c:v>
                </c:pt>
                <c:pt idx="131">
                  <c:v>1.9009130677376691</c:v>
                </c:pt>
                <c:pt idx="132">
                  <c:v>1.9800033715837464</c:v>
                </c:pt>
                <c:pt idx="133">
                  <c:v>2.2019430634016501</c:v>
                </c:pt>
                <c:pt idx="134">
                  <c:v>2.3780343224573315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D4-4A43-BF27-BC6C679C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log(Torque)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log(Weight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8813867016622925E-2"/>
                  <c:y val="0.224762685914260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Sheet1!$X$17:$X$151</c:f>
              <c:numCache>
                <c:formatCode>General</c:formatCode>
                <c:ptCount val="135"/>
                <c:pt idx="0">
                  <c:v>0.85125834871907524</c:v>
                </c:pt>
                <c:pt idx="1">
                  <c:v>0.89762709129044149</c:v>
                </c:pt>
                <c:pt idx="2">
                  <c:v>0.88081359228079137</c:v>
                </c:pt>
                <c:pt idx="3">
                  <c:v>0.85125834871907524</c:v>
                </c:pt>
                <c:pt idx="4">
                  <c:v>0.89762709129044149</c:v>
                </c:pt>
                <c:pt idx="5">
                  <c:v>0.88081359228079137</c:v>
                </c:pt>
                <c:pt idx="6">
                  <c:v>0.85125834871907524</c:v>
                </c:pt>
                <c:pt idx="7">
                  <c:v>0.89762709129044149</c:v>
                </c:pt>
                <c:pt idx="8">
                  <c:v>0.88081359228079137</c:v>
                </c:pt>
                <c:pt idx="9">
                  <c:v>0.97312785359969867</c:v>
                </c:pt>
                <c:pt idx="10">
                  <c:v>1.0128372247051722</c:v>
                </c:pt>
                <c:pt idx="11">
                  <c:v>1</c:v>
                </c:pt>
                <c:pt idx="12">
                  <c:v>0.97312785359969867</c:v>
                </c:pt>
                <c:pt idx="13">
                  <c:v>1.0128372247051722</c:v>
                </c:pt>
                <c:pt idx="14">
                  <c:v>1</c:v>
                </c:pt>
                <c:pt idx="15">
                  <c:v>0.97312785359969867</c:v>
                </c:pt>
                <c:pt idx="16">
                  <c:v>1.0128372247051722</c:v>
                </c:pt>
                <c:pt idx="17">
                  <c:v>1</c:v>
                </c:pt>
                <c:pt idx="18">
                  <c:v>1.110589710299249</c:v>
                </c:pt>
                <c:pt idx="19">
                  <c:v>1.1303337684950061</c:v>
                </c:pt>
                <c:pt idx="20">
                  <c:v>1.1205739312058498</c:v>
                </c:pt>
                <c:pt idx="21">
                  <c:v>1.110589710299249</c:v>
                </c:pt>
                <c:pt idx="22">
                  <c:v>1.1303337684950061</c:v>
                </c:pt>
                <c:pt idx="23">
                  <c:v>1.1205739312058498</c:v>
                </c:pt>
                <c:pt idx="24">
                  <c:v>1.110589710299249</c:v>
                </c:pt>
                <c:pt idx="25">
                  <c:v>1.1303337684950061</c:v>
                </c:pt>
                <c:pt idx="26">
                  <c:v>1.1205739312058498</c:v>
                </c:pt>
                <c:pt idx="27">
                  <c:v>1.3304137733491908</c:v>
                </c:pt>
                <c:pt idx="28">
                  <c:v>1.3483048630481607</c:v>
                </c:pt>
                <c:pt idx="29">
                  <c:v>1.3404441148401183</c:v>
                </c:pt>
                <c:pt idx="30">
                  <c:v>1.3304137733491908</c:v>
                </c:pt>
                <c:pt idx="31">
                  <c:v>1.3483048630481607</c:v>
                </c:pt>
                <c:pt idx="32">
                  <c:v>1.3404441148401183</c:v>
                </c:pt>
                <c:pt idx="33">
                  <c:v>1.3304137733491908</c:v>
                </c:pt>
                <c:pt idx="34">
                  <c:v>1.3483048630481607</c:v>
                </c:pt>
                <c:pt idx="35">
                  <c:v>1.3404441148401183</c:v>
                </c:pt>
                <c:pt idx="36">
                  <c:v>1.6344772701607315</c:v>
                </c:pt>
                <c:pt idx="37">
                  <c:v>1.6424645202421213</c:v>
                </c:pt>
                <c:pt idx="38">
                  <c:v>1.6384892569546374</c:v>
                </c:pt>
                <c:pt idx="39">
                  <c:v>1.6344772701607315</c:v>
                </c:pt>
                <c:pt idx="40">
                  <c:v>1.6424645202421213</c:v>
                </c:pt>
                <c:pt idx="41">
                  <c:v>1.6384892569546374</c:v>
                </c:pt>
                <c:pt idx="42">
                  <c:v>1.6344772701607315</c:v>
                </c:pt>
                <c:pt idx="43">
                  <c:v>1.6424645202421213</c:v>
                </c:pt>
                <c:pt idx="44">
                  <c:v>1.6384892569546374</c:v>
                </c:pt>
                <c:pt idx="45">
                  <c:v>0.57978359661681012</c:v>
                </c:pt>
                <c:pt idx="46">
                  <c:v>0.6020599913279624</c:v>
                </c:pt>
                <c:pt idx="47">
                  <c:v>0.74036268949424389</c:v>
                </c:pt>
                <c:pt idx="48">
                  <c:v>0.74036268949424389</c:v>
                </c:pt>
                <c:pt idx="49">
                  <c:v>0.76342799356293722</c:v>
                </c:pt>
                <c:pt idx="50">
                  <c:v>0.77815125038364363</c:v>
                </c:pt>
                <c:pt idx="51">
                  <c:v>0.84509804001425681</c:v>
                </c:pt>
                <c:pt idx="52">
                  <c:v>1.0718820073061255</c:v>
                </c:pt>
                <c:pt idx="53">
                  <c:v>1.1072099696478683</c:v>
                </c:pt>
                <c:pt idx="54">
                  <c:v>1.1986570869544226</c:v>
                </c:pt>
                <c:pt idx="55">
                  <c:v>0.61278385671973545</c:v>
                </c:pt>
                <c:pt idx="56">
                  <c:v>1.271841606536499</c:v>
                </c:pt>
                <c:pt idx="57">
                  <c:v>0.25527250510330607</c:v>
                </c:pt>
                <c:pt idx="58">
                  <c:v>0.43933269383026263</c:v>
                </c:pt>
                <c:pt idx="59">
                  <c:v>0.5250448070368452</c:v>
                </c:pt>
                <c:pt idx="60">
                  <c:v>0.6020599913279624</c:v>
                </c:pt>
                <c:pt idx="61">
                  <c:v>1.3424226808222062</c:v>
                </c:pt>
                <c:pt idx="62">
                  <c:v>-0.34678748622465633</c:v>
                </c:pt>
                <c:pt idx="63">
                  <c:v>-0.34678748622465633</c:v>
                </c:pt>
                <c:pt idx="64">
                  <c:v>0.19312459835446161</c:v>
                </c:pt>
                <c:pt idx="65">
                  <c:v>0.76192783842052902</c:v>
                </c:pt>
                <c:pt idx="66">
                  <c:v>4.1392685158225077E-2</c:v>
                </c:pt>
                <c:pt idx="67">
                  <c:v>0.35218251811136247</c:v>
                </c:pt>
                <c:pt idx="68">
                  <c:v>0.65321251377534373</c:v>
                </c:pt>
                <c:pt idx="69">
                  <c:v>0.87506126339170009</c:v>
                </c:pt>
                <c:pt idx="70">
                  <c:v>1.153814864344529</c:v>
                </c:pt>
                <c:pt idx="71">
                  <c:v>1.4065401804339552</c:v>
                </c:pt>
                <c:pt idx="72">
                  <c:v>1.6532125137753437</c:v>
                </c:pt>
                <c:pt idx="73">
                  <c:v>1.8750612633917001</c:v>
                </c:pt>
                <c:pt idx="74">
                  <c:v>1.7242758696007889</c:v>
                </c:pt>
                <c:pt idx="75">
                  <c:v>1.8512583487190752</c:v>
                </c:pt>
                <c:pt idx="76">
                  <c:v>2.1303337684950061</c:v>
                </c:pt>
                <c:pt idx="77">
                  <c:v>0.49136169383427269</c:v>
                </c:pt>
                <c:pt idx="78">
                  <c:v>0.57403126772771884</c:v>
                </c:pt>
                <c:pt idx="79">
                  <c:v>0.6020599913279624</c:v>
                </c:pt>
                <c:pt idx="80">
                  <c:v>0.72015930340595691</c:v>
                </c:pt>
                <c:pt idx="81">
                  <c:v>0.87506126339170009</c:v>
                </c:pt>
                <c:pt idx="82">
                  <c:v>0.90308998699194354</c:v>
                </c:pt>
                <c:pt idx="83">
                  <c:v>0.91115760873997664</c:v>
                </c:pt>
                <c:pt idx="84">
                  <c:v>1.0791812460476249</c:v>
                </c:pt>
                <c:pt idx="87">
                  <c:v>1.3765769570565121</c:v>
                </c:pt>
                <c:pt idx="88">
                  <c:v>-0.22914798835785583</c:v>
                </c:pt>
                <c:pt idx="89">
                  <c:v>-0.22914798835785583</c:v>
                </c:pt>
                <c:pt idx="90">
                  <c:v>8.6003705618381956E-2</c:v>
                </c:pt>
                <c:pt idx="91">
                  <c:v>0.16136800223497488</c:v>
                </c:pt>
                <c:pt idx="92">
                  <c:v>0.2944662261615929</c:v>
                </c:pt>
                <c:pt idx="93">
                  <c:v>0.424718337331567</c:v>
                </c:pt>
                <c:pt idx="94">
                  <c:v>-4.2871802323186915E-2</c:v>
                </c:pt>
                <c:pt idx="95">
                  <c:v>0.41497334797081797</c:v>
                </c:pt>
                <c:pt idx="96">
                  <c:v>0.92941892571429274</c:v>
                </c:pt>
                <c:pt idx="97">
                  <c:v>0.91381385238371671</c:v>
                </c:pt>
                <c:pt idx="98">
                  <c:v>1.0969100130080565</c:v>
                </c:pt>
                <c:pt idx="99">
                  <c:v>1.3617278360175928</c:v>
                </c:pt>
                <c:pt idx="100">
                  <c:v>0.16136800223497488</c:v>
                </c:pt>
                <c:pt idx="101">
                  <c:v>0.29003461136251801</c:v>
                </c:pt>
                <c:pt idx="102">
                  <c:v>0.61278385671973545</c:v>
                </c:pt>
                <c:pt idx="103">
                  <c:v>0.84509804001425681</c:v>
                </c:pt>
                <c:pt idx="104">
                  <c:v>0.71600334363479923</c:v>
                </c:pt>
                <c:pt idx="105">
                  <c:v>0.89762709129044149</c:v>
                </c:pt>
                <c:pt idx="106">
                  <c:v>1.2304489213782739</c:v>
                </c:pt>
                <c:pt idx="107">
                  <c:v>1.255272505103306</c:v>
                </c:pt>
                <c:pt idx="108">
                  <c:v>1.1139433523068367</c:v>
                </c:pt>
                <c:pt idx="109">
                  <c:v>1.6989700043360187</c:v>
                </c:pt>
                <c:pt idx="113">
                  <c:v>-0.21395878975744578</c:v>
                </c:pt>
                <c:pt idx="114">
                  <c:v>-0.33629907461035186</c:v>
                </c:pt>
                <c:pt idx="115">
                  <c:v>-0.13076828026902382</c:v>
                </c:pt>
                <c:pt idx="116">
                  <c:v>-7.779372256098363E-2</c:v>
                </c:pt>
                <c:pt idx="117">
                  <c:v>#N/A</c:v>
                </c:pt>
                <c:pt idx="118">
                  <c:v>-0.76700388960784616</c:v>
                </c:pt>
                <c:pt idx="119">
                  <c:v>-0.7055337738384071</c:v>
                </c:pt>
                <c:pt idx="120">
                  <c:v>-0.6777807052660807</c:v>
                </c:pt>
                <c:pt idx="121">
                  <c:v>#N/A</c:v>
                </c:pt>
                <c:pt idx="122">
                  <c:v>-0.13906337929990631</c:v>
                </c:pt>
                <c:pt idx="123">
                  <c:v>-6.5501548756432285E-2</c:v>
                </c:pt>
                <c:pt idx="124">
                  <c:v>-4.2392712939904729E-2</c:v>
                </c:pt>
                <c:pt idx="125">
                  <c:v>7.1513805095089159E-2</c:v>
                </c:pt>
                <c:pt idx="126">
                  <c:v>0.10380372095595687</c:v>
                </c:pt>
                <c:pt idx="127">
                  <c:v>0.20085049809107747</c:v>
                </c:pt>
                <c:pt idx="128">
                  <c:v>#N/A</c:v>
                </c:pt>
                <c:pt idx="129">
                  <c:v>0.65321251377534373</c:v>
                </c:pt>
                <c:pt idx="130">
                  <c:v>0.77815125038364363</c:v>
                </c:pt>
                <c:pt idx="131">
                  <c:v>0.91381385238371671</c:v>
                </c:pt>
                <c:pt idx="132">
                  <c:v>0.99122607569249488</c:v>
                </c:pt>
                <c:pt idx="133">
                  <c:v>1.2787536009528289</c:v>
                </c:pt>
                <c:pt idx="134">
                  <c:v>1.4771212547196624</c:v>
                </c:pt>
              </c:numCache>
            </c:numRef>
          </c:xVal>
          <c:yVal>
            <c:numRef>
              <c:f>Sheet1!$AA$17:$AA$151</c:f>
              <c:numCache>
                <c:formatCode>General</c:formatCode>
                <c:ptCount val="135"/>
                <c:pt idx="0">
                  <c:v>1.4313637641589874</c:v>
                </c:pt>
                <c:pt idx="1">
                  <c:v>1.5314789170422551</c:v>
                </c:pt>
                <c:pt idx="2">
                  <c:v>1.568201724066995</c:v>
                </c:pt>
                <c:pt idx="3">
                  <c:v>1.4313637641589874</c:v>
                </c:pt>
                <c:pt idx="4">
                  <c:v>1.5314789170422551</c:v>
                </c:pt>
                <c:pt idx="5">
                  <c:v>1.568201724066995</c:v>
                </c:pt>
                <c:pt idx="6">
                  <c:v>1.4313637641589874</c:v>
                </c:pt>
                <c:pt idx="7">
                  <c:v>1.5314789170422551</c:v>
                </c:pt>
                <c:pt idx="8">
                  <c:v>1.568201724066995</c:v>
                </c:pt>
                <c:pt idx="9">
                  <c:v>1.5185139398778875</c:v>
                </c:pt>
                <c:pt idx="10">
                  <c:v>1.7160033436347992</c:v>
                </c:pt>
                <c:pt idx="11">
                  <c:v>1.7481880270062005</c:v>
                </c:pt>
                <c:pt idx="12">
                  <c:v>1.5185139398778875</c:v>
                </c:pt>
                <c:pt idx="13">
                  <c:v>1.7160033436347992</c:v>
                </c:pt>
                <c:pt idx="14">
                  <c:v>1.7481880270062005</c:v>
                </c:pt>
                <c:pt idx="15">
                  <c:v>1.5185139398778875</c:v>
                </c:pt>
                <c:pt idx="16">
                  <c:v>1.7160033436347992</c:v>
                </c:pt>
                <c:pt idx="17">
                  <c:v>1.7481880270062005</c:v>
                </c:pt>
                <c:pt idx="18">
                  <c:v>1.7403626894942439</c:v>
                </c:pt>
                <c:pt idx="19">
                  <c:v>1.8061799739838871</c:v>
                </c:pt>
                <c:pt idx="20">
                  <c:v>1.8750612633917001</c:v>
                </c:pt>
                <c:pt idx="21">
                  <c:v>1.7403626894942439</c:v>
                </c:pt>
                <c:pt idx="22">
                  <c:v>1.8061799739838871</c:v>
                </c:pt>
                <c:pt idx="23">
                  <c:v>1.8750612633917001</c:v>
                </c:pt>
                <c:pt idx="24">
                  <c:v>1.7403626894942439</c:v>
                </c:pt>
                <c:pt idx="25">
                  <c:v>1.8061799739838871</c:v>
                </c:pt>
                <c:pt idx="26">
                  <c:v>1.8750612633917001</c:v>
                </c:pt>
                <c:pt idx="27">
                  <c:v>1.9030899869919435</c:v>
                </c:pt>
                <c:pt idx="28">
                  <c:v>1.9294189257142926</c:v>
                </c:pt>
                <c:pt idx="29">
                  <c:v>2</c:v>
                </c:pt>
                <c:pt idx="30">
                  <c:v>1.9731278535996986</c:v>
                </c:pt>
                <c:pt idx="31">
                  <c:v>2</c:v>
                </c:pt>
                <c:pt idx="32">
                  <c:v>2.0681858617461617</c:v>
                </c:pt>
                <c:pt idx="33">
                  <c:v>1.9731278535996986</c:v>
                </c:pt>
                <c:pt idx="34">
                  <c:v>2</c:v>
                </c:pt>
                <c:pt idx="35">
                  <c:v>2.0681858617461617</c:v>
                </c:pt>
                <c:pt idx="36">
                  <c:v>1.9242792860618816</c:v>
                </c:pt>
                <c:pt idx="37">
                  <c:v>1.954242509439325</c:v>
                </c:pt>
                <c:pt idx="38">
                  <c:v>2.0211892990699383</c:v>
                </c:pt>
                <c:pt idx="39">
                  <c:v>2.1105897102992488</c:v>
                </c:pt>
                <c:pt idx="40">
                  <c:v>2.1398790864012365</c:v>
                </c:pt>
                <c:pt idx="41">
                  <c:v>2.2095150145426308</c:v>
                </c:pt>
                <c:pt idx="42">
                  <c:v>2.2253092817258628</c:v>
                </c:pt>
                <c:pt idx="43">
                  <c:v>2.2504200023088941</c:v>
                </c:pt>
                <c:pt idx="44">
                  <c:v>2.3222192947339191</c:v>
                </c:pt>
                <c:pt idx="45">
                  <c:v>1.0791812460476249</c:v>
                </c:pt>
                <c:pt idx="46">
                  <c:v>1.146128035678238</c:v>
                </c:pt>
                <c:pt idx="47">
                  <c:v>1.2041199826559248</c:v>
                </c:pt>
                <c:pt idx="48">
                  <c:v>1.2041199826559248</c:v>
                </c:pt>
                <c:pt idx="49">
                  <c:v>1.3010299956639813</c:v>
                </c:pt>
                <c:pt idx="50">
                  <c:v>1.3010299956639813</c:v>
                </c:pt>
                <c:pt idx="51">
                  <c:v>1.3979400086720377</c:v>
                </c:pt>
                <c:pt idx="52">
                  <c:v>1.505149978319906</c:v>
                </c:pt>
                <c:pt idx="53">
                  <c:v>1.6020599913279623</c:v>
                </c:pt>
                <c:pt idx="54">
                  <c:v>1.6989700043360187</c:v>
                </c:pt>
                <c:pt idx="55">
                  <c:v>1.5185139398778875</c:v>
                </c:pt>
                <c:pt idx="56">
                  <c:v>2.3010299956639813</c:v>
                </c:pt>
                <c:pt idx="57">
                  <c:v>0.91381385238371671</c:v>
                </c:pt>
                <c:pt idx="58">
                  <c:v>1.1205739312058498</c:v>
                </c:pt>
                <c:pt idx="59">
                  <c:v>1.0211892990699381</c:v>
                </c:pt>
                <c:pt idx="60">
                  <c:v>1.146128035678238</c:v>
                </c:pt>
                <c:pt idx="61">
                  <c:v>1.7781512503836436</c:v>
                </c:pt>
                <c:pt idx="62">
                  <c:v>-0.12493873660829995</c:v>
                </c:pt>
                <c:pt idx="63">
                  <c:v>0.17609125905568124</c:v>
                </c:pt>
                <c:pt idx="64">
                  <c:v>0.77815125038364363</c:v>
                </c:pt>
                <c:pt idx="65">
                  <c:v>1.5440680443502757</c:v>
                </c:pt>
                <c:pt idx="66">
                  <c:v>0.69897000433601886</c:v>
                </c:pt>
                <c:pt idx="67">
                  <c:v>1</c:v>
                </c:pt>
                <c:pt idx="68">
                  <c:v>1.2041199826559248</c:v>
                </c:pt>
                <c:pt idx="69">
                  <c:v>1.505149978319906</c:v>
                </c:pt>
                <c:pt idx="70">
                  <c:v>1.7781512503836436</c:v>
                </c:pt>
                <c:pt idx="71">
                  <c:v>2.0791812460476247</c:v>
                </c:pt>
                <c:pt idx="72">
                  <c:v>2.3802112417116059</c:v>
                </c:pt>
                <c:pt idx="73">
                  <c:v>2.6020599913279625</c:v>
                </c:pt>
                <c:pt idx="74">
                  <c:v>2.4232458739368079</c:v>
                </c:pt>
                <c:pt idx="75">
                  <c:v>2.4471580313422194</c:v>
                </c:pt>
                <c:pt idx="76">
                  <c:v>2.7481880270062002</c:v>
                </c:pt>
                <c:pt idx="77">
                  <c:v>1</c:v>
                </c:pt>
                <c:pt idx="88">
                  <c:v>0.35218251811136247</c:v>
                </c:pt>
                <c:pt idx="89">
                  <c:v>0.35218251811136247</c:v>
                </c:pt>
                <c:pt idx="90">
                  <c:v>0.54406804435027567</c:v>
                </c:pt>
                <c:pt idx="91">
                  <c:v>0.66275783168157409</c:v>
                </c:pt>
                <c:pt idx="92">
                  <c:v>0.85278486868054781</c:v>
                </c:pt>
                <c:pt idx="93">
                  <c:v>1.0253058652647702</c:v>
                </c:pt>
                <c:pt idx="94">
                  <c:v>0.3979400086720376</c:v>
                </c:pt>
                <c:pt idx="95">
                  <c:v>1.1760912590556813</c:v>
                </c:pt>
                <c:pt idx="96">
                  <c:v>0.90308998699194354</c:v>
                </c:pt>
                <c:pt idx="97">
                  <c:v>1.1760912590556813</c:v>
                </c:pt>
                <c:pt idx="98">
                  <c:v>1.3010299956639813</c:v>
                </c:pt>
                <c:pt idx="99">
                  <c:v>1.4771212547196624</c:v>
                </c:pt>
                <c:pt idx="100">
                  <c:v>0.47712125471966244</c:v>
                </c:pt>
                <c:pt idx="101">
                  <c:v>0.69897000433601886</c:v>
                </c:pt>
                <c:pt idx="102">
                  <c:v>0.77815125038364363</c:v>
                </c:pt>
                <c:pt idx="103">
                  <c:v>1.1760912590556813</c:v>
                </c:pt>
                <c:pt idx="104">
                  <c:v>0.90308998699194354</c:v>
                </c:pt>
                <c:pt idx="105">
                  <c:v>1.1760912590556813</c:v>
                </c:pt>
                <c:pt idx="106">
                  <c:v>1.3979400086720377</c:v>
                </c:pt>
                <c:pt idx="107">
                  <c:v>1.6532125137753437</c:v>
                </c:pt>
                <c:pt idx="108">
                  <c:v>1.8129133566428555</c:v>
                </c:pt>
                <c:pt idx="109">
                  <c:v>2.4166405073382808</c:v>
                </c:pt>
                <c:pt idx="113">
                  <c:v>-0.3010299956639812</c:v>
                </c:pt>
                <c:pt idx="114">
                  <c:v>-0.23210238398190938</c:v>
                </c:pt>
                <c:pt idx="115">
                  <c:v>4.3213737826425782E-3</c:v>
                </c:pt>
                <c:pt idx="116">
                  <c:v>-0.16749108729376366</c:v>
                </c:pt>
                <c:pt idx="117">
                  <c:v>-0.61083391563546752</c:v>
                </c:pt>
                <c:pt idx="118">
                  <c:v>-0.98716277529482777</c:v>
                </c:pt>
                <c:pt idx="119">
                  <c:v>-0.87942606879415008</c:v>
                </c:pt>
                <c:pt idx="120">
                  <c:v>-0.82102305270683062</c:v>
                </c:pt>
                <c:pt idx="121">
                  <c:v>-0.38404994834359901</c:v>
                </c:pt>
                <c:pt idx="122">
                  <c:v>0.14612803567823801</c:v>
                </c:pt>
                <c:pt idx="123">
                  <c:v>0.34635297445063867</c:v>
                </c:pt>
                <c:pt idx="124">
                  <c:v>0.47567118832442967</c:v>
                </c:pt>
                <c:pt idx="125">
                  <c:v>0.3979400086720376</c:v>
                </c:pt>
                <c:pt idx="126">
                  <c:v>0.55266821611219319</c:v>
                </c:pt>
                <c:pt idx="127">
                  <c:v>0.60638136511060492</c:v>
                </c:pt>
                <c:pt idx="128">
                  <c:v>0.77393264746764523</c:v>
                </c:pt>
                <c:pt idx="129">
                  <c:v>1</c:v>
                </c:pt>
                <c:pt idx="130">
                  <c:v>1</c:v>
                </c:pt>
                <c:pt idx="131">
                  <c:v>1.3010299956639813</c:v>
                </c:pt>
                <c:pt idx="132">
                  <c:v>1.3010299956639813</c:v>
                </c:pt>
                <c:pt idx="133">
                  <c:v>1.6020599913279623</c:v>
                </c:pt>
                <c:pt idx="134">
                  <c:v>1.7781512503836436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6E4C-8DB0-940D6A7DD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log(Power)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log(Weight)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Torque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524318190591491"/>
                  <c:y val="-1.9594793341038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Curated!$I$7:$I$78</c:f>
              <c:numCache>
                <c:formatCode>General</c:formatCode>
                <c:ptCount val="72"/>
                <c:pt idx="0">
                  <c:v>120</c:v>
                </c:pt>
                <c:pt idx="1">
                  <c:v>310</c:v>
                </c:pt>
                <c:pt idx="2">
                  <c:v>600</c:v>
                </c:pt>
                <c:pt idx="3">
                  <c:v>56</c:v>
                </c:pt>
                <c:pt idx="4">
                  <c:v>90</c:v>
                </c:pt>
                <c:pt idx="5">
                  <c:v>130</c:v>
                </c:pt>
                <c:pt idx="6">
                  <c:v>250</c:v>
                </c:pt>
                <c:pt idx="7">
                  <c:v>500</c:v>
                </c:pt>
                <c:pt idx="8">
                  <c:v>54.6</c:v>
                </c:pt>
                <c:pt idx="9">
                  <c:v>47.8</c:v>
                </c:pt>
                <c:pt idx="10">
                  <c:v>69.5</c:v>
                </c:pt>
                <c:pt idx="11">
                  <c:v>68.5</c:v>
                </c:pt>
                <c:pt idx="12">
                  <c:v>70.7</c:v>
                </c:pt>
                <c:pt idx="13">
                  <c:v>70.7</c:v>
                </c:pt>
                <c:pt idx="14">
                  <c:v>106.1</c:v>
                </c:pt>
                <c:pt idx="15">
                  <c:v>138.9</c:v>
                </c:pt>
                <c:pt idx="16">
                  <c:v>141.5</c:v>
                </c:pt>
                <c:pt idx="17">
                  <c:v>176.9</c:v>
                </c:pt>
                <c:pt idx="18">
                  <c:v>15.8</c:v>
                </c:pt>
                <c:pt idx="19">
                  <c:v>642</c:v>
                </c:pt>
                <c:pt idx="20">
                  <c:v>13</c:v>
                </c:pt>
                <c:pt idx="21">
                  <c:v>21</c:v>
                </c:pt>
                <c:pt idx="22">
                  <c:v>40</c:v>
                </c:pt>
                <c:pt idx="23">
                  <c:v>53</c:v>
                </c:pt>
                <c:pt idx="24">
                  <c:v>255</c:v>
                </c:pt>
                <c:pt idx="25">
                  <c:v>9.1999999999999993</c:v>
                </c:pt>
                <c:pt idx="26">
                  <c:v>51.4</c:v>
                </c:pt>
                <c:pt idx="27">
                  <c:v>11</c:v>
                </c:pt>
                <c:pt idx="28">
                  <c:v>28.5</c:v>
                </c:pt>
                <c:pt idx="29">
                  <c:v>60</c:v>
                </c:pt>
                <c:pt idx="30">
                  <c:v>122.5</c:v>
                </c:pt>
                <c:pt idx="31">
                  <c:v>295</c:v>
                </c:pt>
                <c:pt idx="32">
                  <c:v>700</c:v>
                </c:pt>
                <c:pt idx="33">
                  <c:v>1435</c:v>
                </c:pt>
                <c:pt idx="34">
                  <c:v>2975</c:v>
                </c:pt>
                <c:pt idx="35">
                  <c:v>1012.3</c:v>
                </c:pt>
                <c:pt idx="36">
                  <c:v>1407</c:v>
                </c:pt>
                <c:pt idx="37">
                  <c:v>2814</c:v>
                </c:pt>
                <c:pt idx="38">
                  <c:v>25</c:v>
                </c:pt>
                <c:pt idx="39">
                  <c:v>35</c:v>
                </c:pt>
                <c:pt idx="40">
                  <c:v>35</c:v>
                </c:pt>
                <c:pt idx="41">
                  <c:v>70</c:v>
                </c:pt>
                <c:pt idx="42">
                  <c:v>100</c:v>
                </c:pt>
                <c:pt idx="43">
                  <c:v>120</c:v>
                </c:pt>
                <c:pt idx="44">
                  <c:v>150</c:v>
                </c:pt>
                <c:pt idx="45">
                  <c:v>200</c:v>
                </c:pt>
                <c:pt idx="46">
                  <c:v>250</c:v>
                </c:pt>
                <c:pt idx="47">
                  <c:v>200</c:v>
                </c:pt>
                <c:pt idx="48">
                  <c:v>300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25.5</c:v>
                </c:pt>
                <c:pt idx="55">
                  <c:v>4.8</c:v>
                </c:pt>
                <c:pt idx="56">
                  <c:v>8</c:v>
                </c:pt>
                <c:pt idx="57">
                  <c:v>171.9</c:v>
                </c:pt>
                <c:pt idx="58">
                  <c:v>248.3</c:v>
                </c:pt>
                <c:pt idx="59">
                  <c:v>1000</c:v>
                </c:pt>
                <c:pt idx="63">
                  <c:v>2.98</c:v>
                </c:pt>
                <c:pt idx="64">
                  <c:v>4.26</c:v>
                </c:pt>
                <c:pt idx="65">
                  <c:v>4.83</c:v>
                </c:pt>
                <c:pt idx="66">
                  <c:v>39.799999999999997</c:v>
                </c:pt>
                <c:pt idx="67">
                  <c:v>47.8</c:v>
                </c:pt>
                <c:pt idx="68">
                  <c:v>79.599999999999994</c:v>
                </c:pt>
                <c:pt idx="69">
                  <c:v>95.5</c:v>
                </c:pt>
                <c:pt idx="70">
                  <c:v>159.19999999999999</c:v>
                </c:pt>
                <c:pt idx="71">
                  <c:v>238.8</c:v>
                </c:pt>
              </c:numCache>
            </c:numRef>
          </c:xVal>
          <c:yVal>
            <c:numRef>
              <c:f>Curated!$E$7:$E$78</c:f>
              <c:numCache>
                <c:formatCode>General</c:formatCode>
                <c:ptCount val="72"/>
                <c:pt idx="0">
                  <c:v>14.5</c:v>
                </c:pt>
                <c:pt idx="1">
                  <c:v>27</c:v>
                </c:pt>
                <c:pt idx="2">
                  <c:v>48</c:v>
                </c:pt>
                <c:pt idx="3">
                  <c:v>7.6</c:v>
                </c:pt>
                <c:pt idx="4">
                  <c:v>10</c:v>
                </c:pt>
                <c:pt idx="5">
                  <c:v>13.2</c:v>
                </c:pt>
                <c:pt idx="6">
                  <c:v>21.9</c:v>
                </c:pt>
                <c:pt idx="7">
                  <c:v>43.5</c:v>
                </c:pt>
                <c:pt idx="8">
                  <c:v>3.8</c:v>
                </c:pt>
                <c:pt idx="9">
                  <c:v>4</c:v>
                </c:pt>
                <c:pt idx="10">
                  <c:v>5.5</c:v>
                </c:pt>
                <c:pt idx="11">
                  <c:v>5.5</c:v>
                </c:pt>
                <c:pt idx="12">
                  <c:v>5.8</c:v>
                </c:pt>
                <c:pt idx="13">
                  <c:v>6</c:v>
                </c:pt>
                <c:pt idx="14">
                  <c:v>7</c:v>
                </c:pt>
                <c:pt idx="15">
                  <c:v>11.8</c:v>
                </c:pt>
                <c:pt idx="16">
                  <c:v>12.8</c:v>
                </c:pt>
                <c:pt idx="17">
                  <c:v>15.8</c:v>
                </c:pt>
                <c:pt idx="18">
                  <c:v>4.0999999999999996</c:v>
                </c:pt>
                <c:pt idx="19">
                  <c:v>18.7</c:v>
                </c:pt>
                <c:pt idx="20">
                  <c:v>1.8</c:v>
                </c:pt>
                <c:pt idx="21">
                  <c:v>2.75</c:v>
                </c:pt>
                <c:pt idx="22">
                  <c:v>3.35</c:v>
                </c:pt>
                <c:pt idx="23">
                  <c:v>4</c:v>
                </c:pt>
                <c:pt idx="24">
                  <c:v>22</c:v>
                </c:pt>
                <c:pt idx="25">
                  <c:v>1.56</c:v>
                </c:pt>
                <c:pt idx="26">
                  <c:v>5.78</c:v>
                </c:pt>
                <c:pt idx="27">
                  <c:v>1.1000000000000001</c:v>
                </c:pt>
                <c:pt idx="28">
                  <c:v>2.25</c:v>
                </c:pt>
                <c:pt idx="29">
                  <c:v>4.5</c:v>
                </c:pt>
                <c:pt idx="30">
                  <c:v>7.5</c:v>
                </c:pt>
                <c:pt idx="31">
                  <c:v>14.25</c:v>
                </c:pt>
                <c:pt idx="32">
                  <c:v>25.5</c:v>
                </c:pt>
                <c:pt idx="33">
                  <c:v>45</c:v>
                </c:pt>
                <c:pt idx="34">
                  <c:v>75</c:v>
                </c:pt>
                <c:pt idx="35">
                  <c:v>53</c:v>
                </c:pt>
                <c:pt idx="36">
                  <c:v>71</c:v>
                </c:pt>
                <c:pt idx="37">
                  <c:v>135</c:v>
                </c:pt>
                <c:pt idx="38">
                  <c:v>3.1</c:v>
                </c:pt>
                <c:pt idx="39">
                  <c:v>3.75</c:v>
                </c:pt>
                <c:pt idx="40">
                  <c:v>4</c:v>
                </c:pt>
                <c:pt idx="41">
                  <c:v>5.25</c:v>
                </c:pt>
                <c:pt idx="42">
                  <c:v>7.5</c:v>
                </c:pt>
                <c:pt idx="43">
                  <c:v>8</c:v>
                </c:pt>
                <c:pt idx="44">
                  <c:v>8.15</c:v>
                </c:pt>
                <c:pt idx="45">
                  <c:v>12</c:v>
                </c:pt>
                <c:pt idx="46">
                  <c:v>15.3</c:v>
                </c:pt>
                <c:pt idx="47">
                  <c:v>17.3</c:v>
                </c:pt>
                <c:pt idx="48">
                  <c:v>23.8</c:v>
                </c:pt>
                <c:pt idx="49">
                  <c:v>1.2190000000000001</c:v>
                </c:pt>
                <c:pt idx="50">
                  <c:v>1.45</c:v>
                </c:pt>
                <c:pt idx="51">
                  <c:v>1.97</c:v>
                </c:pt>
                <c:pt idx="52">
                  <c:v>2.6589999999999998</c:v>
                </c:pt>
                <c:pt idx="53">
                  <c:v>2.6</c:v>
                </c:pt>
                <c:pt idx="54">
                  <c:v>8.5</c:v>
                </c:pt>
                <c:pt idx="55">
                  <c:v>1.45</c:v>
                </c:pt>
                <c:pt idx="56">
                  <c:v>1.95</c:v>
                </c:pt>
                <c:pt idx="57">
                  <c:v>18</c:v>
                </c:pt>
                <c:pt idx="58">
                  <c:v>13</c:v>
                </c:pt>
                <c:pt idx="59">
                  <c:v>50</c:v>
                </c:pt>
                <c:pt idx="60">
                  <c:v>3.6</c:v>
                </c:pt>
                <c:pt idx="61">
                  <c:v>4.4080000000000004</c:v>
                </c:pt>
                <c:pt idx="62">
                  <c:v>5.13</c:v>
                </c:pt>
                <c:pt idx="63">
                  <c:v>1.179</c:v>
                </c:pt>
                <c:pt idx="64">
                  <c:v>1.27</c:v>
                </c:pt>
                <c:pt idx="65">
                  <c:v>1.5880000000000001</c:v>
                </c:pt>
                <c:pt idx="66">
                  <c:v>4.5</c:v>
                </c:pt>
                <c:pt idx="67">
                  <c:v>6</c:v>
                </c:pt>
                <c:pt idx="68">
                  <c:v>8.1999999999999993</c:v>
                </c:pt>
                <c:pt idx="69">
                  <c:v>9.8000000000000007</c:v>
                </c:pt>
                <c:pt idx="70">
                  <c:v>19</c:v>
                </c:pt>
                <c:pt idx="7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21-004C-8773-3B84719B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Power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Curated!$G$7:$G$78</c:f>
              <c:numCache>
                <c:formatCode>General</c:formatCode>
                <c:ptCount val="72"/>
                <c:pt idx="0">
                  <c:v>75</c:v>
                </c:pt>
                <c:pt idx="1">
                  <c:v>130</c:v>
                </c:pt>
                <c:pt idx="2">
                  <c:v>230</c:v>
                </c:pt>
                <c:pt idx="3">
                  <c:v>37</c:v>
                </c:pt>
                <c:pt idx="4">
                  <c:v>56</c:v>
                </c:pt>
                <c:pt idx="5">
                  <c:v>75</c:v>
                </c:pt>
                <c:pt idx="6">
                  <c:v>117</c:v>
                </c:pt>
                <c:pt idx="7">
                  <c:v>210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20</c:v>
                </c:pt>
                <c:pt idx="13">
                  <c:v>20</c:v>
                </c:pt>
                <c:pt idx="14">
                  <c:v>25</c:v>
                </c:pt>
                <c:pt idx="15">
                  <c:v>32</c:v>
                </c:pt>
                <c:pt idx="16">
                  <c:v>40</c:v>
                </c:pt>
                <c:pt idx="17">
                  <c:v>50</c:v>
                </c:pt>
                <c:pt idx="18">
                  <c:v>33</c:v>
                </c:pt>
                <c:pt idx="19">
                  <c:v>200</c:v>
                </c:pt>
                <c:pt idx="20">
                  <c:v>8.1999999999999993</c:v>
                </c:pt>
                <c:pt idx="21">
                  <c:v>13.2</c:v>
                </c:pt>
                <c:pt idx="22">
                  <c:v>10.5</c:v>
                </c:pt>
                <c:pt idx="23">
                  <c:v>14</c:v>
                </c:pt>
                <c:pt idx="24">
                  <c:v>60</c:v>
                </c:pt>
                <c:pt idx="25">
                  <c:v>6</c:v>
                </c:pt>
                <c:pt idx="26">
                  <c:v>35</c:v>
                </c:pt>
                <c:pt idx="27">
                  <c:v>5</c:v>
                </c:pt>
                <c:pt idx="28">
                  <c:v>10</c:v>
                </c:pt>
                <c:pt idx="29">
                  <c:v>16</c:v>
                </c:pt>
                <c:pt idx="30">
                  <c:v>32</c:v>
                </c:pt>
                <c:pt idx="31">
                  <c:v>60</c:v>
                </c:pt>
                <c:pt idx="32">
                  <c:v>120</c:v>
                </c:pt>
                <c:pt idx="33">
                  <c:v>240</c:v>
                </c:pt>
                <c:pt idx="34">
                  <c:v>400</c:v>
                </c:pt>
                <c:pt idx="35">
                  <c:v>265</c:v>
                </c:pt>
                <c:pt idx="36">
                  <c:v>280</c:v>
                </c:pt>
                <c:pt idx="37">
                  <c:v>560</c:v>
                </c:pt>
                <c:pt idx="38">
                  <c:v>10</c:v>
                </c:pt>
                <c:pt idx="39">
                  <c:v>12</c:v>
                </c:pt>
                <c:pt idx="40">
                  <c:v>12</c:v>
                </c:pt>
                <c:pt idx="41">
                  <c:v>17</c:v>
                </c:pt>
                <c:pt idx="42">
                  <c:v>25</c:v>
                </c:pt>
                <c:pt idx="43">
                  <c:v>25</c:v>
                </c:pt>
                <c:pt idx="44">
                  <c:v>30</c:v>
                </c:pt>
                <c:pt idx="45">
                  <c:v>40</c:v>
                </c:pt>
                <c:pt idx="46">
                  <c:v>45</c:v>
                </c:pt>
                <c:pt idx="47">
                  <c:v>50</c:v>
                </c:pt>
                <c:pt idx="48">
                  <c:v>70</c:v>
                </c:pt>
                <c:pt idx="49">
                  <c:v>3.5</c:v>
                </c:pt>
                <c:pt idx="50">
                  <c:v>4.5999999999999996</c:v>
                </c:pt>
                <c:pt idx="51">
                  <c:v>7.125</c:v>
                </c:pt>
                <c:pt idx="52">
                  <c:v>10.6</c:v>
                </c:pt>
                <c:pt idx="53">
                  <c:v>15</c:v>
                </c:pt>
                <c:pt idx="54">
                  <c:v>8</c:v>
                </c:pt>
                <c:pt idx="55">
                  <c:v>3</c:v>
                </c:pt>
                <c:pt idx="56">
                  <c:v>5</c:v>
                </c:pt>
                <c:pt idx="57">
                  <c:v>45</c:v>
                </c:pt>
                <c:pt idx="58">
                  <c:v>65</c:v>
                </c:pt>
                <c:pt idx="59">
                  <c:v>261</c:v>
                </c:pt>
                <c:pt idx="60">
                  <c:v>5.4</c:v>
                </c:pt>
                <c:pt idx="61">
                  <c:v>7.7</c:v>
                </c:pt>
                <c:pt idx="62">
                  <c:v>9.4</c:v>
                </c:pt>
                <c:pt idx="63">
                  <c:v>2.5</c:v>
                </c:pt>
                <c:pt idx="64">
                  <c:v>3.57</c:v>
                </c:pt>
                <c:pt idx="65">
                  <c:v>4.04</c:v>
                </c:pt>
                <c:pt idx="66">
                  <c:v>10</c:v>
                </c:pt>
                <c:pt idx="67">
                  <c:v>10</c:v>
                </c:pt>
                <c:pt idx="68">
                  <c:v>20</c:v>
                </c:pt>
                <c:pt idx="69">
                  <c:v>20</c:v>
                </c:pt>
                <c:pt idx="70">
                  <c:v>40</c:v>
                </c:pt>
                <c:pt idx="71">
                  <c:v>60</c:v>
                </c:pt>
              </c:numCache>
            </c:numRef>
          </c:xVal>
          <c:yVal>
            <c:numRef>
              <c:f>Curated!$E$7:$E$78</c:f>
              <c:numCache>
                <c:formatCode>General</c:formatCode>
                <c:ptCount val="72"/>
                <c:pt idx="0">
                  <c:v>14.5</c:v>
                </c:pt>
                <c:pt idx="1">
                  <c:v>27</c:v>
                </c:pt>
                <c:pt idx="2">
                  <c:v>48</c:v>
                </c:pt>
                <c:pt idx="3">
                  <c:v>7.6</c:v>
                </c:pt>
                <c:pt idx="4">
                  <c:v>10</c:v>
                </c:pt>
                <c:pt idx="5">
                  <c:v>13.2</c:v>
                </c:pt>
                <c:pt idx="6">
                  <c:v>21.9</c:v>
                </c:pt>
                <c:pt idx="7">
                  <c:v>43.5</c:v>
                </c:pt>
                <c:pt idx="8">
                  <c:v>3.8</c:v>
                </c:pt>
                <c:pt idx="9">
                  <c:v>4</c:v>
                </c:pt>
                <c:pt idx="10">
                  <c:v>5.5</c:v>
                </c:pt>
                <c:pt idx="11">
                  <c:v>5.5</c:v>
                </c:pt>
                <c:pt idx="12">
                  <c:v>5.8</c:v>
                </c:pt>
                <c:pt idx="13">
                  <c:v>6</c:v>
                </c:pt>
                <c:pt idx="14">
                  <c:v>7</c:v>
                </c:pt>
                <c:pt idx="15">
                  <c:v>11.8</c:v>
                </c:pt>
                <c:pt idx="16">
                  <c:v>12.8</c:v>
                </c:pt>
                <c:pt idx="17">
                  <c:v>15.8</c:v>
                </c:pt>
                <c:pt idx="18">
                  <c:v>4.0999999999999996</c:v>
                </c:pt>
                <c:pt idx="19">
                  <c:v>18.7</c:v>
                </c:pt>
                <c:pt idx="20">
                  <c:v>1.8</c:v>
                </c:pt>
                <c:pt idx="21">
                  <c:v>2.75</c:v>
                </c:pt>
                <c:pt idx="22">
                  <c:v>3.35</c:v>
                </c:pt>
                <c:pt idx="23">
                  <c:v>4</c:v>
                </c:pt>
                <c:pt idx="24">
                  <c:v>22</c:v>
                </c:pt>
                <c:pt idx="25">
                  <c:v>1.56</c:v>
                </c:pt>
                <c:pt idx="26">
                  <c:v>5.78</c:v>
                </c:pt>
                <c:pt idx="27">
                  <c:v>1.1000000000000001</c:v>
                </c:pt>
                <c:pt idx="28">
                  <c:v>2.25</c:v>
                </c:pt>
                <c:pt idx="29">
                  <c:v>4.5</c:v>
                </c:pt>
                <c:pt idx="30">
                  <c:v>7.5</c:v>
                </c:pt>
                <c:pt idx="31">
                  <c:v>14.25</c:v>
                </c:pt>
                <c:pt idx="32">
                  <c:v>25.5</c:v>
                </c:pt>
                <c:pt idx="33">
                  <c:v>45</c:v>
                </c:pt>
                <c:pt idx="34">
                  <c:v>75</c:v>
                </c:pt>
                <c:pt idx="35">
                  <c:v>53</c:v>
                </c:pt>
                <c:pt idx="36">
                  <c:v>71</c:v>
                </c:pt>
                <c:pt idx="37">
                  <c:v>135</c:v>
                </c:pt>
                <c:pt idx="38">
                  <c:v>3.1</c:v>
                </c:pt>
                <c:pt idx="39">
                  <c:v>3.75</c:v>
                </c:pt>
                <c:pt idx="40">
                  <c:v>4</c:v>
                </c:pt>
                <c:pt idx="41">
                  <c:v>5.25</c:v>
                </c:pt>
                <c:pt idx="42">
                  <c:v>7.5</c:v>
                </c:pt>
                <c:pt idx="43">
                  <c:v>8</c:v>
                </c:pt>
                <c:pt idx="44">
                  <c:v>8.15</c:v>
                </c:pt>
                <c:pt idx="45">
                  <c:v>12</c:v>
                </c:pt>
                <c:pt idx="46">
                  <c:v>15.3</c:v>
                </c:pt>
                <c:pt idx="47">
                  <c:v>17.3</c:v>
                </c:pt>
                <c:pt idx="48">
                  <c:v>23.8</c:v>
                </c:pt>
                <c:pt idx="49">
                  <c:v>1.2190000000000001</c:v>
                </c:pt>
                <c:pt idx="50">
                  <c:v>1.45</c:v>
                </c:pt>
                <c:pt idx="51">
                  <c:v>1.97</c:v>
                </c:pt>
                <c:pt idx="52">
                  <c:v>2.6589999999999998</c:v>
                </c:pt>
                <c:pt idx="53">
                  <c:v>2.6</c:v>
                </c:pt>
                <c:pt idx="54">
                  <c:v>8.5</c:v>
                </c:pt>
                <c:pt idx="55">
                  <c:v>1.45</c:v>
                </c:pt>
                <c:pt idx="56">
                  <c:v>1.95</c:v>
                </c:pt>
                <c:pt idx="57">
                  <c:v>18</c:v>
                </c:pt>
                <c:pt idx="58">
                  <c:v>13</c:v>
                </c:pt>
                <c:pt idx="59">
                  <c:v>50</c:v>
                </c:pt>
                <c:pt idx="60">
                  <c:v>3.6</c:v>
                </c:pt>
                <c:pt idx="61">
                  <c:v>4.4080000000000004</c:v>
                </c:pt>
                <c:pt idx="62">
                  <c:v>5.13</c:v>
                </c:pt>
                <c:pt idx="63">
                  <c:v>1.179</c:v>
                </c:pt>
                <c:pt idx="64">
                  <c:v>1.27</c:v>
                </c:pt>
                <c:pt idx="65">
                  <c:v>1.5880000000000001</c:v>
                </c:pt>
                <c:pt idx="66">
                  <c:v>4.5</c:v>
                </c:pt>
                <c:pt idx="67">
                  <c:v>6</c:v>
                </c:pt>
                <c:pt idx="68">
                  <c:v>8.1999999999999993</c:v>
                </c:pt>
                <c:pt idx="69">
                  <c:v>9.8000000000000007</c:v>
                </c:pt>
                <c:pt idx="70">
                  <c:v>19</c:v>
                </c:pt>
                <c:pt idx="71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6-0848-B613-7322AAF22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Power [kW]]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(Weight) vs log (Torque)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26574803149607"/>
                  <c:y val="0.23875328083989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Curated!$J$7:$J$78</c:f>
              <c:numCache>
                <c:formatCode>General</c:formatCode>
                <c:ptCount val="72"/>
                <c:pt idx="0">
                  <c:v>2.0790000000000002</c:v>
                </c:pt>
                <c:pt idx="1">
                  <c:v>2.4910000000000001</c:v>
                </c:pt>
                <c:pt idx="2">
                  <c:v>2.778</c:v>
                </c:pt>
                <c:pt idx="3">
                  <c:v>1.748</c:v>
                </c:pt>
                <c:pt idx="4">
                  <c:v>1.954</c:v>
                </c:pt>
                <c:pt idx="5">
                  <c:v>2.1139999999999999</c:v>
                </c:pt>
                <c:pt idx="6">
                  <c:v>2.3980000000000001</c:v>
                </c:pt>
                <c:pt idx="7">
                  <c:v>2.6989999999999998</c:v>
                </c:pt>
                <c:pt idx="8">
                  <c:v>1.7370000000000001</c:v>
                </c:pt>
                <c:pt idx="9">
                  <c:v>1.679</c:v>
                </c:pt>
                <c:pt idx="10">
                  <c:v>1.8420000000000001</c:v>
                </c:pt>
                <c:pt idx="11">
                  <c:v>1.8360000000000001</c:v>
                </c:pt>
                <c:pt idx="12">
                  <c:v>1.849</c:v>
                </c:pt>
                <c:pt idx="13">
                  <c:v>1.849</c:v>
                </c:pt>
                <c:pt idx="14">
                  <c:v>2.0259999999999998</c:v>
                </c:pt>
                <c:pt idx="15">
                  <c:v>2.1429999999999998</c:v>
                </c:pt>
                <c:pt idx="16">
                  <c:v>2.1509999999999998</c:v>
                </c:pt>
                <c:pt idx="17">
                  <c:v>2.2480000000000002</c:v>
                </c:pt>
                <c:pt idx="20">
                  <c:v>1.1140000000000001</c:v>
                </c:pt>
                <c:pt idx="21">
                  <c:v>1.3220000000000001</c:v>
                </c:pt>
                <c:pt idx="22">
                  <c:v>1.6020000000000001</c:v>
                </c:pt>
                <c:pt idx="23">
                  <c:v>1.724</c:v>
                </c:pt>
                <c:pt idx="24">
                  <c:v>2.407</c:v>
                </c:pt>
                <c:pt idx="25">
                  <c:v>0.96399999999999997</c:v>
                </c:pt>
                <c:pt idx="26">
                  <c:v>1.7110000000000001</c:v>
                </c:pt>
                <c:pt idx="27">
                  <c:v>1.0409999999999999</c:v>
                </c:pt>
                <c:pt idx="28">
                  <c:v>1.4550000000000001</c:v>
                </c:pt>
                <c:pt idx="29">
                  <c:v>1.778</c:v>
                </c:pt>
                <c:pt idx="30">
                  <c:v>2.0880000000000001</c:v>
                </c:pt>
                <c:pt idx="31">
                  <c:v>2.4700000000000002</c:v>
                </c:pt>
                <c:pt idx="32">
                  <c:v>2.8450000000000002</c:v>
                </c:pt>
                <c:pt idx="33">
                  <c:v>3.157</c:v>
                </c:pt>
                <c:pt idx="34">
                  <c:v>3.4729999999999999</c:v>
                </c:pt>
                <c:pt idx="35">
                  <c:v>3.0049999999999999</c:v>
                </c:pt>
                <c:pt idx="36">
                  <c:v>3.1480000000000001</c:v>
                </c:pt>
                <c:pt idx="37">
                  <c:v>3.4489999999999998</c:v>
                </c:pt>
                <c:pt idx="38">
                  <c:v>1.3979999999999999</c:v>
                </c:pt>
                <c:pt idx="39">
                  <c:v>1.544</c:v>
                </c:pt>
                <c:pt idx="40">
                  <c:v>1.544</c:v>
                </c:pt>
                <c:pt idx="41">
                  <c:v>1.845</c:v>
                </c:pt>
                <c:pt idx="42">
                  <c:v>2</c:v>
                </c:pt>
                <c:pt idx="43">
                  <c:v>2.0790000000000002</c:v>
                </c:pt>
                <c:pt idx="44">
                  <c:v>2.1760000000000002</c:v>
                </c:pt>
                <c:pt idx="45">
                  <c:v>2.3010000000000002</c:v>
                </c:pt>
                <c:pt idx="46">
                  <c:v>2.3980000000000001</c:v>
                </c:pt>
                <c:pt idx="47">
                  <c:v>2.3010000000000002</c:v>
                </c:pt>
                <c:pt idx="48">
                  <c:v>2.4769999999999999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1.407</c:v>
                </c:pt>
                <c:pt idx="55">
                  <c:v>0.68100000000000005</c:v>
                </c:pt>
                <c:pt idx="56">
                  <c:v>0.90300000000000002</c:v>
                </c:pt>
                <c:pt idx="57">
                  <c:v>2.2349999999999999</c:v>
                </c:pt>
                <c:pt idx="58">
                  <c:v>2.395</c:v>
                </c:pt>
                <c:pt idx="59">
                  <c:v>3</c:v>
                </c:pt>
                <c:pt idx="63">
                  <c:v>0.47399999999999998</c:v>
                </c:pt>
                <c:pt idx="64">
                  <c:v>0.629</c:v>
                </c:pt>
                <c:pt idx="65">
                  <c:v>0.68400000000000005</c:v>
                </c:pt>
                <c:pt idx="66">
                  <c:v>1.6</c:v>
                </c:pt>
                <c:pt idx="67">
                  <c:v>1.679</c:v>
                </c:pt>
                <c:pt idx="68">
                  <c:v>1.901</c:v>
                </c:pt>
                <c:pt idx="69">
                  <c:v>1.98</c:v>
                </c:pt>
                <c:pt idx="70">
                  <c:v>2.202</c:v>
                </c:pt>
                <c:pt idx="71">
                  <c:v>2.3780000000000001</c:v>
                </c:pt>
              </c:numCache>
            </c:numRef>
          </c:xVal>
          <c:yVal>
            <c:numRef>
              <c:f>Curated!$F$7:$F$78</c:f>
              <c:numCache>
                <c:formatCode>General</c:formatCode>
                <c:ptCount val="72"/>
                <c:pt idx="0">
                  <c:v>1.161</c:v>
                </c:pt>
                <c:pt idx="1">
                  <c:v>1.431</c:v>
                </c:pt>
                <c:pt idx="2">
                  <c:v>1.681</c:v>
                </c:pt>
                <c:pt idx="3">
                  <c:v>0.88100000000000001</c:v>
                </c:pt>
                <c:pt idx="4">
                  <c:v>1</c:v>
                </c:pt>
                <c:pt idx="5">
                  <c:v>1.121</c:v>
                </c:pt>
                <c:pt idx="6">
                  <c:v>1.34</c:v>
                </c:pt>
                <c:pt idx="7">
                  <c:v>1.6379999999999999</c:v>
                </c:pt>
                <c:pt idx="8">
                  <c:v>0.57999999999999996</c:v>
                </c:pt>
                <c:pt idx="9">
                  <c:v>0.60199999999999998</c:v>
                </c:pt>
                <c:pt idx="10">
                  <c:v>0.74</c:v>
                </c:pt>
                <c:pt idx="11">
                  <c:v>0.74</c:v>
                </c:pt>
                <c:pt idx="12">
                  <c:v>0.76300000000000001</c:v>
                </c:pt>
                <c:pt idx="13">
                  <c:v>0.77800000000000002</c:v>
                </c:pt>
                <c:pt idx="14">
                  <c:v>0.84499999999999997</c:v>
                </c:pt>
                <c:pt idx="15">
                  <c:v>1.0720000000000001</c:v>
                </c:pt>
                <c:pt idx="16">
                  <c:v>1.107</c:v>
                </c:pt>
                <c:pt idx="17">
                  <c:v>1.1990000000000001</c:v>
                </c:pt>
                <c:pt idx="20">
                  <c:v>0.255</c:v>
                </c:pt>
                <c:pt idx="21">
                  <c:v>0.439</c:v>
                </c:pt>
                <c:pt idx="22">
                  <c:v>0.52500000000000002</c:v>
                </c:pt>
                <c:pt idx="23">
                  <c:v>0.60199999999999998</c:v>
                </c:pt>
                <c:pt idx="24">
                  <c:v>1.3420000000000001</c:v>
                </c:pt>
                <c:pt idx="25">
                  <c:v>0.193</c:v>
                </c:pt>
                <c:pt idx="26">
                  <c:v>0.76200000000000001</c:v>
                </c:pt>
                <c:pt idx="27">
                  <c:v>4.1000000000000002E-2</c:v>
                </c:pt>
                <c:pt idx="28">
                  <c:v>0.35199999999999998</c:v>
                </c:pt>
                <c:pt idx="29">
                  <c:v>0.65300000000000002</c:v>
                </c:pt>
                <c:pt idx="30">
                  <c:v>0.875</c:v>
                </c:pt>
                <c:pt idx="31">
                  <c:v>1.1539999999999999</c:v>
                </c:pt>
                <c:pt idx="32">
                  <c:v>1.407</c:v>
                </c:pt>
                <c:pt idx="33">
                  <c:v>1.653</c:v>
                </c:pt>
                <c:pt idx="34">
                  <c:v>1.875</c:v>
                </c:pt>
                <c:pt idx="35">
                  <c:v>1.724</c:v>
                </c:pt>
                <c:pt idx="36">
                  <c:v>1.851</c:v>
                </c:pt>
                <c:pt idx="37">
                  <c:v>2.13</c:v>
                </c:pt>
                <c:pt idx="38">
                  <c:v>0.49099999999999999</c:v>
                </c:pt>
                <c:pt idx="39">
                  <c:v>0.57399999999999995</c:v>
                </c:pt>
                <c:pt idx="40">
                  <c:v>0.60199999999999998</c:v>
                </c:pt>
                <c:pt idx="41">
                  <c:v>0.72</c:v>
                </c:pt>
                <c:pt idx="42">
                  <c:v>0.875</c:v>
                </c:pt>
                <c:pt idx="43">
                  <c:v>0.90300000000000002</c:v>
                </c:pt>
                <c:pt idx="44">
                  <c:v>0.91100000000000003</c:v>
                </c:pt>
                <c:pt idx="45">
                  <c:v>1.079</c:v>
                </c:pt>
                <c:pt idx="46">
                  <c:v>1.1850000000000001</c:v>
                </c:pt>
                <c:pt idx="47">
                  <c:v>1.238</c:v>
                </c:pt>
                <c:pt idx="48">
                  <c:v>1.377</c:v>
                </c:pt>
                <c:pt idx="49">
                  <c:v>8.5999999999999993E-2</c:v>
                </c:pt>
                <c:pt idx="50">
                  <c:v>0.161</c:v>
                </c:pt>
                <c:pt idx="51">
                  <c:v>0.29399999999999998</c:v>
                </c:pt>
                <c:pt idx="52">
                  <c:v>0.42499999999999999</c:v>
                </c:pt>
                <c:pt idx="53">
                  <c:v>0.41499999999999998</c:v>
                </c:pt>
                <c:pt idx="54">
                  <c:v>0.92900000000000005</c:v>
                </c:pt>
                <c:pt idx="55">
                  <c:v>0.161</c:v>
                </c:pt>
                <c:pt idx="56">
                  <c:v>0.28999999999999998</c:v>
                </c:pt>
                <c:pt idx="57">
                  <c:v>1.2549999999999999</c:v>
                </c:pt>
                <c:pt idx="58">
                  <c:v>1.1140000000000001</c:v>
                </c:pt>
                <c:pt idx="59">
                  <c:v>1.6990000000000001</c:v>
                </c:pt>
                <c:pt idx="60">
                  <c:v>0.55600000000000005</c:v>
                </c:pt>
                <c:pt idx="61">
                  <c:v>0.64400000000000002</c:v>
                </c:pt>
                <c:pt idx="62">
                  <c:v>0.71</c:v>
                </c:pt>
                <c:pt idx="63">
                  <c:v>7.1999999999999995E-2</c:v>
                </c:pt>
                <c:pt idx="64">
                  <c:v>0.104</c:v>
                </c:pt>
                <c:pt idx="65">
                  <c:v>0.20100000000000001</c:v>
                </c:pt>
                <c:pt idx="66">
                  <c:v>0.65300000000000002</c:v>
                </c:pt>
                <c:pt idx="67">
                  <c:v>0.77800000000000002</c:v>
                </c:pt>
                <c:pt idx="68">
                  <c:v>0.91400000000000003</c:v>
                </c:pt>
                <c:pt idx="69">
                  <c:v>0.99099999999999999</c:v>
                </c:pt>
                <c:pt idx="70">
                  <c:v>1.2789999999999999</c:v>
                </c:pt>
                <c:pt idx="71">
                  <c:v>1.4770000000000001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89-3342-B9A3-0C708BD2F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03184"/>
        <c:axId val="1431105616"/>
      </c:scatterChart>
      <c:valAx>
        <c:axId val="143110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 (Torque)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5616"/>
        <c:crosses val="autoZero"/>
        <c:crossBetween val="midCat"/>
      </c:valAx>
      <c:valAx>
        <c:axId val="1431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(Weight)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0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527050</xdr:colOff>
      <xdr:row>22</xdr:row>
      <xdr:rowOff>25400</xdr:rowOff>
    </xdr:from>
    <xdr:to>
      <xdr:col>21</xdr:col>
      <xdr:colOff>146050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AE0AD-979A-BCCA-0F2D-90D7CA33C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520700</xdr:colOff>
      <xdr:row>38</xdr:row>
      <xdr:rowOff>101600</xdr:rowOff>
    </xdr:from>
    <xdr:to>
      <xdr:col>21</xdr:col>
      <xdr:colOff>139700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DBBE5-DCC6-5544-AA11-9B489343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660400</xdr:colOff>
      <xdr:row>19</xdr:row>
      <xdr:rowOff>88900</xdr:rowOff>
    </xdr:from>
    <xdr:to>
      <xdr:col>34</xdr:col>
      <xdr:colOff>279400</xdr:colOff>
      <xdr:row>32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1073A6-F456-9A4E-A2FF-83D28A810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698500</xdr:colOff>
      <xdr:row>35</xdr:row>
      <xdr:rowOff>127000</xdr:rowOff>
    </xdr:from>
    <xdr:to>
      <xdr:col>34</xdr:col>
      <xdr:colOff>317500</xdr:colOff>
      <xdr:row>49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7C2E10-C984-DA46-A198-421A8DFFBB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673100</xdr:colOff>
      <xdr:row>19</xdr:row>
      <xdr:rowOff>76200</xdr:rowOff>
    </xdr:from>
    <xdr:to>
      <xdr:col>40</xdr:col>
      <xdr:colOff>292100</xdr:colOff>
      <xdr:row>32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6E58E1-DFCB-214F-986B-AA12B10B6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698500</xdr:colOff>
      <xdr:row>36</xdr:row>
      <xdr:rowOff>25400</xdr:rowOff>
    </xdr:from>
    <xdr:to>
      <xdr:col>40</xdr:col>
      <xdr:colOff>317500</xdr:colOff>
      <xdr:row>49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9CCA15-978B-3A4B-806B-850CC32D9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701174</xdr:colOff>
      <xdr:row>8</xdr:row>
      <xdr:rowOff>147561</xdr:rowOff>
    </xdr:from>
    <xdr:to>
      <xdr:col>18</xdr:col>
      <xdr:colOff>345923</xdr:colOff>
      <xdr:row>37</xdr:row>
      <xdr:rowOff>200222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B5F1CC-EF91-3D40-B2FF-55512A26A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478461</xdr:colOff>
      <xdr:row>40</xdr:row>
      <xdr:rowOff>145656</xdr:rowOff>
    </xdr:from>
    <xdr:to>
      <xdr:col>18</xdr:col>
      <xdr:colOff>437847</xdr:colOff>
      <xdr:row>58</xdr:row>
      <xdr:rowOff>108670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F2C39-32FE-1142-ACFE-6EEFFDDB2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765768</xdr:colOff>
      <xdr:row>8</xdr:row>
      <xdr:rowOff>153516</xdr:rowOff>
    </xdr:from>
    <xdr:to>
      <xdr:col>24</xdr:col>
      <xdr:colOff>418681</xdr:colOff>
      <xdr:row>37</xdr:row>
      <xdr:rowOff>110532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E2062-4AAA-EB44-9AAB-8F6600768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102298</xdr:colOff>
      <xdr:row>40</xdr:row>
      <xdr:rowOff>181429</xdr:rowOff>
    </xdr:from>
    <xdr:to>
      <xdr:col>24</xdr:col>
      <xdr:colOff>460550</xdr:colOff>
      <xdr:row>57</xdr:row>
      <xdr:rowOff>83736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F9710-430C-4C40-B50F-A791FEFF8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646705</xdr:colOff>
      <xdr:row>106</xdr:row>
      <xdr:rowOff>194633</xdr:rowOff>
    </xdr:from>
    <xdr:to>
      <xdr:col>18</xdr:col>
      <xdr:colOff>62505</xdr:colOff>
      <xdr:row>122</xdr:row>
      <xdr:rowOff>207333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AEE539-21E8-C04C-A7B9-61CD83B2B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634999</xdr:colOff>
      <xdr:row>83</xdr:row>
      <xdr:rowOff>114299</xdr:rowOff>
    </xdr:from>
    <xdr:to>
      <xdr:col>18</xdr:col>
      <xdr:colOff>50799</xdr:colOff>
      <xdr:row>106</xdr:row>
      <xdr:rowOff>76199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AAB328-F8C1-0B41-9E5D-84E9040F1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AA0C-F6DC-7C4E-924A-27408B62696D}">
  <dimension ref="B2:AB151"/>
  <sheetViews>
    <sheetView topLeftCell="A50" workbookViewId="0">
      <selection activeCell="E79" sqref="E79"/>
    </sheetView>
  </sheetViews>
  <sheetFormatPr baseColWidth="10" defaultRowHeight="16" x14ac:dyDescent="0.2"/>
  <cols>
    <col min="2" max="2" width="5" customWidth="1"/>
    <col min="3" max="3" width="12.6640625" customWidth="1"/>
    <col min="4" max="4" width="12" customWidth="1"/>
    <col min="5" max="5" width="18.1640625" customWidth="1"/>
    <col min="11" max="11" width="11.6640625" bestFit="1" customWidth="1"/>
    <col min="13" max="13" width="12.83203125" customWidth="1"/>
    <col min="14" max="14" width="11.6640625" bestFit="1" customWidth="1"/>
    <col min="15" max="15" width="35.83203125" customWidth="1"/>
  </cols>
  <sheetData>
    <row r="2" spans="2:28" ht="16" customHeight="1" x14ac:dyDescent="0.2">
      <c r="B2" s="54" t="s">
        <v>1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5"/>
    </row>
    <row r="3" spans="2:28" ht="16" customHeight="1" x14ac:dyDescent="0.2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5"/>
    </row>
    <row r="5" spans="2:28" ht="25" customHeight="1" x14ac:dyDescent="0.2">
      <c r="B5" s="48" t="s">
        <v>0</v>
      </c>
      <c r="C5" s="48" t="s">
        <v>2</v>
      </c>
      <c r="D5" s="48" t="s">
        <v>20</v>
      </c>
      <c r="E5" s="48" t="s">
        <v>12</v>
      </c>
      <c r="F5" s="48" t="s">
        <v>3</v>
      </c>
      <c r="G5" s="48" t="s">
        <v>8</v>
      </c>
      <c r="H5" s="48" t="s">
        <v>6</v>
      </c>
      <c r="I5" s="48"/>
      <c r="J5" s="48" t="s">
        <v>7</v>
      </c>
      <c r="K5" s="48"/>
      <c r="L5" s="48" t="s">
        <v>11</v>
      </c>
      <c r="M5" s="48"/>
      <c r="N5" s="48"/>
      <c r="O5" s="48" t="s">
        <v>34</v>
      </c>
      <c r="W5" s="24" t="s">
        <v>107</v>
      </c>
      <c r="X5" s="24" t="s">
        <v>111</v>
      </c>
      <c r="Y5" s="24" t="s">
        <v>6</v>
      </c>
      <c r="Z5" s="24" t="s">
        <v>108</v>
      </c>
      <c r="AA5" s="24" t="s">
        <v>109</v>
      </c>
      <c r="AB5" s="24" t="s">
        <v>110</v>
      </c>
    </row>
    <row r="6" spans="2:28" ht="18" customHeight="1" x14ac:dyDescent="0.2">
      <c r="B6" s="48"/>
      <c r="C6" s="48"/>
      <c r="D6" s="48"/>
      <c r="E6" s="51"/>
      <c r="F6" s="48"/>
      <c r="G6" s="48"/>
      <c r="H6" s="6" t="s">
        <v>4</v>
      </c>
      <c r="I6" s="6" t="s">
        <v>5</v>
      </c>
      <c r="J6" s="6" t="s">
        <v>4</v>
      </c>
      <c r="K6" s="6" t="s">
        <v>5</v>
      </c>
      <c r="L6" s="6" t="s">
        <v>9</v>
      </c>
      <c r="M6" s="6" t="s">
        <v>21</v>
      </c>
      <c r="N6" s="6" t="s">
        <v>10</v>
      </c>
      <c r="O6" s="48"/>
      <c r="R6" s="1" t="s">
        <v>22</v>
      </c>
      <c r="W6" s="24"/>
      <c r="X6" s="24"/>
      <c r="Y6" s="24"/>
      <c r="Z6" s="24"/>
      <c r="AA6" s="24"/>
      <c r="AB6" s="24"/>
    </row>
    <row r="7" spans="2:28" ht="18" customHeight="1" x14ac:dyDescent="0.2">
      <c r="B7" s="17">
        <v>1</v>
      </c>
      <c r="C7" s="63" t="s">
        <v>124</v>
      </c>
      <c r="D7" s="66" t="s">
        <v>125</v>
      </c>
      <c r="E7" s="18" t="s">
        <v>128</v>
      </c>
      <c r="F7" s="18">
        <v>14.5</v>
      </c>
      <c r="G7" s="18" t="s">
        <v>17</v>
      </c>
      <c r="H7" s="18">
        <v>130</v>
      </c>
      <c r="I7" s="18">
        <v>75</v>
      </c>
      <c r="J7" s="18">
        <v>180</v>
      </c>
      <c r="K7" s="18">
        <v>120</v>
      </c>
      <c r="L7" s="18">
        <v>7500</v>
      </c>
      <c r="M7" s="18">
        <f>6.2*850</f>
        <v>5270</v>
      </c>
      <c r="N7" s="18">
        <f>ROUND(9550*I7/K7,1)</f>
        <v>5968.8</v>
      </c>
      <c r="O7" s="62" t="s">
        <v>131</v>
      </c>
      <c r="R7" s="1"/>
      <c r="W7" s="1"/>
      <c r="X7" s="1"/>
      <c r="Y7" s="1"/>
      <c r="Z7" s="1"/>
      <c r="AA7" s="1"/>
      <c r="AB7" s="1"/>
    </row>
    <row r="8" spans="2:28" ht="18" customHeight="1" x14ac:dyDescent="0.2">
      <c r="B8" s="17">
        <v>2</v>
      </c>
      <c r="C8" s="64"/>
      <c r="D8" s="44"/>
      <c r="E8" s="18" t="s">
        <v>129</v>
      </c>
      <c r="F8" s="18">
        <v>14.5</v>
      </c>
      <c r="G8" s="18" t="s">
        <v>17</v>
      </c>
      <c r="H8" s="18">
        <v>130</v>
      </c>
      <c r="I8" s="18">
        <v>75</v>
      </c>
      <c r="J8" s="18">
        <v>180</v>
      </c>
      <c r="K8" s="18">
        <v>120</v>
      </c>
      <c r="L8" s="18">
        <v>7500</v>
      </c>
      <c r="M8" s="18">
        <f>12.3*550</f>
        <v>6765</v>
      </c>
      <c r="N8" s="18">
        <f t="shared" ref="N8:N16" si="0">ROUND(9550*I8/K8,1)</f>
        <v>5968.8</v>
      </c>
      <c r="O8" s="47"/>
      <c r="R8" s="1"/>
      <c r="W8" s="1"/>
      <c r="X8" s="1"/>
      <c r="Y8" s="1"/>
      <c r="Z8" s="1"/>
      <c r="AA8" s="1"/>
      <c r="AB8" s="1"/>
    </row>
    <row r="9" spans="2:28" ht="18" customHeight="1" x14ac:dyDescent="0.2">
      <c r="B9" s="17">
        <v>3</v>
      </c>
      <c r="C9" s="64"/>
      <c r="D9" s="41"/>
      <c r="E9" s="18" t="s">
        <v>130</v>
      </c>
      <c r="F9" s="18">
        <v>14.5</v>
      </c>
      <c r="G9" s="18" t="s">
        <v>17</v>
      </c>
      <c r="H9" s="18">
        <v>130</v>
      </c>
      <c r="I9" s="18">
        <v>75</v>
      </c>
      <c r="J9" s="18">
        <v>180</v>
      </c>
      <c r="K9" s="18">
        <v>120</v>
      </c>
      <c r="L9" s="18">
        <v>7500</v>
      </c>
      <c r="M9" s="18">
        <f>23.5*300</f>
        <v>7050</v>
      </c>
      <c r="N9" s="18">
        <f t="shared" si="0"/>
        <v>5968.8</v>
      </c>
      <c r="O9" s="47"/>
      <c r="R9" s="1"/>
      <c r="W9" s="1"/>
      <c r="X9" s="1"/>
      <c r="Y9" s="1"/>
      <c r="Z9" s="1"/>
      <c r="AA9" s="1"/>
      <c r="AB9" s="1"/>
    </row>
    <row r="10" spans="2:28" ht="18" customHeight="1" x14ac:dyDescent="0.2">
      <c r="B10" s="17">
        <v>4</v>
      </c>
      <c r="C10" s="64"/>
      <c r="D10" s="62" t="s">
        <v>126</v>
      </c>
      <c r="E10" s="19" t="s">
        <v>132</v>
      </c>
      <c r="F10" s="19">
        <v>27</v>
      </c>
      <c r="G10" s="19" t="s">
        <v>17</v>
      </c>
      <c r="H10" s="19">
        <v>135</v>
      </c>
      <c r="I10" s="19">
        <v>80</v>
      </c>
      <c r="J10" s="19">
        <v>525</v>
      </c>
      <c r="K10" s="19">
        <v>310</v>
      </c>
      <c r="L10" s="19">
        <v>3200</v>
      </c>
      <c r="M10" s="19">
        <v>2500</v>
      </c>
      <c r="N10" s="19">
        <f t="shared" si="0"/>
        <v>2464.5</v>
      </c>
      <c r="O10" s="47"/>
      <c r="R10" s="1"/>
      <c r="W10" s="1"/>
      <c r="X10" s="1"/>
      <c r="Y10" s="1"/>
      <c r="Z10" s="1"/>
      <c r="AA10" s="1"/>
      <c r="AB10" s="1"/>
    </row>
    <row r="11" spans="2:28" ht="18" customHeight="1" x14ac:dyDescent="0.2">
      <c r="B11" s="17">
        <v>5</v>
      </c>
      <c r="C11" s="64"/>
      <c r="D11" s="47"/>
      <c r="E11" s="19" t="s">
        <v>133</v>
      </c>
      <c r="F11" s="19">
        <v>27</v>
      </c>
      <c r="G11" s="19" t="s">
        <v>17</v>
      </c>
      <c r="H11" s="19">
        <v>220</v>
      </c>
      <c r="I11" s="19">
        <v>130</v>
      </c>
      <c r="J11" s="19">
        <v>525</v>
      </c>
      <c r="K11" s="19">
        <v>310</v>
      </c>
      <c r="L11" s="19">
        <v>5800</v>
      </c>
      <c r="M11" s="19">
        <f>5.8*800</f>
        <v>4640</v>
      </c>
      <c r="N11" s="19">
        <f t="shared" si="0"/>
        <v>4004.8</v>
      </c>
      <c r="O11" s="47"/>
      <c r="R11" s="1"/>
      <c r="W11" s="1"/>
      <c r="X11" s="1"/>
      <c r="Y11" s="1"/>
      <c r="Z11" s="1"/>
      <c r="AA11" s="1"/>
      <c r="AB11" s="1"/>
    </row>
    <row r="12" spans="2:28" ht="18" customHeight="1" x14ac:dyDescent="0.2">
      <c r="B12" s="17">
        <v>6</v>
      </c>
      <c r="C12" s="64"/>
      <c r="D12" s="47"/>
      <c r="E12" s="19" t="s">
        <v>129</v>
      </c>
      <c r="F12" s="19">
        <v>27</v>
      </c>
      <c r="G12" s="19" t="s">
        <v>17</v>
      </c>
      <c r="H12" s="19">
        <v>220</v>
      </c>
      <c r="I12" s="19">
        <v>130</v>
      </c>
      <c r="J12" s="19">
        <v>525</v>
      </c>
      <c r="K12" s="19">
        <v>310</v>
      </c>
      <c r="L12" s="19">
        <v>5800</v>
      </c>
      <c r="M12" s="19">
        <f>8.4*550</f>
        <v>4620</v>
      </c>
      <c r="N12" s="19">
        <f t="shared" si="0"/>
        <v>4004.8</v>
      </c>
      <c r="O12" s="47"/>
      <c r="R12" s="1"/>
      <c r="W12" s="1"/>
      <c r="X12" s="1"/>
      <c r="Y12" s="1"/>
      <c r="Z12" s="1"/>
      <c r="AA12" s="1"/>
      <c r="AB12" s="1"/>
    </row>
    <row r="13" spans="2:28" ht="18" customHeight="1" x14ac:dyDescent="0.2">
      <c r="B13" s="17">
        <v>7</v>
      </c>
      <c r="C13" s="64"/>
      <c r="D13" s="46"/>
      <c r="E13" s="19" t="s">
        <v>134</v>
      </c>
      <c r="F13" s="19">
        <v>27</v>
      </c>
      <c r="G13" s="19" t="s">
        <v>17</v>
      </c>
      <c r="H13" s="19">
        <v>220</v>
      </c>
      <c r="I13" s="19">
        <v>130</v>
      </c>
      <c r="J13" s="19">
        <v>525</v>
      </c>
      <c r="K13" s="19">
        <v>310</v>
      </c>
      <c r="L13" s="19">
        <v>5800</v>
      </c>
      <c r="M13" s="19">
        <f>11.45*400</f>
        <v>4580</v>
      </c>
      <c r="N13" s="19">
        <f t="shared" si="0"/>
        <v>4004.8</v>
      </c>
      <c r="O13" s="47"/>
      <c r="R13" s="1"/>
      <c r="W13" s="1"/>
      <c r="X13" s="1"/>
      <c r="Y13" s="1"/>
      <c r="Z13" s="1"/>
      <c r="AA13" s="1"/>
      <c r="AB13" s="1"/>
    </row>
    <row r="14" spans="2:28" ht="18" customHeight="1" x14ac:dyDescent="0.2">
      <c r="B14" s="17">
        <v>8</v>
      </c>
      <c r="C14" s="64"/>
      <c r="D14" s="67" t="s">
        <v>127</v>
      </c>
      <c r="E14" s="20" t="s">
        <v>128</v>
      </c>
      <c r="F14" s="20">
        <v>48</v>
      </c>
      <c r="G14" s="20" t="s">
        <v>17</v>
      </c>
      <c r="H14" s="20">
        <v>300</v>
      </c>
      <c r="I14" s="20">
        <v>230</v>
      </c>
      <c r="J14" s="20">
        <v>950</v>
      </c>
      <c r="K14" s="20">
        <v>600</v>
      </c>
      <c r="L14" s="20">
        <v>4500</v>
      </c>
      <c r="M14" s="20">
        <f>3.85*850</f>
        <v>3272.5</v>
      </c>
      <c r="N14" s="20">
        <f t="shared" si="0"/>
        <v>3660.8</v>
      </c>
      <c r="O14" s="47"/>
      <c r="R14" s="1"/>
      <c r="W14" s="1"/>
      <c r="X14" s="1"/>
      <c r="Y14" s="1"/>
      <c r="Z14" s="1"/>
      <c r="AA14" s="1"/>
      <c r="AB14" s="1"/>
    </row>
    <row r="15" spans="2:28" ht="18" customHeight="1" x14ac:dyDescent="0.2">
      <c r="B15" s="17">
        <v>9</v>
      </c>
      <c r="C15" s="64"/>
      <c r="D15" s="33"/>
      <c r="E15" s="20" t="s">
        <v>135</v>
      </c>
      <c r="F15" s="20">
        <v>48</v>
      </c>
      <c r="G15" s="20" t="s">
        <v>17</v>
      </c>
      <c r="H15" s="20">
        <v>430</v>
      </c>
      <c r="I15" s="20">
        <v>230</v>
      </c>
      <c r="J15" s="20">
        <v>950</v>
      </c>
      <c r="K15" s="20">
        <v>600</v>
      </c>
      <c r="L15" s="20">
        <v>4500</v>
      </c>
      <c r="M15" s="20">
        <f>5.55*750</f>
        <v>4162.5</v>
      </c>
      <c r="N15" s="20">
        <f t="shared" si="0"/>
        <v>3660.8</v>
      </c>
      <c r="O15" s="47"/>
      <c r="R15" s="1"/>
      <c r="W15" s="1"/>
      <c r="X15" s="1"/>
      <c r="Y15" s="1"/>
      <c r="Z15" s="1"/>
      <c r="AA15" s="1"/>
      <c r="AB15" s="1"/>
    </row>
    <row r="16" spans="2:28" ht="18" customHeight="1" x14ac:dyDescent="0.2">
      <c r="B16" s="17">
        <v>10</v>
      </c>
      <c r="C16" s="65"/>
      <c r="D16" s="34"/>
      <c r="E16" s="20" t="s">
        <v>136</v>
      </c>
      <c r="F16" s="20">
        <v>48</v>
      </c>
      <c r="G16" s="20" t="s">
        <v>17</v>
      </c>
      <c r="H16" s="20">
        <v>430</v>
      </c>
      <c r="I16" s="20">
        <v>230</v>
      </c>
      <c r="J16" s="20">
        <v>950</v>
      </c>
      <c r="K16" s="20">
        <v>600</v>
      </c>
      <c r="L16" s="20">
        <v>4500</v>
      </c>
      <c r="M16" s="20">
        <f>7.3*550</f>
        <v>4015</v>
      </c>
      <c r="N16" s="20">
        <f t="shared" si="0"/>
        <v>3660.8</v>
      </c>
      <c r="O16" s="46"/>
      <c r="R16" s="1"/>
      <c r="W16" s="1"/>
      <c r="X16" s="1"/>
      <c r="Y16" s="1"/>
      <c r="Z16" s="1"/>
      <c r="AA16" s="1"/>
      <c r="AB16" s="1"/>
    </row>
    <row r="17" spans="2:28" x14ac:dyDescent="0.2">
      <c r="B17" s="17">
        <v>11</v>
      </c>
      <c r="C17" s="43" t="s">
        <v>19</v>
      </c>
      <c r="D17" s="53">
        <v>188</v>
      </c>
      <c r="E17" s="53" t="s">
        <v>13</v>
      </c>
      <c r="F17" s="4">
        <v>7.1</v>
      </c>
      <c r="G17" s="4" t="s">
        <v>16</v>
      </c>
      <c r="H17" s="53">
        <v>60</v>
      </c>
      <c r="I17" s="4">
        <v>27</v>
      </c>
      <c r="J17" s="53">
        <v>100</v>
      </c>
      <c r="K17" s="4">
        <v>40</v>
      </c>
      <c r="L17" s="53">
        <v>8000</v>
      </c>
      <c r="M17" s="53">
        <v>6500</v>
      </c>
      <c r="N17" s="4">
        <f>ROUND(9550*I17/K17,1)</f>
        <v>6446.3</v>
      </c>
      <c r="O17" s="56" t="s">
        <v>35</v>
      </c>
      <c r="P17" s="1"/>
      <c r="W17" s="1">
        <f>F17</f>
        <v>7.1</v>
      </c>
      <c r="X17" s="1">
        <f>IFERROR(LOG10(W17), NA())</f>
        <v>0.85125834871907524</v>
      </c>
      <c r="Y17" s="1">
        <f>I17</f>
        <v>27</v>
      </c>
      <c r="Z17" s="1">
        <f>K17</f>
        <v>40</v>
      </c>
      <c r="AA17" s="1">
        <f>IFERROR(LOG10(Y17), NA())</f>
        <v>1.4313637641589874</v>
      </c>
      <c r="AB17" s="1">
        <f>IFERROR(LOG10(Z17), NA())</f>
        <v>1.6020599913279623</v>
      </c>
    </row>
    <row r="18" spans="2:28" x14ac:dyDescent="0.2">
      <c r="B18" s="17">
        <v>12</v>
      </c>
      <c r="C18" s="43"/>
      <c r="D18" s="53"/>
      <c r="E18" s="53"/>
      <c r="F18" s="4">
        <v>7.9</v>
      </c>
      <c r="G18" s="4" t="s">
        <v>17</v>
      </c>
      <c r="H18" s="53"/>
      <c r="I18" s="4">
        <v>34</v>
      </c>
      <c r="J18" s="53"/>
      <c r="K18" s="4">
        <v>52</v>
      </c>
      <c r="L18" s="53"/>
      <c r="M18" s="53"/>
      <c r="N18" s="4">
        <f t="shared" ref="N18:N25" si="1">ROUND(9550*I18/K18,1)</f>
        <v>6244.2</v>
      </c>
      <c r="O18" s="56"/>
      <c r="W18" s="1">
        <f t="shared" ref="W18:W104" si="2">F18</f>
        <v>7.9</v>
      </c>
      <c r="X18" s="1">
        <f t="shared" ref="X18:X104" si="3">IFERROR(LOG10(W18), NA())</f>
        <v>0.89762709129044149</v>
      </c>
      <c r="Y18" s="1">
        <f t="shared" ref="Y18:Y94" si="4">I18</f>
        <v>34</v>
      </c>
      <c r="Z18" s="1">
        <f t="shared" ref="Z18:Z94" si="5">K18</f>
        <v>52</v>
      </c>
      <c r="AA18" s="1">
        <f t="shared" ref="AA18:AA94" si="6">IFERROR(LOG10(Y18), NA())</f>
        <v>1.5314789170422551</v>
      </c>
      <c r="AB18" s="1">
        <f t="shared" ref="AB18:AB94" si="7">IFERROR(LOG10(Z18), NA())</f>
        <v>1.7160033436347992</v>
      </c>
    </row>
    <row r="19" spans="2:28" x14ac:dyDescent="0.2">
      <c r="B19" s="17">
        <v>13</v>
      </c>
      <c r="C19" s="43"/>
      <c r="D19" s="53"/>
      <c r="E19" s="53"/>
      <c r="F19" s="4">
        <v>7.6</v>
      </c>
      <c r="G19" s="4" t="s">
        <v>18</v>
      </c>
      <c r="H19" s="53"/>
      <c r="I19" s="4">
        <v>37</v>
      </c>
      <c r="J19" s="53"/>
      <c r="K19" s="4">
        <v>56</v>
      </c>
      <c r="L19" s="53"/>
      <c r="M19" s="53"/>
      <c r="N19" s="4">
        <f t="shared" si="1"/>
        <v>6309.8</v>
      </c>
      <c r="O19" s="56"/>
      <c r="W19" s="1">
        <f t="shared" si="2"/>
        <v>7.6</v>
      </c>
      <c r="X19" s="1">
        <f t="shared" si="3"/>
        <v>0.88081359228079137</v>
      </c>
      <c r="Y19" s="1">
        <f t="shared" si="4"/>
        <v>37</v>
      </c>
      <c r="Z19" s="1">
        <f t="shared" si="5"/>
        <v>56</v>
      </c>
      <c r="AA19" s="1">
        <f t="shared" si="6"/>
        <v>1.568201724066995</v>
      </c>
      <c r="AB19" s="1">
        <f t="shared" si="7"/>
        <v>1.7481880270062005</v>
      </c>
    </row>
    <row r="20" spans="2:28" x14ac:dyDescent="0.2">
      <c r="B20" s="17">
        <v>14</v>
      </c>
      <c r="C20" s="43"/>
      <c r="D20" s="53"/>
      <c r="E20" s="53" t="s">
        <v>14</v>
      </c>
      <c r="F20" s="4">
        <v>7.1</v>
      </c>
      <c r="G20" s="4" t="s">
        <v>16</v>
      </c>
      <c r="H20" s="53"/>
      <c r="I20" s="4">
        <v>27</v>
      </c>
      <c r="J20" s="53"/>
      <c r="K20" s="4">
        <v>40</v>
      </c>
      <c r="L20" s="53"/>
      <c r="M20" s="53"/>
      <c r="N20" s="4">
        <f t="shared" si="1"/>
        <v>6446.3</v>
      </c>
      <c r="O20" s="56"/>
      <c r="W20" s="1">
        <f t="shared" si="2"/>
        <v>7.1</v>
      </c>
      <c r="X20" s="1">
        <f t="shared" si="3"/>
        <v>0.85125834871907524</v>
      </c>
      <c r="Y20" s="1">
        <f t="shared" si="4"/>
        <v>27</v>
      </c>
      <c r="Z20" s="1">
        <f t="shared" si="5"/>
        <v>40</v>
      </c>
      <c r="AA20" s="1">
        <f t="shared" si="6"/>
        <v>1.4313637641589874</v>
      </c>
      <c r="AB20" s="1">
        <f t="shared" si="7"/>
        <v>1.6020599913279623</v>
      </c>
    </row>
    <row r="21" spans="2:28" x14ac:dyDescent="0.2">
      <c r="B21" s="17">
        <v>15</v>
      </c>
      <c r="C21" s="43"/>
      <c r="D21" s="53"/>
      <c r="E21" s="53"/>
      <c r="F21" s="4">
        <v>7.9</v>
      </c>
      <c r="G21" s="4" t="s">
        <v>17</v>
      </c>
      <c r="H21" s="53"/>
      <c r="I21" s="4">
        <v>34</v>
      </c>
      <c r="J21" s="53"/>
      <c r="K21" s="4">
        <v>52</v>
      </c>
      <c r="L21" s="53"/>
      <c r="M21" s="53"/>
      <c r="N21" s="4">
        <f t="shared" si="1"/>
        <v>6244.2</v>
      </c>
      <c r="O21" s="56"/>
      <c r="W21" s="1">
        <f t="shared" si="2"/>
        <v>7.9</v>
      </c>
      <c r="X21" s="1">
        <f t="shared" si="3"/>
        <v>0.89762709129044149</v>
      </c>
      <c r="Y21" s="1">
        <f t="shared" si="4"/>
        <v>34</v>
      </c>
      <c r="Z21" s="1">
        <f t="shared" si="5"/>
        <v>52</v>
      </c>
      <c r="AA21" s="1">
        <f t="shared" si="6"/>
        <v>1.5314789170422551</v>
      </c>
      <c r="AB21" s="1">
        <f t="shared" si="7"/>
        <v>1.7160033436347992</v>
      </c>
    </row>
    <row r="22" spans="2:28" x14ac:dyDescent="0.2">
      <c r="B22" s="17">
        <v>16</v>
      </c>
      <c r="C22" s="43"/>
      <c r="D22" s="53"/>
      <c r="E22" s="53"/>
      <c r="F22" s="4">
        <v>7.6</v>
      </c>
      <c r="G22" s="4" t="s">
        <v>18</v>
      </c>
      <c r="H22" s="53"/>
      <c r="I22" s="4">
        <v>37</v>
      </c>
      <c r="J22" s="53"/>
      <c r="K22" s="4">
        <v>56</v>
      </c>
      <c r="L22" s="53"/>
      <c r="M22" s="53"/>
      <c r="N22" s="4">
        <f t="shared" si="1"/>
        <v>6309.8</v>
      </c>
      <c r="O22" s="56"/>
      <c r="W22" s="1">
        <f t="shared" si="2"/>
        <v>7.6</v>
      </c>
      <c r="X22" s="1">
        <f t="shared" si="3"/>
        <v>0.88081359228079137</v>
      </c>
      <c r="Y22" s="1">
        <f t="shared" si="4"/>
        <v>37</v>
      </c>
      <c r="Z22" s="1">
        <f t="shared" si="5"/>
        <v>56</v>
      </c>
      <c r="AA22" s="1">
        <f t="shared" si="6"/>
        <v>1.568201724066995</v>
      </c>
      <c r="AB22" s="1">
        <f t="shared" si="7"/>
        <v>1.7481880270062005</v>
      </c>
    </row>
    <row r="23" spans="2:28" x14ac:dyDescent="0.2">
      <c r="B23" s="17">
        <v>17</v>
      </c>
      <c r="C23" s="43"/>
      <c r="D23" s="53"/>
      <c r="E23" s="53" t="s">
        <v>15</v>
      </c>
      <c r="F23" s="4">
        <v>7.1</v>
      </c>
      <c r="G23" s="4" t="s">
        <v>16</v>
      </c>
      <c r="H23" s="53"/>
      <c r="I23" s="4">
        <v>27</v>
      </c>
      <c r="J23" s="53"/>
      <c r="K23" s="4">
        <v>40</v>
      </c>
      <c r="L23" s="53"/>
      <c r="M23" s="53"/>
      <c r="N23" s="4">
        <f t="shared" si="1"/>
        <v>6446.3</v>
      </c>
      <c r="O23" s="56"/>
      <c r="W23" s="1">
        <f t="shared" si="2"/>
        <v>7.1</v>
      </c>
      <c r="X23" s="1">
        <f t="shared" si="3"/>
        <v>0.85125834871907524</v>
      </c>
      <c r="Y23" s="1">
        <f t="shared" si="4"/>
        <v>27</v>
      </c>
      <c r="Z23" s="1">
        <f t="shared" si="5"/>
        <v>40</v>
      </c>
      <c r="AA23" s="1">
        <f t="shared" si="6"/>
        <v>1.4313637641589874</v>
      </c>
      <c r="AB23" s="1">
        <f t="shared" si="7"/>
        <v>1.6020599913279623</v>
      </c>
    </row>
    <row r="24" spans="2:28" x14ac:dyDescent="0.2">
      <c r="B24" s="17">
        <v>18</v>
      </c>
      <c r="C24" s="43"/>
      <c r="D24" s="53"/>
      <c r="E24" s="53"/>
      <c r="F24" s="4">
        <v>7.9</v>
      </c>
      <c r="G24" s="4" t="s">
        <v>17</v>
      </c>
      <c r="H24" s="53"/>
      <c r="I24" s="4">
        <v>34</v>
      </c>
      <c r="J24" s="53"/>
      <c r="K24" s="4">
        <v>52</v>
      </c>
      <c r="L24" s="53"/>
      <c r="M24" s="53"/>
      <c r="N24" s="4">
        <f t="shared" si="1"/>
        <v>6244.2</v>
      </c>
      <c r="O24" s="56"/>
      <c r="W24" s="1">
        <f t="shared" si="2"/>
        <v>7.9</v>
      </c>
      <c r="X24" s="1">
        <f t="shared" si="3"/>
        <v>0.89762709129044149</v>
      </c>
      <c r="Y24" s="1">
        <f t="shared" si="4"/>
        <v>34</v>
      </c>
      <c r="Z24" s="1">
        <f t="shared" si="5"/>
        <v>52</v>
      </c>
      <c r="AA24" s="1">
        <f t="shared" si="6"/>
        <v>1.5314789170422551</v>
      </c>
      <c r="AB24" s="1">
        <f t="shared" si="7"/>
        <v>1.7160033436347992</v>
      </c>
    </row>
    <row r="25" spans="2:28" x14ac:dyDescent="0.2">
      <c r="B25" s="17">
        <v>19</v>
      </c>
      <c r="C25" s="43"/>
      <c r="D25" s="53"/>
      <c r="E25" s="53"/>
      <c r="F25" s="4">
        <v>7.6</v>
      </c>
      <c r="G25" s="4" t="s">
        <v>18</v>
      </c>
      <c r="H25" s="53"/>
      <c r="I25" s="4">
        <v>37</v>
      </c>
      <c r="J25" s="53"/>
      <c r="K25" s="4">
        <v>56</v>
      </c>
      <c r="L25" s="53"/>
      <c r="M25" s="53"/>
      <c r="N25" s="4">
        <f t="shared" si="1"/>
        <v>6309.8</v>
      </c>
      <c r="O25" s="56"/>
      <c r="W25" s="1">
        <f t="shared" si="2"/>
        <v>7.6</v>
      </c>
      <c r="X25" s="1">
        <f t="shared" si="3"/>
        <v>0.88081359228079137</v>
      </c>
      <c r="Y25" s="1">
        <f t="shared" si="4"/>
        <v>37</v>
      </c>
      <c r="Z25" s="1">
        <f t="shared" si="5"/>
        <v>56</v>
      </c>
      <c r="AA25" s="1">
        <f t="shared" si="6"/>
        <v>1.568201724066995</v>
      </c>
      <c r="AB25" s="1">
        <f t="shared" si="7"/>
        <v>1.7481880270062005</v>
      </c>
    </row>
    <row r="26" spans="2:28" x14ac:dyDescent="0.2">
      <c r="B26" s="17">
        <v>20</v>
      </c>
      <c r="C26" s="43"/>
      <c r="D26" s="52">
        <v>208</v>
      </c>
      <c r="E26" s="52" t="s">
        <v>13</v>
      </c>
      <c r="F26" s="3">
        <v>9.4</v>
      </c>
      <c r="G26" s="3" t="s">
        <v>16</v>
      </c>
      <c r="H26" s="52">
        <v>86</v>
      </c>
      <c r="I26" s="3">
        <v>33</v>
      </c>
      <c r="J26" s="52">
        <v>150</v>
      </c>
      <c r="K26" s="3">
        <v>54</v>
      </c>
      <c r="L26" s="52">
        <v>7000</v>
      </c>
      <c r="M26" s="52">
        <v>6000</v>
      </c>
      <c r="N26" s="3">
        <f>ROUND(9550*I26/K26,1)</f>
        <v>5836.1</v>
      </c>
      <c r="O26" s="57" t="s">
        <v>36</v>
      </c>
      <c r="W26" s="1">
        <f t="shared" si="2"/>
        <v>9.4</v>
      </c>
      <c r="X26" s="1">
        <f t="shared" si="3"/>
        <v>0.97312785359969867</v>
      </c>
      <c r="Y26" s="1">
        <f t="shared" si="4"/>
        <v>33</v>
      </c>
      <c r="Z26" s="1">
        <f t="shared" si="5"/>
        <v>54</v>
      </c>
      <c r="AA26" s="1">
        <f t="shared" si="6"/>
        <v>1.5185139398778875</v>
      </c>
      <c r="AB26" s="1">
        <f t="shared" si="7"/>
        <v>1.7323937598229686</v>
      </c>
    </row>
    <row r="27" spans="2:28" x14ac:dyDescent="0.2">
      <c r="B27" s="17">
        <v>21</v>
      </c>
      <c r="C27" s="43"/>
      <c r="D27" s="52"/>
      <c r="E27" s="52"/>
      <c r="F27" s="3">
        <v>10.3</v>
      </c>
      <c r="G27" s="3" t="s">
        <v>17</v>
      </c>
      <c r="H27" s="52"/>
      <c r="I27" s="3">
        <v>52</v>
      </c>
      <c r="J27" s="52"/>
      <c r="K27" s="3">
        <v>84</v>
      </c>
      <c r="L27" s="52"/>
      <c r="M27" s="52"/>
      <c r="N27" s="3">
        <f t="shared" ref="N27:N34" si="8">ROUND(9550*I27/K27,1)</f>
        <v>5911.9</v>
      </c>
      <c r="O27" s="57"/>
      <c r="W27" s="1">
        <f t="shared" si="2"/>
        <v>10.3</v>
      </c>
      <c r="X27" s="1">
        <f t="shared" si="3"/>
        <v>1.0128372247051722</v>
      </c>
      <c r="Y27" s="1">
        <f t="shared" si="4"/>
        <v>52</v>
      </c>
      <c r="Z27" s="1">
        <f t="shared" si="5"/>
        <v>84</v>
      </c>
      <c r="AA27" s="1">
        <f t="shared" si="6"/>
        <v>1.7160033436347992</v>
      </c>
      <c r="AB27" s="1">
        <f t="shared" si="7"/>
        <v>1.9242792860618816</v>
      </c>
    </row>
    <row r="28" spans="2:28" x14ac:dyDescent="0.2">
      <c r="B28" s="17">
        <v>22</v>
      </c>
      <c r="C28" s="43"/>
      <c r="D28" s="52"/>
      <c r="E28" s="52"/>
      <c r="F28" s="3">
        <v>10</v>
      </c>
      <c r="G28" s="3" t="s">
        <v>18</v>
      </c>
      <c r="H28" s="52"/>
      <c r="I28" s="3">
        <v>56</v>
      </c>
      <c r="J28" s="52"/>
      <c r="K28" s="3">
        <v>90</v>
      </c>
      <c r="L28" s="52"/>
      <c r="M28" s="52"/>
      <c r="N28" s="3">
        <f t="shared" si="8"/>
        <v>5942.2</v>
      </c>
      <c r="O28" s="57"/>
      <c r="W28" s="1">
        <f t="shared" si="2"/>
        <v>10</v>
      </c>
      <c r="X28" s="1">
        <f t="shared" si="3"/>
        <v>1</v>
      </c>
      <c r="Y28" s="1">
        <f t="shared" si="4"/>
        <v>56</v>
      </c>
      <c r="Z28" s="1">
        <f t="shared" si="5"/>
        <v>90</v>
      </c>
      <c r="AA28" s="1">
        <f t="shared" si="6"/>
        <v>1.7481880270062005</v>
      </c>
      <c r="AB28" s="1">
        <f t="shared" si="7"/>
        <v>1.954242509439325</v>
      </c>
    </row>
    <row r="29" spans="2:28" x14ac:dyDescent="0.2">
      <c r="B29" s="17">
        <v>23</v>
      </c>
      <c r="C29" s="43"/>
      <c r="D29" s="52"/>
      <c r="E29" s="52" t="s">
        <v>14</v>
      </c>
      <c r="F29" s="3">
        <v>9.4</v>
      </c>
      <c r="G29" s="3" t="s">
        <v>16</v>
      </c>
      <c r="H29" s="52"/>
      <c r="I29" s="3">
        <v>33</v>
      </c>
      <c r="J29" s="52"/>
      <c r="K29" s="3">
        <v>54</v>
      </c>
      <c r="L29" s="52"/>
      <c r="M29" s="52"/>
      <c r="N29" s="3">
        <f t="shared" si="8"/>
        <v>5836.1</v>
      </c>
      <c r="O29" s="57"/>
      <c r="W29" s="1">
        <f t="shared" si="2"/>
        <v>9.4</v>
      </c>
      <c r="X29" s="1">
        <f t="shared" si="3"/>
        <v>0.97312785359969867</v>
      </c>
      <c r="Y29" s="1">
        <f t="shared" si="4"/>
        <v>33</v>
      </c>
      <c r="Z29" s="1">
        <f t="shared" si="5"/>
        <v>54</v>
      </c>
      <c r="AA29" s="1">
        <f t="shared" si="6"/>
        <v>1.5185139398778875</v>
      </c>
      <c r="AB29" s="1">
        <f t="shared" si="7"/>
        <v>1.7323937598229686</v>
      </c>
    </row>
    <row r="30" spans="2:28" x14ac:dyDescent="0.2">
      <c r="B30" s="17">
        <v>24</v>
      </c>
      <c r="C30" s="43"/>
      <c r="D30" s="52"/>
      <c r="E30" s="52"/>
      <c r="F30" s="3">
        <v>10.3</v>
      </c>
      <c r="G30" s="3" t="s">
        <v>17</v>
      </c>
      <c r="H30" s="52"/>
      <c r="I30" s="3">
        <v>52</v>
      </c>
      <c r="J30" s="52"/>
      <c r="K30" s="3">
        <v>84</v>
      </c>
      <c r="L30" s="52"/>
      <c r="M30" s="52"/>
      <c r="N30" s="3">
        <f t="shared" si="8"/>
        <v>5911.9</v>
      </c>
      <c r="O30" s="57"/>
      <c r="W30" s="1">
        <f t="shared" si="2"/>
        <v>10.3</v>
      </c>
      <c r="X30" s="1">
        <f t="shared" si="3"/>
        <v>1.0128372247051722</v>
      </c>
      <c r="Y30" s="1">
        <f t="shared" si="4"/>
        <v>52</v>
      </c>
      <c r="Z30" s="1">
        <f t="shared" si="5"/>
        <v>84</v>
      </c>
      <c r="AA30" s="1">
        <f t="shared" si="6"/>
        <v>1.7160033436347992</v>
      </c>
      <c r="AB30" s="1">
        <f t="shared" si="7"/>
        <v>1.9242792860618816</v>
      </c>
    </row>
    <row r="31" spans="2:28" x14ac:dyDescent="0.2">
      <c r="B31" s="17">
        <v>25</v>
      </c>
      <c r="C31" s="43"/>
      <c r="D31" s="52"/>
      <c r="E31" s="52"/>
      <c r="F31" s="3">
        <v>10</v>
      </c>
      <c r="G31" s="3" t="s">
        <v>18</v>
      </c>
      <c r="H31" s="52"/>
      <c r="I31" s="3">
        <v>56</v>
      </c>
      <c r="J31" s="52"/>
      <c r="K31" s="3">
        <v>90</v>
      </c>
      <c r="L31" s="52"/>
      <c r="M31" s="52"/>
      <c r="N31" s="3">
        <f t="shared" si="8"/>
        <v>5942.2</v>
      </c>
      <c r="O31" s="57"/>
      <c r="W31" s="1">
        <f t="shared" si="2"/>
        <v>10</v>
      </c>
      <c r="X31" s="1">
        <f t="shared" si="3"/>
        <v>1</v>
      </c>
      <c r="Y31" s="1">
        <f t="shared" si="4"/>
        <v>56</v>
      </c>
      <c r="Z31" s="1">
        <f t="shared" si="5"/>
        <v>90</v>
      </c>
      <c r="AA31" s="1">
        <f t="shared" si="6"/>
        <v>1.7481880270062005</v>
      </c>
      <c r="AB31" s="1">
        <f t="shared" si="7"/>
        <v>1.954242509439325</v>
      </c>
    </row>
    <row r="32" spans="2:28" x14ac:dyDescent="0.2">
      <c r="B32" s="17">
        <v>26</v>
      </c>
      <c r="C32" s="43"/>
      <c r="D32" s="52"/>
      <c r="E32" s="52" t="s">
        <v>15</v>
      </c>
      <c r="F32" s="3">
        <v>9.4</v>
      </c>
      <c r="G32" s="3" t="s">
        <v>16</v>
      </c>
      <c r="H32" s="52"/>
      <c r="I32" s="3">
        <v>33</v>
      </c>
      <c r="J32" s="52"/>
      <c r="K32" s="3">
        <v>54</v>
      </c>
      <c r="L32" s="52"/>
      <c r="M32" s="52"/>
      <c r="N32" s="3">
        <f t="shared" si="8"/>
        <v>5836.1</v>
      </c>
      <c r="O32" s="57"/>
      <c r="W32" s="1">
        <f t="shared" si="2"/>
        <v>9.4</v>
      </c>
      <c r="X32" s="1">
        <f t="shared" si="3"/>
        <v>0.97312785359969867</v>
      </c>
      <c r="Y32" s="1">
        <f t="shared" si="4"/>
        <v>33</v>
      </c>
      <c r="Z32" s="1">
        <f t="shared" si="5"/>
        <v>54</v>
      </c>
      <c r="AA32" s="1">
        <f t="shared" si="6"/>
        <v>1.5185139398778875</v>
      </c>
      <c r="AB32" s="1">
        <f t="shared" si="7"/>
        <v>1.7323937598229686</v>
      </c>
    </row>
    <row r="33" spans="2:28" x14ac:dyDescent="0.2">
      <c r="B33" s="17">
        <v>27</v>
      </c>
      <c r="C33" s="43"/>
      <c r="D33" s="52"/>
      <c r="E33" s="52"/>
      <c r="F33" s="3">
        <v>10.3</v>
      </c>
      <c r="G33" s="3" t="s">
        <v>17</v>
      </c>
      <c r="H33" s="52"/>
      <c r="I33" s="3">
        <v>52</v>
      </c>
      <c r="J33" s="52"/>
      <c r="K33" s="3">
        <v>84</v>
      </c>
      <c r="L33" s="52"/>
      <c r="M33" s="52"/>
      <c r="N33" s="3">
        <f t="shared" si="8"/>
        <v>5911.9</v>
      </c>
      <c r="O33" s="57"/>
      <c r="W33" s="1">
        <f t="shared" si="2"/>
        <v>10.3</v>
      </c>
      <c r="X33" s="1">
        <f t="shared" si="3"/>
        <v>1.0128372247051722</v>
      </c>
      <c r="Y33" s="1">
        <f t="shared" si="4"/>
        <v>52</v>
      </c>
      <c r="Z33" s="1">
        <f t="shared" si="5"/>
        <v>84</v>
      </c>
      <c r="AA33" s="1">
        <f t="shared" si="6"/>
        <v>1.7160033436347992</v>
      </c>
      <c r="AB33" s="1">
        <f t="shared" si="7"/>
        <v>1.9242792860618816</v>
      </c>
    </row>
    <row r="34" spans="2:28" x14ac:dyDescent="0.2">
      <c r="B34" s="17">
        <v>28</v>
      </c>
      <c r="C34" s="43"/>
      <c r="D34" s="52"/>
      <c r="E34" s="52"/>
      <c r="F34" s="3">
        <v>10</v>
      </c>
      <c r="G34" s="3" t="s">
        <v>18</v>
      </c>
      <c r="H34" s="52"/>
      <c r="I34" s="3">
        <v>56</v>
      </c>
      <c r="J34" s="52"/>
      <c r="K34" s="3">
        <v>90</v>
      </c>
      <c r="L34" s="52"/>
      <c r="M34" s="52"/>
      <c r="N34" s="3">
        <f t="shared" si="8"/>
        <v>5942.2</v>
      </c>
      <c r="O34" s="57"/>
      <c r="W34" s="1">
        <f t="shared" si="2"/>
        <v>10</v>
      </c>
      <c r="X34" s="1">
        <f t="shared" si="3"/>
        <v>1</v>
      </c>
      <c r="Y34" s="1">
        <f t="shared" si="4"/>
        <v>56</v>
      </c>
      <c r="Z34" s="1">
        <f t="shared" si="5"/>
        <v>90</v>
      </c>
      <c r="AA34" s="1">
        <f t="shared" si="6"/>
        <v>1.7481880270062005</v>
      </c>
      <c r="AB34" s="1">
        <f t="shared" si="7"/>
        <v>1.954242509439325</v>
      </c>
    </row>
    <row r="35" spans="2:28" x14ac:dyDescent="0.2">
      <c r="B35" s="17">
        <v>29</v>
      </c>
      <c r="C35" s="43"/>
      <c r="D35" s="50">
        <v>228</v>
      </c>
      <c r="E35" s="50" t="s">
        <v>13</v>
      </c>
      <c r="F35" s="5">
        <v>12.9</v>
      </c>
      <c r="G35" s="5" t="s">
        <v>16</v>
      </c>
      <c r="H35" s="50">
        <v>104</v>
      </c>
      <c r="I35" s="5">
        <v>55</v>
      </c>
      <c r="J35" s="50">
        <v>220</v>
      </c>
      <c r="K35" s="5">
        <v>96</v>
      </c>
      <c r="L35" s="50">
        <v>6500</v>
      </c>
      <c r="M35" s="50">
        <v>4500</v>
      </c>
      <c r="N35" s="5">
        <f>ROUND(9550*I35/K35,1)</f>
        <v>5471.4</v>
      </c>
      <c r="O35" s="58" t="s">
        <v>37</v>
      </c>
      <c r="W35" s="1">
        <f t="shared" si="2"/>
        <v>12.9</v>
      </c>
      <c r="X35" s="1">
        <f t="shared" si="3"/>
        <v>1.110589710299249</v>
      </c>
      <c r="Y35" s="1">
        <f t="shared" si="4"/>
        <v>55</v>
      </c>
      <c r="Z35" s="1">
        <f t="shared" si="5"/>
        <v>96</v>
      </c>
      <c r="AA35" s="1">
        <f t="shared" si="6"/>
        <v>1.7403626894942439</v>
      </c>
      <c r="AB35" s="1">
        <f t="shared" si="7"/>
        <v>1.9822712330395684</v>
      </c>
    </row>
    <row r="36" spans="2:28" x14ac:dyDescent="0.2">
      <c r="B36" s="17">
        <v>30</v>
      </c>
      <c r="C36" s="43"/>
      <c r="D36" s="50"/>
      <c r="E36" s="50"/>
      <c r="F36" s="5">
        <v>13.5</v>
      </c>
      <c r="G36" s="5" t="s">
        <v>17</v>
      </c>
      <c r="H36" s="50"/>
      <c r="I36" s="5">
        <v>64</v>
      </c>
      <c r="J36" s="50"/>
      <c r="K36" s="5">
        <v>112</v>
      </c>
      <c r="L36" s="50"/>
      <c r="M36" s="50"/>
      <c r="N36" s="5">
        <f t="shared" ref="N36:N43" si="9">ROUND(9550*I36/K36,1)</f>
        <v>5457.1</v>
      </c>
      <c r="O36" s="58"/>
      <c r="W36" s="1">
        <f t="shared" si="2"/>
        <v>13.5</v>
      </c>
      <c r="X36" s="1">
        <f t="shared" si="3"/>
        <v>1.1303337684950061</v>
      </c>
      <c r="Y36" s="1">
        <f t="shared" si="4"/>
        <v>64</v>
      </c>
      <c r="Z36" s="1">
        <f t="shared" si="5"/>
        <v>112</v>
      </c>
      <c r="AA36" s="1">
        <f t="shared" si="6"/>
        <v>1.8061799739838871</v>
      </c>
      <c r="AB36" s="1">
        <f t="shared" si="7"/>
        <v>2.0492180226701815</v>
      </c>
    </row>
    <row r="37" spans="2:28" x14ac:dyDescent="0.2">
      <c r="B37" s="17">
        <v>31</v>
      </c>
      <c r="C37" s="43"/>
      <c r="D37" s="50"/>
      <c r="E37" s="50"/>
      <c r="F37" s="5">
        <v>13.2</v>
      </c>
      <c r="G37" s="5" t="s">
        <v>18</v>
      </c>
      <c r="H37" s="50"/>
      <c r="I37" s="5">
        <v>75</v>
      </c>
      <c r="J37" s="50"/>
      <c r="K37" s="5">
        <v>130</v>
      </c>
      <c r="L37" s="50"/>
      <c r="M37" s="50"/>
      <c r="N37" s="5">
        <f t="shared" si="9"/>
        <v>5509.6</v>
      </c>
      <c r="O37" s="58"/>
      <c r="W37" s="1">
        <f t="shared" si="2"/>
        <v>13.2</v>
      </c>
      <c r="X37" s="1">
        <f t="shared" si="3"/>
        <v>1.1205739312058498</v>
      </c>
      <c r="Y37" s="1">
        <f t="shared" si="4"/>
        <v>75</v>
      </c>
      <c r="Z37" s="1">
        <f t="shared" si="5"/>
        <v>130</v>
      </c>
      <c r="AA37" s="1">
        <f t="shared" si="6"/>
        <v>1.8750612633917001</v>
      </c>
      <c r="AB37" s="1">
        <f t="shared" si="7"/>
        <v>2.1139433523068369</v>
      </c>
    </row>
    <row r="38" spans="2:28" x14ac:dyDescent="0.2">
      <c r="B38" s="17">
        <v>32</v>
      </c>
      <c r="C38" s="43"/>
      <c r="D38" s="50"/>
      <c r="E38" s="50" t="s">
        <v>14</v>
      </c>
      <c r="F38" s="5">
        <v>12.9</v>
      </c>
      <c r="G38" s="5" t="s">
        <v>16</v>
      </c>
      <c r="H38" s="50">
        <v>124</v>
      </c>
      <c r="I38" s="5">
        <v>55</v>
      </c>
      <c r="J38" s="50"/>
      <c r="K38" s="5">
        <v>96</v>
      </c>
      <c r="L38" s="50"/>
      <c r="M38" s="50">
        <v>5500</v>
      </c>
      <c r="N38" s="5">
        <f t="shared" si="9"/>
        <v>5471.4</v>
      </c>
      <c r="O38" s="58"/>
      <c r="W38" s="1">
        <f t="shared" si="2"/>
        <v>12.9</v>
      </c>
      <c r="X38" s="1">
        <f t="shared" si="3"/>
        <v>1.110589710299249</v>
      </c>
      <c r="Y38" s="1">
        <f t="shared" si="4"/>
        <v>55</v>
      </c>
      <c r="Z38" s="1">
        <f t="shared" si="5"/>
        <v>96</v>
      </c>
      <c r="AA38" s="1">
        <f t="shared" si="6"/>
        <v>1.7403626894942439</v>
      </c>
      <c r="AB38" s="1">
        <f t="shared" si="7"/>
        <v>1.9822712330395684</v>
      </c>
    </row>
    <row r="39" spans="2:28" x14ac:dyDescent="0.2">
      <c r="B39" s="17">
        <v>33</v>
      </c>
      <c r="C39" s="43"/>
      <c r="D39" s="50"/>
      <c r="E39" s="50"/>
      <c r="F39" s="5">
        <v>13.5</v>
      </c>
      <c r="G39" s="5" t="s">
        <v>17</v>
      </c>
      <c r="H39" s="50"/>
      <c r="I39" s="5">
        <v>64</v>
      </c>
      <c r="J39" s="50"/>
      <c r="K39" s="5">
        <v>112</v>
      </c>
      <c r="L39" s="50"/>
      <c r="M39" s="50"/>
      <c r="N39" s="5">
        <f t="shared" si="9"/>
        <v>5457.1</v>
      </c>
      <c r="O39" s="58"/>
      <c r="W39" s="1">
        <f t="shared" si="2"/>
        <v>13.5</v>
      </c>
      <c r="X39" s="1">
        <f t="shared" si="3"/>
        <v>1.1303337684950061</v>
      </c>
      <c r="Y39" s="1">
        <f t="shared" si="4"/>
        <v>64</v>
      </c>
      <c r="Z39" s="1">
        <f t="shared" si="5"/>
        <v>112</v>
      </c>
      <c r="AA39" s="1">
        <f t="shared" si="6"/>
        <v>1.8061799739838871</v>
      </c>
      <c r="AB39" s="1">
        <f t="shared" si="7"/>
        <v>2.0492180226701815</v>
      </c>
    </row>
    <row r="40" spans="2:28" x14ac:dyDescent="0.2">
      <c r="B40" s="17">
        <v>34</v>
      </c>
      <c r="C40" s="43"/>
      <c r="D40" s="50"/>
      <c r="E40" s="50"/>
      <c r="F40" s="5">
        <v>13.2</v>
      </c>
      <c r="G40" s="5" t="s">
        <v>18</v>
      </c>
      <c r="H40" s="50"/>
      <c r="I40" s="5">
        <v>75</v>
      </c>
      <c r="J40" s="50"/>
      <c r="K40" s="5">
        <v>130</v>
      </c>
      <c r="L40" s="50"/>
      <c r="M40" s="50"/>
      <c r="N40" s="5">
        <f t="shared" si="9"/>
        <v>5509.6</v>
      </c>
      <c r="O40" s="58"/>
      <c r="W40" s="1">
        <f t="shared" si="2"/>
        <v>13.2</v>
      </c>
      <c r="X40" s="1">
        <f t="shared" si="3"/>
        <v>1.1205739312058498</v>
      </c>
      <c r="Y40" s="1">
        <f t="shared" si="4"/>
        <v>75</v>
      </c>
      <c r="Z40" s="1">
        <f t="shared" si="5"/>
        <v>130</v>
      </c>
      <c r="AA40" s="1">
        <f t="shared" si="6"/>
        <v>1.8750612633917001</v>
      </c>
      <c r="AB40" s="1">
        <f t="shared" si="7"/>
        <v>2.1139433523068369</v>
      </c>
    </row>
    <row r="41" spans="2:28" x14ac:dyDescent="0.2">
      <c r="B41" s="17">
        <v>35</v>
      </c>
      <c r="C41" s="43"/>
      <c r="D41" s="50"/>
      <c r="E41" s="50" t="s">
        <v>15</v>
      </c>
      <c r="F41" s="5">
        <v>12.9</v>
      </c>
      <c r="G41" s="5" t="s">
        <v>16</v>
      </c>
      <c r="H41" s="50"/>
      <c r="I41" s="5">
        <v>55</v>
      </c>
      <c r="J41" s="50"/>
      <c r="K41" s="5">
        <v>96</v>
      </c>
      <c r="L41" s="50"/>
      <c r="M41" s="50"/>
      <c r="N41" s="5">
        <f t="shared" si="9"/>
        <v>5471.4</v>
      </c>
      <c r="O41" s="58"/>
      <c r="W41" s="1">
        <f t="shared" si="2"/>
        <v>12.9</v>
      </c>
      <c r="X41" s="1">
        <f t="shared" si="3"/>
        <v>1.110589710299249</v>
      </c>
      <c r="Y41" s="1">
        <f t="shared" si="4"/>
        <v>55</v>
      </c>
      <c r="Z41" s="1">
        <f t="shared" si="5"/>
        <v>96</v>
      </c>
      <c r="AA41" s="1">
        <f t="shared" si="6"/>
        <v>1.7403626894942439</v>
      </c>
      <c r="AB41" s="1">
        <f t="shared" si="7"/>
        <v>1.9822712330395684</v>
      </c>
    </row>
    <row r="42" spans="2:28" x14ac:dyDescent="0.2">
      <c r="B42" s="17">
        <v>36</v>
      </c>
      <c r="C42" s="43"/>
      <c r="D42" s="50"/>
      <c r="E42" s="50"/>
      <c r="F42" s="5">
        <v>13.5</v>
      </c>
      <c r="G42" s="5" t="s">
        <v>17</v>
      </c>
      <c r="H42" s="50"/>
      <c r="I42" s="5">
        <v>64</v>
      </c>
      <c r="J42" s="50"/>
      <c r="K42" s="5">
        <v>112</v>
      </c>
      <c r="L42" s="50"/>
      <c r="M42" s="50"/>
      <c r="N42" s="5">
        <f t="shared" si="9"/>
        <v>5457.1</v>
      </c>
      <c r="O42" s="58"/>
      <c r="W42" s="1">
        <f t="shared" si="2"/>
        <v>13.5</v>
      </c>
      <c r="X42" s="1">
        <f t="shared" si="3"/>
        <v>1.1303337684950061</v>
      </c>
      <c r="Y42" s="1">
        <f t="shared" si="4"/>
        <v>64</v>
      </c>
      <c r="Z42" s="1">
        <f t="shared" si="5"/>
        <v>112</v>
      </c>
      <c r="AA42" s="1">
        <f t="shared" si="6"/>
        <v>1.8061799739838871</v>
      </c>
      <c r="AB42" s="1">
        <f t="shared" si="7"/>
        <v>2.0492180226701815</v>
      </c>
    </row>
    <row r="43" spans="2:28" x14ac:dyDescent="0.2">
      <c r="B43" s="17">
        <v>37</v>
      </c>
      <c r="C43" s="43"/>
      <c r="D43" s="50"/>
      <c r="E43" s="50"/>
      <c r="F43" s="5">
        <v>13.2</v>
      </c>
      <c r="G43" s="5" t="s">
        <v>18</v>
      </c>
      <c r="H43" s="50"/>
      <c r="I43" s="5">
        <v>75</v>
      </c>
      <c r="J43" s="50"/>
      <c r="K43" s="5">
        <v>130</v>
      </c>
      <c r="L43" s="50"/>
      <c r="M43" s="50"/>
      <c r="N43" s="5">
        <f t="shared" si="9"/>
        <v>5509.6</v>
      </c>
      <c r="O43" s="58"/>
      <c r="W43" s="1">
        <f t="shared" si="2"/>
        <v>13.2</v>
      </c>
      <c r="X43" s="1">
        <f t="shared" si="3"/>
        <v>1.1205739312058498</v>
      </c>
      <c r="Y43" s="1">
        <f t="shared" si="4"/>
        <v>75</v>
      </c>
      <c r="Z43" s="1">
        <f t="shared" si="5"/>
        <v>130</v>
      </c>
      <c r="AA43" s="1">
        <f t="shared" si="6"/>
        <v>1.8750612633917001</v>
      </c>
      <c r="AB43" s="1">
        <f t="shared" si="7"/>
        <v>2.1139433523068369</v>
      </c>
    </row>
    <row r="44" spans="2:28" x14ac:dyDescent="0.2">
      <c r="B44" s="17">
        <v>38</v>
      </c>
      <c r="C44" s="43"/>
      <c r="D44" s="61">
        <v>268</v>
      </c>
      <c r="E44" s="61" t="s">
        <v>13</v>
      </c>
      <c r="F44" s="7">
        <v>21.4</v>
      </c>
      <c r="G44" s="7" t="s">
        <v>16</v>
      </c>
      <c r="H44" s="61">
        <v>135</v>
      </c>
      <c r="I44" s="7">
        <v>80</v>
      </c>
      <c r="J44" s="61">
        <v>500</v>
      </c>
      <c r="K44" s="7">
        <v>200</v>
      </c>
      <c r="L44" s="61">
        <v>4500</v>
      </c>
      <c r="M44" s="61">
        <v>2600</v>
      </c>
      <c r="N44" s="7">
        <f>ROUND(9550*I44/K44,1)</f>
        <v>3820</v>
      </c>
      <c r="O44" s="59" t="s">
        <v>38</v>
      </c>
      <c r="W44" s="1">
        <f t="shared" si="2"/>
        <v>21.4</v>
      </c>
      <c r="X44" s="1">
        <f t="shared" si="3"/>
        <v>1.3304137733491908</v>
      </c>
      <c r="Y44" s="1">
        <f t="shared" si="4"/>
        <v>80</v>
      </c>
      <c r="Z44" s="1">
        <f t="shared" si="5"/>
        <v>200</v>
      </c>
      <c r="AA44" s="1">
        <f t="shared" si="6"/>
        <v>1.9030899869919435</v>
      </c>
      <c r="AB44" s="1">
        <f t="shared" si="7"/>
        <v>2.3010299956639813</v>
      </c>
    </row>
    <row r="45" spans="2:28" x14ac:dyDescent="0.2">
      <c r="B45" s="17">
        <v>39</v>
      </c>
      <c r="C45" s="43"/>
      <c r="D45" s="61"/>
      <c r="E45" s="61"/>
      <c r="F45" s="7">
        <v>22.3</v>
      </c>
      <c r="G45" s="7" t="s">
        <v>17</v>
      </c>
      <c r="H45" s="61"/>
      <c r="I45" s="7">
        <v>85</v>
      </c>
      <c r="J45" s="61"/>
      <c r="K45" s="7">
        <v>213</v>
      </c>
      <c r="L45" s="61"/>
      <c r="M45" s="61"/>
      <c r="N45" s="7">
        <f t="shared" ref="N45:N52" si="10">ROUND(9550*I45/K45,1)</f>
        <v>3811</v>
      </c>
      <c r="O45" s="59"/>
      <c r="W45" s="1">
        <f t="shared" si="2"/>
        <v>22.3</v>
      </c>
      <c r="X45" s="1">
        <f t="shared" si="3"/>
        <v>1.3483048630481607</v>
      </c>
      <c r="Y45" s="1">
        <f t="shared" si="4"/>
        <v>85</v>
      </c>
      <c r="Z45" s="1">
        <f t="shared" si="5"/>
        <v>213</v>
      </c>
      <c r="AA45" s="1">
        <f t="shared" si="6"/>
        <v>1.9294189257142926</v>
      </c>
      <c r="AB45" s="1">
        <f t="shared" si="7"/>
        <v>2.3283796034387376</v>
      </c>
    </row>
    <row r="46" spans="2:28" x14ac:dyDescent="0.2">
      <c r="B46" s="17">
        <v>40</v>
      </c>
      <c r="C46" s="43"/>
      <c r="D46" s="61"/>
      <c r="E46" s="61"/>
      <c r="F46" s="7">
        <v>21.9</v>
      </c>
      <c r="G46" s="7" t="s">
        <v>18</v>
      </c>
      <c r="H46" s="61"/>
      <c r="I46" s="7">
        <v>100</v>
      </c>
      <c r="J46" s="61"/>
      <c r="K46" s="7">
        <v>250</v>
      </c>
      <c r="L46" s="61"/>
      <c r="M46" s="61"/>
      <c r="N46" s="7">
        <f t="shared" si="10"/>
        <v>3820</v>
      </c>
      <c r="O46" s="59"/>
      <c r="W46" s="1">
        <f t="shared" si="2"/>
        <v>21.9</v>
      </c>
      <c r="X46" s="1">
        <f t="shared" si="3"/>
        <v>1.3404441148401183</v>
      </c>
      <c r="Y46" s="1">
        <f t="shared" si="4"/>
        <v>100</v>
      </c>
      <c r="Z46" s="1">
        <f t="shared" si="5"/>
        <v>250</v>
      </c>
      <c r="AA46" s="1">
        <f t="shared" si="6"/>
        <v>2</v>
      </c>
      <c r="AB46" s="1">
        <f t="shared" si="7"/>
        <v>2.3979400086720375</v>
      </c>
    </row>
    <row r="47" spans="2:28" x14ac:dyDescent="0.2">
      <c r="B47" s="17">
        <v>41</v>
      </c>
      <c r="C47" s="43"/>
      <c r="D47" s="61"/>
      <c r="E47" s="61" t="s">
        <v>14</v>
      </c>
      <c r="F47" s="7">
        <v>21.4</v>
      </c>
      <c r="G47" s="7" t="s">
        <v>16</v>
      </c>
      <c r="H47" s="61">
        <v>210</v>
      </c>
      <c r="I47" s="7">
        <v>94</v>
      </c>
      <c r="J47" s="61"/>
      <c r="K47" s="7">
        <v>200</v>
      </c>
      <c r="L47" s="61"/>
      <c r="M47" s="61">
        <v>4500</v>
      </c>
      <c r="N47" s="7">
        <f t="shared" si="10"/>
        <v>4488.5</v>
      </c>
      <c r="O47" s="59"/>
      <c r="W47" s="1">
        <f t="shared" si="2"/>
        <v>21.4</v>
      </c>
      <c r="X47" s="1">
        <f t="shared" si="3"/>
        <v>1.3304137733491908</v>
      </c>
      <c r="Y47" s="1">
        <f t="shared" si="4"/>
        <v>94</v>
      </c>
      <c r="Z47" s="1">
        <f t="shared" si="5"/>
        <v>200</v>
      </c>
      <c r="AA47" s="1">
        <f t="shared" si="6"/>
        <v>1.9731278535996986</v>
      </c>
      <c r="AB47" s="1">
        <f t="shared" si="7"/>
        <v>2.3010299956639813</v>
      </c>
    </row>
    <row r="48" spans="2:28" x14ac:dyDescent="0.2">
      <c r="B48" s="17">
        <v>42</v>
      </c>
      <c r="C48" s="43"/>
      <c r="D48" s="61"/>
      <c r="E48" s="61"/>
      <c r="F48" s="7">
        <v>22.3</v>
      </c>
      <c r="G48" s="7" t="s">
        <v>17</v>
      </c>
      <c r="H48" s="61"/>
      <c r="I48" s="7">
        <v>100</v>
      </c>
      <c r="J48" s="61"/>
      <c r="K48" s="7">
        <v>213</v>
      </c>
      <c r="L48" s="61"/>
      <c r="M48" s="61"/>
      <c r="N48" s="7">
        <f t="shared" si="10"/>
        <v>4483.6000000000004</v>
      </c>
      <c r="O48" s="59"/>
      <c r="W48" s="1">
        <f t="shared" si="2"/>
        <v>22.3</v>
      </c>
      <c r="X48" s="1">
        <f t="shared" si="3"/>
        <v>1.3483048630481607</v>
      </c>
      <c r="Y48" s="1">
        <f t="shared" si="4"/>
        <v>100</v>
      </c>
      <c r="Z48" s="1">
        <f t="shared" si="5"/>
        <v>213</v>
      </c>
      <c r="AA48" s="1">
        <f t="shared" si="6"/>
        <v>2</v>
      </c>
      <c r="AB48" s="1">
        <f t="shared" si="7"/>
        <v>2.3283796034387376</v>
      </c>
    </row>
    <row r="49" spans="2:28" x14ac:dyDescent="0.2">
      <c r="B49" s="17">
        <v>43</v>
      </c>
      <c r="C49" s="43"/>
      <c r="D49" s="61"/>
      <c r="E49" s="61"/>
      <c r="F49" s="7">
        <v>21.9</v>
      </c>
      <c r="G49" s="7" t="s">
        <v>18</v>
      </c>
      <c r="H49" s="61"/>
      <c r="I49" s="7">
        <v>117</v>
      </c>
      <c r="J49" s="61"/>
      <c r="K49" s="7">
        <v>250</v>
      </c>
      <c r="L49" s="61"/>
      <c r="M49" s="61"/>
      <c r="N49" s="7">
        <f t="shared" si="10"/>
        <v>4469.3999999999996</v>
      </c>
      <c r="O49" s="59"/>
      <c r="W49" s="1">
        <f t="shared" si="2"/>
        <v>21.9</v>
      </c>
      <c r="X49" s="1">
        <f t="shared" si="3"/>
        <v>1.3404441148401183</v>
      </c>
      <c r="Y49" s="1">
        <f t="shared" si="4"/>
        <v>117</v>
      </c>
      <c r="Z49" s="1">
        <f t="shared" si="5"/>
        <v>250</v>
      </c>
      <c r="AA49" s="1">
        <f t="shared" si="6"/>
        <v>2.0681858617461617</v>
      </c>
      <c r="AB49" s="1">
        <f t="shared" si="7"/>
        <v>2.3979400086720375</v>
      </c>
    </row>
    <row r="50" spans="2:28" x14ac:dyDescent="0.2">
      <c r="B50" s="17">
        <v>44</v>
      </c>
      <c r="C50" s="43"/>
      <c r="D50" s="61"/>
      <c r="E50" s="61" t="s">
        <v>15</v>
      </c>
      <c r="F50" s="7">
        <v>21.4</v>
      </c>
      <c r="G50" s="7" t="s">
        <v>16</v>
      </c>
      <c r="H50" s="61"/>
      <c r="I50" s="7">
        <v>94</v>
      </c>
      <c r="J50" s="61"/>
      <c r="K50" s="7">
        <v>200</v>
      </c>
      <c r="L50" s="61"/>
      <c r="M50" s="61"/>
      <c r="N50" s="7">
        <f t="shared" si="10"/>
        <v>4488.5</v>
      </c>
      <c r="O50" s="59"/>
      <c r="W50" s="1">
        <f t="shared" si="2"/>
        <v>21.4</v>
      </c>
      <c r="X50" s="1">
        <f t="shared" si="3"/>
        <v>1.3304137733491908</v>
      </c>
      <c r="Y50" s="1">
        <f t="shared" si="4"/>
        <v>94</v>
      </c>
      <c r="Z50" s="1">
        <f t="shared" si="5"/>
        <v>200</v>
      </c>
      <c r="AA50" s="1">
        <f t="shared" si="6"/>
        <v>1.9731278535996986</v>
      </c>
      <c r="AB50" s="1">
        <f t="shared" si="7"/>
        <v>2.3010299956639813</v>
      </c>
    </row>
    <row r="51" spans="2:28" x14ac:dyDescent="0.2">
      <c r="B51" s="17">
        <v>45</v>
      </c>
      <c r="C51" s="43"/>
      <c r="D51" s="61"/>
      <c r="E51" s="61"/>
      <c r="F51" s="7">
        <v>22.3</v>
      </c>
      <c r="G51" s="7" t="s">
        <v>17</v>
      </c>
      <c r="H51" s="61"/>
      <c r="I51" s="7">
        <v>100</v>
      </c>
      <c r="J51" s="61"/>
      <c r="K51" s="7">
        <v>213</v>
      </c>
      <c r="L51" s="61"/>
      <c r="M51" s="61"/>
      <c r="N51" s="7">
        <f t="shared" si="10"/>
        <v>4483.6000000000004</v>
      </c>
      <c r="O51" s="59"/>
      <c r="W51" s="1">
        <f t="shared" si="2"/>
        <v>22.3</v>
      </c>
      <c r="X51" s="1">
        <f t="shared" si="3"/>
        <v>1.3483048630481607</v>
      </c>
      <c r="Y51" s="1">
        <f t="shared" si="4"/>
        <v>100</v>
      </c>
      <c r="Z51" s="1">
        <f t="shared" si="5"/>
        <v>213</v>
      </c>
      <c r="AA51" s="1">
        <f t="shared" si="6"/>
        <v>2</v>
      </c>
      <c r="AB51" s="1">
        <f t="shared" si="7"/>
        <v>2.3283796034387376</v>
      </c>
    </row>
    <row r="52" spans="2:28" x14ac:dyDescent="0.2">
      <c r="B52" s="17">
        <v>46</v>
      </c>
      <c r="C52" s="43"/>
      <c r="D52" s="61"/>
      <c r="E52" s="61"/>
      <c r="F52" s="7">
        <v>21.9</v>
      </c>
      <c r="G52" s="7" t="s">
        <v>18</v>
      </c>
      <c r="H52" s="61"/>
      <c r="I52" s="7">
        <v>117</v>
      </c>
      <c r="J52" s="61"/>
      <c r="K52" s="7">
        <v>250</v>
      </c>
      <c r="L52" s="61"/>
      <c r="M52" s="61"/>
      <c r="N52" s="7">
        <f t="shared" si="10"/>
        <v>4469.3999999999996</v>
      </c>
      <c r="O52" s="59"/>
      <c r="W52" s="1">
        <f t="shared" si="2"/>
        <v>21.9</v>
      </c>
      <c r="X52" s="1">
        <f t="shared" si="3"/>
        <v>1.3404441148401183</v>
      </c>
      <c r="Y52" s="1">
        <f t="shared" si="4"/>
        <v>117</v>
      </c>
      <c r="Z52" s="1">
        <f t="shared" si="5"/>
        <v>250</v>
      </c>
      <c r="AA52" s="1">
        <f t="shared" si="6"/>
        <v>2.0681858617461617</v>
      </c>
      <c r="AB52" s="1">
        <f t="shared" si="7"/>
        <v>2.3979400086720375</v>
      </c>
    </row>
    <row r="53" spans="2:28" x14ac:dyDescent="0.2">
      <c r="B53" s="17">
        <v>47</v>
      </c>
      <c r="C53" s="43"/>
      <c r="D53" s="49">
        <v>348</v>
      </c>
      <c r="E53" s="49" t="s">
        <v>13</v>
      </c>
      <c r="F53" s="8">
        <v>43.1</v>
      </c>
      <c r="G53" s="8" t="s">
        <v>16</v>
      </c>
      <c r="H53" s="49">
        <v>148</v>
      </c>
      <c r="I53" s="8">
        <v>84</v>
      </c>
      <c r="J53" s="49">
        <v>1100</v>
      </c>
      <c r="K53" s="8">
        <v>400</v>
      </c>
      <c r="L53" s="49">
        <v>4000</v>
      </c>
      <c r="M53" s="49">
        <v>1300</v>
      </c>
      <c r="N53" s="8">
        <f>ROUND(9550*I53/K53,1)</f>
        <v>2005.5</v>
      </c>
      <c r="O53" s="60" t="s">
        <v>39</v>
      </c>
      <c r="W53" s="1">
        <f t="shared" si="2"/>
        <v>43.1</v>
      </c>
      <c r="X53" s="1">
        <f t="shared" si="3"/>
        <v>1.6344772701607315</v>
      </c>
      <c r="Y53" s="1">
        <f t="shared" si="4"/>
        <v>84</v>
      </c>
      <c r="Z53" s="1">
        <f t="shared" si="5"/>
        <v>400</v>
      </c>
      <c r="AA53" s="1">
        <f t="shared" si="6"/>
        <v>1.9242792860618816</v>
      </c>
      <c r="AB53" s="1">
        <f t="shared" si="7"/>
        <v>2.6020599913279625</v>
      </c>
    </row>
    <row r="54" spans="2:28" x14ac:dyDescent="0.2">
      <c r="B54" s="17">
        <v>48</v>
      </c>
      <c r="C54" s="43"/>
      <c r="D54" s="49"/>
      <c r="E54" s="49"/>
      <c r="F54" s="8">
        <v>43.9</v>
      </c>
      <c r="G54" s="8" t="s">
        <v>17</v>
      </c>
      <c r="H54" s="49"/>
      <c r="I54" s="8">
        <v>90</v>
      </c>
      <c r="J54" s="49"/>
      <c r="K54" s="8">
        <v>425</v>
      </c>
      <c r="L54" s="49"/>
      <c r="M54" s="49"/>
      <c r="N54" s="8">
        <f t="shared" ref="N54:N61" si="11">ROUND(9550*I54/K54,1)</f>
        <v>2022.4</v>
      </c>
      <c r="O54" s="60"/>
      <c r="W54" s="1">
        <f t="shared" si="2"/>
        <v>43.9</v>
      </c>
      <c r="X54" s="1">
        <f t="shared" si="3"/>
        <v>1.6424645202421213</v>
      </c>
      <c r="Y54" s="1">
        <f t="shared" si="4"/>
        <v>90</v>
      </c>
      <c r="Z54" s="1">
        <f t="shared" si="5"/>
        <v>425</v>
      </c>
      <c r="AA54" s="1">
        <f t="shared" si="6"/>
        <v>1.954242509439325</v>
      </c>
      <c r="AB54" s="1">
        <f t="shared" si="7"/>
        <v>2.6283889300503116</v>
      </c>
    </row>
    <row r="55" spans="2:28" x14ac:dyDescent="0.2">
      <c r="B55" s="17">
        <v>49</v>
      </c>
      <c r="C55" s="43"/>
      <c r="D55" s="49"/>
      <c r="E55" s="49"/>
      <c r="F55" s="8">
        <v>43.5</v>
      </c>
      <c r="G55" s="8" t="s">
        <v>18</v>
      </c>
      <c r="H55" s="49"/>
      <c r="I55" s="8">
        <v>105</v>
      </c>
      <c r="J55" s="49"/>
      <c r="K55" s="8">
        <v>500</v>
      </c>
      <c r="L55" s="49"/>
      <c r="M55" s="49"/>
      <c r="N55" s="8">
        <f t="shared" si="11"/>
        <v>2005.5</v>
      </c>
      <c r="O55" s="60"/>
      <c r="W55" s="1">
        <f t="shared" si="2"/>
        <v>43.5</v>
      </c>
      <c r="X55" s="1">
        <f t="shared" si="3"/>
        <v>1.6384892569546374</v>
      </c>
      <c r="Y55" s="1">
        <f t="shared" si="4"/>
        <v>105</v>
      </c>
      <c r="Z55" s="1">
        <f t="shared" si="5"/>
        <v>500</v>
      </c>
      <c r="AA55" s="1">
        <f t="shared" si="6"/>
        <v>2.0211892990699383</v>
      </c>
      <c r="AB55" s="1">
        <f t="shared" si="7"/>
        <v>2.6989700043360187</v>
      </c>
    </row>
    <row r="56" spans="2:28" x14ac:dyDescent="0.2">
      <c r="B56" s="17">
        <v>50</v>
      </c>
      <c r="C56" s="43"/>
      <c r="D56" s="49"/>
      <c r="E56" s="49" t="s">
        <v>14</v>
      </c>
      <c r="F56" s="8">
        <v>43.1</v>
      </c>
      <c r="G56" s="8" t="s">
        <v>16</v>
      </c>
      <c r="H56" s="49">
        <v>230</v>
      </c>
      <c r="I56" s="8">
        <v>129</v>
      </c>
      <c r="J56" s="49"/>
      <c r="K56" s="8">
        <v>400</v>
      </c>
      <c r="L56" s="49"/>
      <c r="M56" s="49">
        <v>2000</v>
      </c>
      <c r="N56" s="8">
        <f t="shared" si="11"/>
        <v>3079.9</v>
      </c>
      <c r="O56" s="60"/>
      <c r="W56" s="1">
        <f t="shared" si="2"/>
        <v>43.1</v>
      </c>
      <c r="X56" s="1">
        <f t="shared" si="3"/>
        <v>1.6344772701607315</v>
      </c>
      <c r="Y56" s="1">
        <f t="shared" si="4"/>
        <v>129</v>
      </c>
      <c r="Z56" s="1">
        <f t="shared" si="5"/>
        <v>400</v>
      </c>
      <c r="AA56" s="1">
        <f t="shared" si="6"/>
        <v>2.1105897102992488</v>
      </c>
      <c r="AB56" s="1">
        <f t="shared" si="7"/>
        <v>2.6020599913279625</v>
      </c>
    </row>
    <row r="57" spans="2:28" x14ac:dyDescent="0.2">
      <c r="B57" s="17">
        <v>51</v>
      </c>
      <c r="C57" s="43"/>
      <c r="D57" s="49"/>
      <c r="E57" s="49"/>
      <c r="F57" s="8">
        <v>43.9</v>
      </c>
      <c r="G57" s="8" t="s">
        <v>17</v>
      </c>
      <c r="H57" s="49"/>
      <c r="I57" s="8">
        <v>138</v>
      </c>
      <c r="J57" s="49"/>
      <c r="K57" s="8">
        <v>425</v>
      </c>
      <c r="L57" s="49"/>
      <c r="M57" s="49"/>
      <c r="N57" s="8">
        <f t="shared" si="11"/>
        <v>3100.9</v>
      </c>
      <c r="O57" s="60"/>
      <c r="W57" s="1">
        <f t="shared" si="2"/>
        <v>43.9</v>
      </c>
      <c r="X57" s="1">
        <f t="shared" si="3"/>
        <v>1.6424645202421213</v>
      </c>
      <c r="Y57" s="1">
        <f t="shared" si="4"/>
        <v>138</v>
      </c>
      <c r="Z57" s="1">
        <f t="shared" si="5"/>
        <v>425</v>
      </c>
      <c r="AA57" s="1">
        <f t="shared" si="6"/>
        <v>2.1398790864012365</v>
      </c>
      <c r="AB57" s="1">
        <f t="shared" si="7"/>
        <v>2.6283889300503116</v>
      </c>
    </row>
    <row r="58" spans="2:28" x14ac:dyDescent="0.2">
      <c r="B58" s="17">
        <v>52</v>
      </c>
      <c r="C58" s="43"/>
      <c r="D58" s="49"/>
      <c r="E58" s="49"/>
      <c r="F58" s="8">
        <v>43.5</v>
      </c>
      <c r="G58" s="8" t="s">
        <v>18</v>
      </c>
      <c r="H58" s="49"/>
      <c r="I58" s="8">
        <v>162</v>
      </c>
      <c r="J58" s="49"/>
      <c r="K58" s="8">
        <v>500</v>
      </c>
      <c r="L58" s="49"/>
      <c r="M58" s="49"/>
      <c r="N58" s="8">
        <f t="shared" si="11"/>
        <v>3094.2</v>
      </c>
      <c r="O58" s="60"/>
      <c r="W58" s="1">
        <f t="shared" si="2"/>
        <v>43.5</v>
      </c>
      <c r="X58" s="1">
        <f t="shared" si="3"/>
        <v>1.6384892569546374</v>
      </c>
      <c r="Y58" s="1">
        <f t="shared" si="4"/>
        <v>162</v>
      </c>
      <c r="Z58" s="1">
        <f t="shared" si="5"/>
        <v>500</v>
      </c>
      <c r="AA58" s="1">
        <f t="shared" si="6"/>
        <v>2.2095150145426308</v>
      </c>
      <c r="AB58" s="1">
        <f t="shared" si="7"/>
        <v>2.6989700043360187</v>
      </c>
    </row>
    <row r="59" spans="2:28" x14ac:dyDescent="0.2">
      <c r="B59" s="17">
        <v>53</v>
      </c>
      <c r="C59" s="43"/>
      <c r="D59" s="49"/>
      <c r="E59" s="49" t="s">
        <v>15</v>
      </c>
      <c r="F59" s="8">
        <v>43.1</v>
      </c>
      <c r="G59" s="8" t="s">
        <v>16</v>
      </c>
      <c r="H59" s="49">
        <v>400</v>
      </c>
      <c r="I59" s="8">
        <v>168</v>
      </c>
      <c r="J59" s="49"/>
      <c r="K59" s="8">
        <v>400</v>
      </c>
      <c r="L59" s="49"/>
      <c r="M59" s="49">
        <v>4000</v>
      </c>
      <c r="N59" s="8">
        <f t="shared" si="11"/>
        <v>4011</v>
      </c>
      <c r="O59" s="60"/>
      <c r="W59" s="1">
        <f t="shared" si="2"/>
        <v>43.1</v>
      </c>
      <c r="X59" s="1">
        <f t="shared" si="3"/>
        <v>1.6344772701607315</v>
      </c>
      <c r="Y59" s="1">
        <f t="shared" si="4"/>
        <v>168</v>
      </c>
      <c r="Z59" s="1">
        <f t="shared" si="5"/>
        <v>400</v>
      </c>
      <c r="AA59" s="1">
        <f t="shared" si="6"/>
        <v>2.2253092817258628</v>
      </c>
      <c r="AB59" s="1">
        <f t="shared" si="7"/>
        <v>2.6020599913279625</v>
      </c>
    </row>
    <row r="60" spans="2:28" x14ac:dyDescent="0.2">
      <c r="B60" s="17">
        <v>54</v>
      </c>
      <c r="C60" s="43"/>
      <c r="D60" s="49"/>
      <c r="E60" s="49"/>
      <c r="F60" s="8">
        <v>43.9</v>
      </c>
      <c r="G60" s="8" t="s">
        <v>17</v>
      </c>
      <c r="H60" s="49"/>
      <c r="I60" s="8">
        <v>178</v>
      </c>
      <c r="J60" s="49"/>
      <c r="K60" s="8">
        <v>425</v>
      </c>
      <c r="L60" s="49"/>
      <c r="M60" s="49"/>
      <c r="N60" s="8">
        <f t="shared" si="11"/>
        <v>3999.8</v>
      </c>
      <c r="O60" s="60"/>
      <c r="W60" s="1">
        <f t="shared" si="2"/>
        <v>43.9</v>
      </c>
      <c r="X60" s="1">
        <f t="shared" si="3"/>
        <v>1.6424645202421213</v>
      </c>
      <c r="Y60" s="1">
        <f t="shared" si="4"/>
        <v>178</v>
      </c>
      <c r="Z60" s="1">
        <f t="shared" si="5"/>
        <v>425</v>
      </c>
      <c r="AA60" s="1">
        <f t="shared" si="6"/>
        <v>2.2504200023088941</v>
      </c>
      <c r="AB60" s="1">
        <f t="shared" si="7"/>
        <v>2.6283889300503116</v>
      </c>
    </row>
    <row r="61" spans="2:28" x14ac:dyDescent="0.2">
      <c r="B61" s="17">
        <v>55</v>
      </c>
      <c r="C61" s="43"/>
      <c r="D61" s="49"/>
      <c r="E61" s="49"/>
      <c r="F61" s="8">
        <v>43.5</v>
      </c>
      <c r="G61" s="8" t="s">
        <v>18</v>
      </c>
      <c r="H61" s="49"/>
      <c r="I61" s="8">
        <v>210</v>
      </c>
      <c r="J61" s="49"/>
      <c r="K61" s="8">
        <v>500</v>
      </c>
      <c r="L61" s="49"/>
      <c r="M61" s="49"/>
      <c r="N61" s="8">
        <f t="shared" si="11"/>
        <v>4011</v>
      </c>
      <c r="O61" s="60"/>
      <c r="W61" s="1">
        <f t="shared" si="2"/>
        <v>43.5</v>
      </c>
      <c r="X61" s="1">
        <f t="shared" si="3"/>
        <v>1.6384892569546374</v>
      </c>
      <c r="Y61" s="1">
        <f t="shared" si="4"/>
        <v>210</v>
      </c>
      <c r="Z61" s="1">
        <f t="shared" si="5"/>
        <v>500</v>
      </c>
      <c r="AA61" s="1">
        <f t="shared" si="6"/>
        <v>2.3222192947339191</v>
      </c>
      <c r="AB61" s="1">
        <f t="shared" si="7"/>
        <v>2.6989700043360187</v>
      </c>
    </row>
    <row r="62" spans="2:28" x14ac:dyDescent="0.2">
      <c r="B62" s="17">
        <v>56</v>
      </c>
      <c r="C62" s="25" t="s">
        <v>155</v>
      </c>
      <c r="D62" s="4" t="s">
        <v>156</v>
      </c>
      <c r="E62" s="4"/>
      <c r="F62" s="4">
        <v>3.8</v>
      </c>
      <c r="G62" s="4"/>
      <c r="H62" s="4">
        <v>16</v>
      </c>
      <c r="I62" s="4">
        <v>12</v>
      </c>
      <c r="J62" s="4"/>
      <c r="K62" s="4">
        <f>ROUND(9550*I62/N62,1)</f>
        <v>54.6</v>
      </c>
      <c r="L62" s="4"/>
      <c r="M62" s="4"/>
      <c r="N62" s="4">
        <v>2100</v>
      </c>
      <c r="O62" s="27" t="s">
        <v>166</v>
      </c>
      <c r="W62" s="1">
        <f t="shared" si="2"/>
        <v>3.8</v>
      </c>
      <c r="X62" s="1">
        <f t="shared" si="3"/>
        <v>0.57978359661681012</v>
      </c>
      <c r="Y62" s="1">
        <f t="shared" si="4"/>
        <v>12</v>
      </c>
      <c r="Z62" s="1"/>
      <c r="AA62" s="1">
        <f t="shared" si="6"/>
        <v>1.0791812460476249</v>
      </c>
      <c r="AB62" s="1"/>
    </row>
    <row r="63" spans="2:28" x14ac:dyDescent="0.2">
      <c r="B63" s="17">
        <v>57</v>
      </c>
      <c r="C63" s="26"/>
      <c r="D63" s="4" t="s">
        <v>157</v>
      </c>
      <c r="E63" s="4"/>
      <c r="F63" s="4">
        <v>4</v>
      </c>
      <c r="G63" s="4"/>
      <c r="H63" s="4">
        <v>18</v>
      </c>
      <c r="I63" s="4">
        <v>14</v>
      </c>
      <c r="J63" s="4"/>
      <c r="K63" s="4">
        <f t="shared" ref="K63:K71" si="12">ROUND(9550*I63/N63,1)</f>
        <v>47.8</v>
      </c>
      <c r="L63" s="4"/>
      <c r="M63" s="4"/>
      <c r="N63" s="4">
        <v>2800</v>
      </c>
      <c r="O63" s="28"/>
      <c r="W63" s="1">
        <f t="shared" si="2"/>
        <v>4</v>
      </c>
      <c r="X63" s="1">
        <f t="shared" si="3"/>
        <v>0.6020599913279624</v>
      </c>
      <c r="Y63" s="1">
        <f t="shared" si="4"/>
        <v>14</v>
      </c>
      <c r="Z63" s="1"/>
      <c r="AA63" s="1">
        <f t="shared" si="6"/>
        <v>1.146128035678238</v>
      </c>
      <c r="AB63" s="1"/>
    </row>
    <row r="64" spans="2:28" x14ac:dyDescent="0.2">
      <c r="B64" s="17">
        <v>58</v>
      </c>
      <c r="C64" s="26"/>
      <c r="D64" s="4" t="s">
        <v>158</v>
      </c>
      <c r="E64" s="4"/>
      <c r="F64" s="4">
        <v>5.5</v>
      </c>
      <c r="G64" s="4"/>
      <c r="H64" s="4">
        <v>20</v>
      </c>
      <c r="I64" s="4">
        <v>16</v>
      </c>
      <c r="J64" s="4"/>
      <c r="K64" s="4">
        <f t="shared" si="12"/>
        <v>69.5</v>
      </c>
      <c r="L64" s="4"/>
      <c r="M64" s="4"/>
      <c r="N64" s="4">
        <v>2200</v>
      </c>
      <c r="O64" s="28"/>
      <c r="W64" s="1">
        <f t="shared" si="2"/>
        <v>5.5</v>
      </c>
      <c r="X64" s="1">
        <f t="shared" si="3"/>
        <v>0.74036268949424389</v>
      </c>
      <c r="Y64" s="1">
        <f t="shared" si="4"/>
        <v>16</v>
      </c>
      <c r="Z64" s="1"/>
      <c r="AA64" s="1">
        <f t="shared" si="6"/>
        <v>1.2041199826559248</v>
      </c>
      <c r="AB64" s="1"/>
    </row>
    <row r="65" spans="2:28" x14ac:dyDescent="0.2">
      <c r="B65" s="17">
        <v>59</v>
      </c>
      <c r="C65" s="26"/>
      <c r="D65" s="4" t="s">
        <v>159</v>
      </c>
      <c r="E65" s="4"/>
      <c r="F65" s="4">
        <v>5.5</v>
      </c>
      <c r="G65" s="4"/>
      <c r="H65" s="4">
        <v>20</v>
      </c>
      <c r="I65" s="4">
        <v>16</v>
      </c>
      <c r="J65" s="4"/>
      <c r="K65" s="4">
        <f t="shared" si="12"/>
        <v>68.5</v>
      </c>
      <c r="L65" s="4"/>
      <c r="M65" s="4"/>
      <c r="N65" s="4">
        <v>2230</v>
      </c>
      <c r="O65" s="28"/>
      <c r="W65" s="1">
        <f t="shared" si="2"/>
        <v>5.5</v>
      </c>
      <c r="X65" s="1">
        <f t="shared" si="3"/>
        <v>0.74036268949424389</v>
      </c>
      <c r="Y65" s="1">
        <f t="shared" si="4"/>
        <v>16</v>
      </c>
      <c r="Z65" s="1"/>
      <c r="AA65" s="1">
        <f t="shared" si="6"/>
        <v>1.2041199826559248</v>
      </c>
      <c r="AB65" s="1"/>
    </row>
    <row r="66" spans="2:28" x14ac:dyDescent="0.2">
      <c r="B66" s="17">
        <v>60</v>
      </c>
      <c r="C66" s="26"/>
      <c r="D66" s="4" t="s">
        <v>160</v>
      </c>
      <c r="E66" s="4"/>
      <c r="F66" s="4">
        <v>5.8</v>
      </c>
      <c r="G66" s="4"/>
      <c r="H66" s="4">
        <v>30</v>
      </c>
      <c r="I66" s="4">
        <v>20</v>
      </c>
      <c r="J66" s="4"/>
      <c r="K66" s="4">
        <f t="shared" si="12"/>
        <v>70.7</v>
      </c>
      <c r="L66" s="4"/>
      <c r="M66" s="4"/>
      <c r="N66" s="4">
        <v>2700</v>
      </c>
      <c r="O66" s="28"/>
      <c r="W66" s="1">
        <f t="shared" si="2"/>
        <v>5.8</v>
      </c>
      <c r="X66" s="1">
        <f t="shared" si="3"/>
        <v>0.76342799356293722</v>
      </c>
      <c r="Y66" s="1">
        <f t="shared" si="4"/>
        <v>20</v>
      </c>
      <c r="Z66" s="1"/>
      <c r="AA66" s="1">
        <f t="shared" si="6"/>
        <v>1.3010299956639813</v>
      </c>
      <c r="AB66" s="1"/>
    </row>
    <row r="67" spans="2:28" x14ac:dyDescent="0.2">
      <c r="B67" s="17">
        <v>61</v>
      </c>
      <c r="C67" s="26"/>
      <c r="D67" s="4" t="s">
        <v>161</v>
      </c>
      <c r="E67" s="4"/>
      <c r="F67" s="4">
        <v>6</v>
      </c>
      <c r="G67" s="4"/>
      <c r="H67" s="4">
        <v>28</v>
      </c>
      <c r="I67" s="4">
        <v>20</v>
      </c>
      <c r="J67" s="4"/>
      <c r="K67" s="4">
        <f t="shared" si="12"/>
        <v>70.7</v>
      </c>
      <c r="L67" s="4"/>
      <c r="M67" s="4"/>
      <c r="N67" s="4">
        <v>2700</v>
      </c>
      <c r="O67" s="28"/>
      <c r="W67" s="1">
        <f t="shared" si="2"/>
        <v>6</v>
      </c>
      <c r="X67" s="1">
        <f t="shared" si="3"/>
        <v>0.77815125038364363</v>
      </c>
      <c r="Y67" s="1">
        <f t="shared" si="4"/>
        <v>20</v>
      </c>
      <c r="Z67" s="1"/>
      <c r="AA67" s="1">
        <f t="shared" si="6"/>
        <v>1.3010299956639813</v>
      </c>
      <c r="AB67" s="1"/>
    </row>
    <row r="68" spans="2:28" x14ac:dyDescent="0.2">
      <c r="B68" s="17">
        <v>62</v>
      </c>
      <c r="C68" s="26"/>
      <c r="D68" s="4" t="s">
        <v>162</v>
      </c>
      <c r="E68" s="4"/>
      <c r="F68" s="4">
        <v>7</v>
      </c>
      <c r="G68" s="4"/>
      <c r="H68" s="4">
        <v>40</v>
      </c>
      <c r="I68" s="4">
        <v>25</v>
      </c>
      <c r="J68" s="4"/>
      <c r="K68" s="4">
        <f t="shared" si="12"/>
        <v>106.1</v>
      </c>
      <c r="L68" s="4"/>
      <c r="M68" s="4"/>
      <c r="N68" s="4">
        <v>2250</v>
      </c>
      <c r="O68" s="28"/>
      <c r="W68" s="1">
        <f t="shared" si="2"/>
        <v>7</v>
      </c>
      <c r="X68" s="1">
        <f t="shared" si="3"/>
        <v>0.84509804001425681</v>
      </c>
      <c r="Y68" s="1">
        <f t="shared" si="4"/>
        <v>25</v>
      </c>
      <c r="Z68" s="1"/>
      <c r="AA68" s="1">
        <f t="shared" si="6"/>
        <v>1.3979400086720377</v>
      </c>
      <c r="AB68" s="1"/>
    </row>
    <row r="69" spans="2:28" x14ac:dyDescent="0.2">
      <c r="B69" s="17">
        <v>63</v>
      </c>
      <c r="C69" s="26"/>
      <c r="D69" s="4" t="s">
        <v>163</v>
      </c>
      <c r="E69" s="4"/>
      <c r="F69" s="4">
        <v>11.8</v>
      </c>
      <c r="G69" s="4"/>
      <c r="H69" s="4">
        <v>40</v>
      </c>
      <c r="I69" s="4">
        <v>32</v>
      </c>
      <c r="J69" s="4"/>
      <c r="K69" s="4">
        <f t="shared" si="12"/>
        <v>138.9</v>
      </c>
      <c r="L69" s="4"/>
      <c r="M69" s="4"/>
      <c r="N69" s="4">
        <v>2200</v>
      </c>
      <c r="O69" s="28"/>
      <c r="W69" s="1">
        <f t="shared" si="2"/>
        <v>11.8</v>
      </c>
      <c r="X69" s="1">
        <f t="shared" si="3"/>
        <v>1.0718820073061255</v>
      </c>
      <c r="Y69" s="1">
        <f t="shared" si="4"/>
        <v>32</v>
      </c>
      <c r="Z69" s="1"/>
      <c r="AA69" s="1">
        <f t="shared" si="6"/>
        <v>1.505149978319906</v>
      </c>
      <c r="AB69" s="1"/>
    </row>
    <row r="70" spans="2:28" x14ac:dyDescent="0.2">
      <c r="B70" s="17">
        <v>64</v>
      </c>
      <c r="C70" s="26"/>
      <c r="D70" s="4" t="s">
        <v>164</v>
      </c>
      <c r="E70" s="4"/>
      <c r="F70" s="4">
        <v>12.8</v>
      </c>
      <c r="G70" s="4"/>
      <c r="H70" s="4">
        <v>60</v>
      </c>
      <c r="I70" s="4">
        <v>40</v>
      </c>
      <c r="J70" s="4"/>
      <c r="K70" s="4">
        <f t="shared" si="12"/>
        <v>141.5</v>
      </c>
      <c r="L70" s="4"/>
      <c r="M70" s="4"/>
      <c r="N70" s="4">
        <v>2700</v>
      </c>
      <c r="O70" s="28"/>
      <c r="W70" s="1">
        <f t="shared" si="2"/>
        <v>12.8</v>
      </c>
      <c r="X70" s="1">
        <f t="shared" si="3"/>
        <v>1.1072099696478683</v>
      </c>
      <c r="Y70" s="1">
        <f t="shared" si="4"/>
        <v>40</v>
      </c>
      <c r="Z70" s="1"/>
      <c r="AA70" s="1">
        <f t="shared" si="6"/>
        <v>1.6020599913279623</v>
      </c>
      <c r="AB70" s="1"/>
    </row>
    <row r="71" spans="2:28" x14ac:dyDescent="0.2">
      <c r="B71" s="17">
        <v>65</v>
      </c>
      <c r="C71" s="38"/>
      <c r="D71" s="4" t="s">
        <v>165</v>
      </c>
      <c r="E71" s="4"/>
      <c r="F71" s="4">
        <v>15.8</v>
      </c>
      <c r="G71" s="4"/>
      <c r="H71" s="4">
        <v>70</v>
      </c>
      <c r="I71" s="4">
        <v>50</v>
      </c>
      <c r="J71" s="4"/>
      <c r="K71" s="4">
        <f t="shared" si="12"/>
        <v>176.9</v>
      </c>
      <c r="L71" s="4"/>
      <c r="M71" s="4"/>
      <c r="N71" s="4">
        <v>2700</v>
      </c>
      <c r="O71" s="42"/>
      <c r="W71" s="1">
        <f t="shared" si="2"/>
        <v>15.8</v>
      </c>
      <c r="X71" s="1">
        <f t="shared" si="3"/>
        <v>1.1986570869544226</v>
      </c>
      <c r="Y71" s="1">
        <f t="shared" si="4"/>
        <v>50</v>
      </c>
      <c r="Z71" s="1"/>
      <c r="AA71" s="1">
        <f t="shared" si="6"/>
        <v>1.6989700043360187</v>
      </c>
      <c r="AB71" s="1"/>
    </row>
    <row r="72" spans="2:28" x14ac:dyDescent="0.2">
      <c r="B72" s="17">
        <v>66</v>
      </c>
      <c r="C72" s="25" t="s">
        <v>151</v>
      </c>
      <c r="D72" s="3" t="s">
        <v>153</v>
      </c>
      <c r="E72" s="3"/>
      <c r="F72" s="3">
        <v>4.0999999999999996</v>
      </c>
      <c r="G72" s="3" t="s">
        <v>17</v>
      </c>
      <c r="H72" s="3">
        <v>41</v>
      </c>
      <c r="I72" s="3">
        <v>33</v>
      </c>
      <c r="J72" s="3">
        <v>19.600000000000001</v>
      </c>
      <c r="K72" s="3">
        <v>15.8</v>
      </c>
      <c r="L72" s="3">
        <v>20000</v>
      </c>
      <c r="M72" s="3"/>
      <c r="N72" s="3">
        <f t="shared" ref="N72:N78" si="13">ROUND(9550*I72/K72,1)</f>
        <v>19946.2</v>
      </c>
      <c r="O72" s="35" t="s">
        <v>152</v>
      </c>
      <c r="W72" s="1">
        <f t="shared" si="2"/>
        <v>4.0999999999999996</v>
      </c>
      <c r="X72" s="1">
        <f t="shared" si="3"/>
        <v>0.61278385671973545</v>
      </c>
      <c r="Y72" s="1">
        <f t="shared" si="4"/>
        <v>33</v>
      </c>
      <c r="Z72" s="1">
        <f t="shared" si="5"/>
        <v>15.8</v>
      </c>
      <c r="AA72" s="1">
        <f t="shared" si="6"/>
        <v>1.5185139398778875</v>
      </c>
      <c r="AB72" s="1">
        <f t="shared" si="7"/>
        <v>1.1986570869544226</v>
      </c>
    </row>
    <row r="73" spans="2:28" x14ac:dyDescent="0.2">
      <c r="B73" s="17">
        <v>67</v>
      </c>
      <c r="C73" s="26"/>
      <c r="D73" s="3" t="s">
        <v>154</v>
      </c>
      <c r="E73" s="3"/>
      <c r="F73" s="3">
        <v>18.7</v>
      </c>
      <c r="G73" s="3" t="s">
        <v>17</v>
      </c>
      <c r="H73" s="3">
        <v>250</v>
      </c>
      <c r="I73" s="3">
        <v>200</v>
      </c>
      <c r="J73" s="3">
        <v>802</v>
      </c>
      <c r="K73" s="3">
        <v>642</v>
      </c>
      <c r="L73" s="3">
        <v>2985</v>
      </c>
      <c r="M73" s="3"/>
      <c r="N73" s="3">
        <f t="shared" si="13"/>
        <v>2975.1</v>
      </c>
      <c r="O73" s="36"/>
      <c r="W73" s="1">
        <f t="shared" si="2"/>
        <v>18.7</v>
      </c>
      <c r="X73" s="1">
        <f t="shared" si="3"/>
        <v>1.271841606536499</v>
      </c>
      <c r="Y73" s="1">
        <f t="shared" si="4"/>
        <v>200</v>
      </c>
      <c r="Z73" s="1">
        <f t="shared" si="5"/>
        <v>642</v>
      </c>
      <c r="AA73" s="1">
        <f t="shared" si="6"/>
        <v>2.3010299956639813</v>
      </c>
      <c r="AB73" s="1">
        <f t="shared" si="7"/>
        <v>2.8075350280688531</v>
      </c>
    </row>
    <row r="74" spans="2:28" x14ac:dyDescent="0.2">
      <c r="B74" s="17">
        <v>68</v>
      </c>
      <c r="C74" s="43" t="s">
        <v>27</v>
      </c>
      <c r="D74" s="5" t="s">
        <v>23</v>
      </c>
      <c r="E74" s="5"/>
      <c r="F74" s="5">
        <v>1.8</v>
      </c>
      <c r="G74" s="5" t="s">
        <v>16</v>
      </c>
      <c r="H74" s="5">
        <v>12.6</v>
      </c>
      <c r="I74" s="5">
        <v>8.1999999999999993</v>
      </c>
      <c r="J74" s="5">
        <v>20</v>
      </c>
      <c r="K74" s="5">
        <v>13</v>
      </c>
      <c r="L74" s="5">
        <v>9000</v>
      </c>
      <c r="M74" s="5">
        <v>6000</v>
      </c>
      <c r="N74" s="5">
        <f t="shared" si="13"/>
        <v>6023.8</v>
      </c>
      <c r="O74" s="58" t="s">
        <v>40</v>
      </c>
      <c r="W74" s="1">
        <f t="shared" si="2"/>
        <v>1.8</v>
      </c>
      <c r="X74" s="1">
        <f t="shared" si="3"/>
        <v>0.25527250510330607</v>
      </c>
      <c r="Y74" s="1">
        <f t="shared" si="4"/>
        <v>8.1999999999999993</v>
      </c>
      <c r="Z74" s="1">
        <f t="shared" si="5"/>
        <v>13</v>
      </c>
      <c r="AA74" s="1">
        <f t="shared" si="6"/>
        <v>0.91381385238371671</v>
      </c>
      <c r="AB74" s="1">
        <f t="shared" si="7"/>
        <v>1.1139433523068367</v>
      </c>
    </row>
    <row r="75" spans="2:28" x14ac:dyDescent="0.2">
      <c r="B75" s="17">
        <v>69</v>
      </c>
      <c r="C75" s="43"/>
      <c r="D75" s="5" t="s">
        <v>24</v>
      </c>
      <c r="E75" s="5"/>
      <c r="F75" s="5">
        <v>2.75</v>
      </c>
      <c r="G75" s="5" t="s">
        <v>16</v>
      </c>
      <c r="H75" s="5">
        <v>20.100000000000001</v>
      </c>
      <c r="I75" s="5">
        <v>13.2</v>
      </c>
      <c r="J75" s="5">
        <v>32</v>
      </c>
      <c r="K75" s="5">
        <v>21</v>
      </c>
      <c r="L75" s="5">
        <v>9000</v>
      </c>
      <c r="M75" s="5">
        <v>6000</v>
      </c>
      <c r="N75" s="5">
        <f t="shared" si="13"/>
        <v>6002.9</v>
      </c>
      <c r="O75" s="58"/>
      <c r="W75" s="1">
        <f t="shared" si="2"/>
        <v>2.75</v>
      </c>
      <c r="X75" s="1">
        <f t="shared" si="3"/>
        <v>0.43933269383026263</v>
      </c>
      <c r="Y75" s="1">
        <f t="shared" si="4"/>
        <v>13.2</v>
      </c>
      <c r="Z75" s="1">
        <f t="shared" si="5"/>
        <v>21</v>
      </c>
      <c r="AA75" s="1">
        <f t="shared" si="6"/>
        <v>1.1205739312058498</v>
      </c>
      <c r="AB75" s="1">
        <f t="shared" si="7"/>
        <v>1.3222192947339193</v>
      </c>
    </row>
    <row r="76" spans="2:28" x14ac:dyDescent="0.2">
      <c r="B76" s="17">
        <v>70</v>
      </c>
      <c r="C76" s="43"/>
      <c r="D76" s="5" t="s">
        <v>25</v>
      </c>
      <c r="E76" s="5"/>
      <c r="F76" s="5">
        <v>3.35</v>
      </c>
      <c r="G76" s="5" t="s">
        <v>16</v>
      </c>
      <c r="H76" s="5">
        <v>15.7</v>
      </c>
      <c r="I76" s="5">
        <v>10.5</v>
      </c>
      <c r="J76" s="5">
        <v>60</v>
      </c>
      <c r="K76" s="5">
        <v>40</v>
      </c>
      <c r="L76" s="5">
        <v>3500</v>
      </c>
      <c r="M76" s="5">
        <v>2500</v>
      </c>
      <c r="N76" s="5">
        <f t="shared" si="13"/>
        <v>2506.9</v>
      </c>
      <c r="O76" s="58"/>
      <c r="W76" s="1">
        <f t="shared" si="2"/>
        <v>3.35</v>
      </c>
      <c r="X76" s="1">
        <f t="shared" si="3"/>
        <v>0.5250448070368452</v>
      </c>
      <c r="Y76" s="1">
        <f t="shared" si="4"/>
        <v>10.5</v>
      </c>
      <c r="Z76" s="1">
        <f t="shared" si="5"/>
        <v>40</v>
      </c>
      <c r="AA76" s="1">
        <f t="shared" si="6"/>
        <v>1.0211892990699381</v>
      </c>
      <c r="AB76" s="1">
        <f t="shared" si="7"/>
        <v>1.6020599913279623</v>
      </c>
    </row>
    <row r="77" spans="2:28" x14ac:dyDescent="0.2">
      <c r="B77" s="17">
        <v>71</v>
      </c>
      <c r="C77" s="43"/>
      <c r="D77" s="5" t="s">
        <v>26</v>
      </c>
      <c r="E77" s="5"/>
      <c r="F77" s="5">
        <v>4</v>
      </c>
      <c r="G77" s="5" t="s">
        <v>16</v>
      </c>
      <c r="H77" s="5">
        <v>20.9</v>
      </c>
      <c r="I77" s="5">
        <v>14</v>
      </c>
      <c r="J77" s="5">
        <v>80</v>
      </c>
      <c r="K77" s="5">
        <v>53</v>
      </c>
      <c r="L77" s="5">
        <v>3500</v>
      </c>
      <c r="M77" s="5">
        <v>2500</v>
      </c>
      <c r="N77" s="5">
        <f t="shared" si="13"/>
        <v>2522.6</v>
      </c>
      <c r="O77" s="58"/>
      <c r="W77" s="1">
        <f t="shared" si="2"/>
        <v>4</v>
      </c>
      <c r="X77" s="1">
        <f t="shared" si="3"/>
        <v>0.6020599913279624</v>
      </c>
      <c r="Y77" s="1">
        <f t="shared" si="4"/>
        <v>14</v>
      </c>
      <c r="Z77" s="1">
        <f t="shared" si="5"/>
        <v>53</v>
      </c>
      <c r="AA77" s="1">
        <f t="shared" si="6"/>
        <v>1.146128035678238</v>
      </c>
      <c r="AB77" s="1">
        <f t="shared" si="7"/>
        <v>1.7242758696007889</v>
      </c>
    </row>
    <row r="78" spans="2:28" x14ac:dyDescent="0.2">
      <c r="B78" s="17">
        <v>72</v>
      </c>
      <c r="C78" s="43"/>
      <c r="D78" s="5" t="s">
        <v>28</v>
      </c>
      <c r="E78" s="5"/>
      <c r="F78" s="5">
        <v>22</v>
      </c>
      <c r="G78" s="5" t="s">
        <v>16</v>
      </c>
      <c r="H78" s="5"/>
      <c r="I78" s="5">
        <v>60</v>
      </c>
      <c r="J78" s="5"/>
      <c r="K78" s="5">
        <v>255</v>
      </c>
      <c r="L78" s="5"/>
      <c r="M78" s="5"/>
      <c r="N78" s="5">
        <f t="shared" si="13"/>
        <v>2247.1</v>
      </c>
      <c r="O78" s="58"/>
      <c r="W78" s="1">
        <f t="shared" si="2"/>
        <v>22</v>
      </c>
      <c r="X78" s="1">
        <f t="shared" si="3"/>
        <v>1.3424226808222062</v>
      </c>
      <c r="Y78" s="1">
        <f t="shared" si="4"/>
        <v>60</v>
      </c>
      <c r="Z78" s="1">
        <f t="shared" si="5"/>
        <v>255</v>
      </c>
      <c r="AA78" s="1">
        <f t="shared" si="6"/>
        <v>1.7781512503836436</v>
      </c>
      <c r="AB78" s="1">
        <f t="shared" si="7"/>
        <v>2.406540180433955</v>
      </c>
    </row>
    <row r="79" spans="2:28" x14ac:dyDescent="0.2">
      <c r="B79" s="17">
        <v>73</v>
      </c>
      <c r="C79" s="43" t="s">
        <v>33</v>
      </c>
      <c r="D79" s="7" t="s">
        <v>29</v>
      </c>
      <c r="E79" s="7"/>
      <c r="F79" s="7">
        <v>0.45</v>
      </c>
      <c r="G79" s="7" t="s">
        <v>16</v>
      </c>
      <c r="H79" s="7">
        <v>1</v>
      </c>
      <c r="I79" s="7">
        <v>0.75</v>
      </c>
      <c r="J79" s="7"/>
      <c r="K79" s="7">
        <f>ROUND(9550*I79/M79, 1)</f>
        <v>1.7</v>
      </c>
      <c r="L79" s="7"/>
      <c r="M79" s="7">
        <v>4100</v>
      </c>
      <c r="N79" s="7">
        <f>M79</f>
        <v>4100</v>
      </c>
      <c r="O79" s="59" t="s">
        <v>41</v>
      </c>
      <c r="W79" s="1">
        <f t="shared" si="2"/>
        <v>0.45</v>
      </c>
      <c r="X79" s="1">
        <f t="shared" si="3"/>
        <v>-0.34678748622465633</v>
      </c>
      <c r="Y79" s="1">
        <f t="shared" si="4"/>
        <v>0.75</v>
      </c>
      <c r="Z79" s="1">
        <f t="shared" si="5"/>
        <v>1.7</v>
      </c>
      <c r="AA79" s="1">
        <f t="shared" si="6"/>
        <v>-0.12493873660829995</v>
      </c>
      <c r="AB79" s="1">
        <f t="shared" si="7"/>
        <v>0.23044892137827391</v>
      </c>
    </row>
    <row r="80" spans="2:28" x14ac:dyDescent="0.2">
      <c r="B80" s="17">
        <v>74</v>
      </c>
      <c r="C80" s="43"/>
      <c r="D80" s="7" t="s">
        <v>30</v>
      </c>
      <c r="E80" s="7"/>
      <c r="F80" s="7">
        <v>0.45</v>
      </c>
      <c r="G80" s="7" t="s">
        <v>16</v>
      </c>
      <c r="H80" s="7">
        <v>2</v>
      </c>
      <c r="I80" s="7">
        <v>1.5</v>
      </c>
      <c r="J80" s="7"/>
      <c r="K80" s="7">
        <f>ROUND(9550*I80/M80, 1)</f>
        <v>2</v>
      </c>
      <c r="L80" s="7"/>
      <c r="M80" s="7">
        <v>7000</v>
      </c>
      <c r="N80" s="7">
        <f>M80</f>
        <v>7000</v>
      </c>
      <c r="O80" s="59"/>
      <c r="W80" s="1">
        <f t="shared" si="2"/>
        <v>0.45</v>
      </c>
      <c r="X80" s="1">
        <f t="shared" si="3"/>
        <v>-0.34678748622465633</v>
      </c>
      <c r="Y80" s="1">
        <f t="shared" si="4"/>
        <v>1.5</v>
      </c>
      <c r="Z80" s="1">
        <f t="shared" si="5"/>
        <v>2</v>
      </c>
      <c r="AA80" s="1">
        <f t="shared" si="6"/>
        <v>0.17609125905568124</v>
      </c>
      <c r="AB80" s="1">
        <f t="shared" si="7"/>
        <v>0.3010299956639812</v>
      </c>
    </row>
    <row r="81" spans="2:28" x14ac:dyDescent="0.2">
      <c r="B81" s="17">
        <v>75</v>
      </c>
      <c r="C81" s="43"/>
      <c r="D81" s="7" t="s">
        <v>31</v>
      </c>
      <c r="E81" s="7"/>
      <c r="F81" s="7">
        <v>1.56</v>
      </c>
      <c r="G81" s="7" t="s">
        <v>16</v>
      </c>
      <c r="H81" s="7">
        <v>6.75</v>
      </c>
      <c r="I81" s="7">
        <v>6</v>
      </c>
      <c r="J81" s="7"/>
      <c r="K81" s="7">
        <f>ROUND(9550*I81/M81, 1)</f>
        <v>9.1999999999999993</v>
      </c>
      <c r="L81" s="7"/>
      <c r="M81" s="7">
        <v>6250</v>
      </c>
      <c r="N81" s="7">
        <f>M81</f>
        <v>6250</v>
      </c>
      <c r="O81" s="59"/>
      <c r="W81" s="1">
        <f t="shared" si="2"/>
        <v>1.56</v>
      </c>
      <c r="X81" s="1">
        <f t="shared" si="3"/>
        <v>0.19312459835446161</v>
      </c>
      <c r="Y81" s="1">
        <f t="shared" si="4"/>
        <v>6</v>
      </c>
      <c r="Z81" s="1">
        <f t="shared" si="5"/>
        <v>9.1999999999999993</v>
      </c>
      <c r="AA81" s="1">
        <f t="shared" si="6"/>
        <v>0.77815125038364363</v>
      </c>
      <c r="AB81" s="1">
        <f t="shared" si="7"/>
        <v>0.96378782734555524</v>
      </c>
    </row>
    <row r="82" spans="2:28" x14ac:dyDescent="0.2">
      <c r="B82" s="17">
        <v>76</v>
      </c>
      <c r="C82" s="43"/>
      <c r="D82" s="7" t="s">
        <v>32</v>
      </c>
      <c r="E82" s="7"/>
      <c r="F82" s="7">
        <v>5.78</v>
      </c>
      <c r="G82" s="7" t="s">
        <v>16</v>
      </c>
      <c r="H82" s="7">
        <v>40</v>
      </c>
      <c r="I82" s="7">
        <v>35</v>
      </c>
      <c r="J82" s="7"/>
      <c r="K82" s="7">
        <f>ROUND(9550*I82/M82, 1)</f>
        <v>51.4</v>
      </c>
      <c r="L82" s="7"/>
      <c r="M82" s="7">
        <v>6500</v>
      </c>
      <c r="N82" s="7">
        <f>M82</f>
        <v>6500</v>
      </c>
      <c r="O82" s="59"/>
      <c r="W82" s="1">
        <f t="shared" si="2"/>
        <v>5.78</v>
      </c>
      <c r="X82" s="1">
        <f t="shared" si="3"/>
        <v>0.76192783842052902</v>
      </c>
      <c r="Y82" s="1">
        <f t="shared" si="4"/>
        <v>35</v>
      </c>
      <c r="Z82" s="1">
        <f t="shared" si="5"/>
        <v>51.4</v>
      </c>
      <c r="AA82" s="1">
        <f t="shared" si="6"/>
        <v>1.5440680443502757</v>
      </c>
      <c r="AB82" s="1">
        <f t="shared" si="7"/>
        <v>1.7109631189952756</v>
      </c>
    </row>
    <row r="83" spans="2:28" ht="16" customHeight="1" x14ac:dyDescent="0.2">
      <c r="B83" s="17">
        <v>77</v>
      </c>
      <c r="C83" s="29" t="s">
        <v>42</v>
      </c>
      <c r="D83" s="8" t="s">
        <v>43</v>
      </c>
      <c r="E83" s="8"/>
      <c r="F83" s="8">
        <v>1.1000000000000001</v>
      </c>
      <c r="G83" s="8" t="s">
        <v>16</v>
      </c>
      <c r="H83" s="8">
        <v>6</v>
      </c>
      <c r="I83" s="8">
        <v>5</v>
      </c>
      <c r="J83" s="8"/>
      <c r="K83" s="8">
        <v>11</v>
      </c>
      <c r="L83" s="8">
        <v>8000</v>
      </c>
      <c r="M83" s="8"/>
      <c r="N83" s="8">
        <f>ROUND(9550*I83/K83,1)</f>
        <v>4340.8999999999996</v>
      </c>
      <c r="O83" s="32" t="s">
        <v>51</v>
      </c>
      <c r="W83" s="1">
        <f t="shared" si="2"/>
        <v>1.1000000000000001</v>
      </c>
      <c r="X83" s="1">
        <f t="shared" si="3"/>
        <v>4.1392685158225077E-2</v>
      </c>
      <c r="Y83" s="1">
        <f t="shared" si="4"/>
        <v>5</v>
      </c>
      <c r="Z83" s="1">
        <f t="shared" si="5"/>
        <v>11</v>
      </c>
      <c r="AA83" s="1">
        <f t="shared" si="6"/>
        <v>0.69897000433601886</v>
      </c>
      <c r="AB83" s="1">
        <f t="shared" si="7"/>
        <v>1.0413926851582251</v>
      </c>
    </row>
    <row r="84" spans="2:28" x14ac:dyDescent="0.2">
      <c r="B84" s="17">
        <v>78</v>
      </c>
      <c r="C84" s="30"/>
      <c r="D84" s="8" t="s">
        <v>44</v>
      </c>
      <c r="E84" s="8"/>
      <c r="F84" s="8">
        <v>2.25</v>
      </c>
      <c r="G84" s="8" t="s">
        <v>16</v>
      </c>
      <c r="H84" s="8">
        <v>12</v>
      </c>
      <c r="I84" s="8">
        <v>10</v>
      </c>
      <c r="J84" s="8"/>
      <c r="K84" s="8">
        <v>28.5</v>
      </c>
      <c r="L84" s="8">
        <v>7000</v>
      </c>
      <c r="M84" s="8"/>
      <c r="N84" s="8">
        <f t="shared" ref="N84:N90" si="14">ROUND(9550*I84/K84,1)</f>
        <v>3350.9</v>
      </c>
      <c r="O84" s="33"/>
      <c r="W84" s="1">
        <f t="shared" si="2"/>
        <v>2.25</v>
      </c>
      <c r="X84" s="1">
        <f t="shared" si="3"/>
        <v>0.35218251811136247</v>
      </c>
      <c r="Y84" s="1">
        <f t="shared" si="4"/>
        <v>10</v>
      </c>
      <c r="Z84" s="1">
        <f t="shared" si="5"/>
        <v>28.5</v>
      </c>
      <c r="AA84" s="1">
        <f t="shared" si="6"/>
        <v>1</v>
      </c>
      <c r="AB84" s="1">
        <f t="shared" si="7"/>
        <v>1.4548448600085102</v>
      </c>
    </row>
    <row r="85" spans="2:28" x14ac:dyDescent="0.2">
      <c r="B85" s="17">
        <v>79</v>
      </c>
      <c r="C85" s="30"/>
      <c r="D85" s="8" t="s">
        <v>45</v>
      </c>
      <c r="E85" s="8"/>
      <c r="F85" s="8">
        <v>4.5</v>
      </c>
      <c r="G85" s="8" t="s">
        <v>16</v>
      </c>
      <c r="H85" s="8">
        <v>20</v>
      </c>
      <c r="I85" s="8">
        <v>16</v>
      </c>
      <c r="J85" s="8"/>
      <c r="K85" s="8">
        <v>60</v>
      </c>
      <c r="L85" s="8">
        <v>6200</v>
      </c>
      <c r="M85" s="8"/>
      <c r="N85" s="8">
        <f t="shared" si="14"/>
        <v>2546.6999999999998</v>
      </c>
      <c r="O85" s="33"/>
      <c r="W85" s="1">
        <f t="shared" si="2"/>
        <v>4.5</v>
      </c>
      <c r="X85" s="1">
        <f t="shared" si="3"/>
        <v>0.65321251377534373</v>
      </c>
      <c r="Y85" s="1">
        <f t="shared" si="4"/>
        <v>16</v>
      </c>
      <c r="Z85" s="1">
        <f t="shared" si="5"/>
        <v>60</v>
      </c>
      <c r="AA85" s="1">
        <f t="shared" si="6"/>
        <v>1.2041199826559248</v>
      </c>
      <c r="AB85" s="1">
        <f t="shared" si="7"/>
        <v>1.7781512503836436</v>
      </c>
    </row>
    <row r="86" spans="2:28" x14ac:dyDescent="0.2">
      <c r="B86" s="17">
        <v>80</v>
      </c>
      <c r="C86" s="30"/>
      <c r="D86" s="8" t="s">
        <v>46</v>
      </c>
      <c r="E86" s="8"/>
      <c r="F86" s="8">
        <v>7.5</v>
      </c>
      <c r="G86" s="8" t="s">
        <v>16</v>
      </c>
      <c r="H86" s="8">
        <v>40</v>
      </c>
      <c r="I86" s="8">
        <v>32</v>
      </c>
      <c r="J86" s="8"/>
      <c r="K86" s="8">
        <v>122.5</v>
      </c>
      <c r="L86" s="8">
        <v>5500</v>
      </c>
      <c r="M86" s="8"/>
      <c r="N86" s="8">
        <f t="shared" si="14"/>
        <v>2494.6999999999998</v>
      </c>
      <c r="O86" s="33"/>
      <c r="W86" s="1">
        <f t="shared" si="2"/>
        <v>7.5</v>
      </c>
      <c r="X86" s="1">
        <f t="shared" si="3"/>
        <v>0.87506126339170009</v>
      </c>
      <c r="Y86" s="1">
        <f t="shared" si="4"/>
        <v>32</v>
      </c>
      <c r="Z86" s="1">
        <f t="shared" si="5"/>
        <v>122.5</v>
      </c>
      <c r="AA86" s="1">
        <f t="shared" si="6"/>
        <v>1.505149978319906</v>
      </c>
      <c r="AB86" s="1">
        <f t="shared" si="7"/>
        <v>2.0881360887005513</v>
      </c>
    </row>
    <row r="87" spans="2:28" x14ac:dyDescent="0.2">
      <c r="B87" s="17">
        <v>81</v>
      </c>
      <c r="C87" s="30"/>
      <c r="D87" s="8" t="s">
        <v>47</v>
      </c>
      <c r="E87" s="8"/>
      <c r="F87" s="8">
        <v>14.25</v>
      </c>
      <c r="G87" s="8" t="s">
        <v>16</v>
      </c>
      <c r="H87" s="8">
        <v>75</v>
      </c>
      <c r="I87" s="8">
        <v>60</v>
      </c>
      <c r="J87" s="8"/>
      <c r="K87" s="8">
        <v>295</v>
      </c>
      <c r="L87" s="8">
        <v>5000</v>
      </c>
      <c r="M87" s="8"/>
      <c r="N87" s="8">
        <f t="shared" si="14"/>
        <v>1942.4</v>
      </c>
      <c r="O87" s="33"/>
      <c r="W87" s="1">
        <f t="shared" si="2"/>
        <v>14.25</v>
      </c>
      <c r="X87" s="1">
        <f t="shared" si="3"/>
        <v>1.153814864344529</v>
      </c>
      <c r="Y87" s="1">
        <f t="shared" si="4"/>
        <v>60</v>
      </c>
      <c r="Z87" s="1">
        <f t="shared" si="5"/>
        <v>295</v>
      </c>
      <c r="AA87" s="1">
        <f t="shared" si="6"/>
        <v>1.7781512503836436</v>
      </c>
      <c r="AB87" s="1">
        <f t="shared" si="7"/>
        <v>2.469822015978163</v>
      </c>
    </row>
    <row r="88" spans="2:28" x14ac:dyDescent="0.2">
      <c r="B88" s="17">
        <v>82</v>
      </c>
      <c r="C88" s="30"/>
      <c r="D88" s="8" t="s">
        <v>48</v>
      </c>
      <c r="E88" s="8"/>
      <c r="F88" s="8">
        <v>25.5</v>
      </c>
      <c r="G88" s="8" t="s">
        <v>16</v>
      </c>
      <c r="H88" s="8">
        <v>150</v>
      </c>
      <c r="I88" s="8">
        <v>120</v>
      </c>
      <c r="J88" s="8"/>
      <c r="K88" s="8">
        <v>700</v>
      </c>
      <c r="L88" s="8">
        <v>4200</v>
      </c>
      <c r="M88" s="8"/>
      <c r="N88" s="8">
        <f t="shared" si="14"/>
        <v>1637.1</v>
      </c>
      <c r="O88" s="33"/>
      <c r="W88" s="1">
        <f t="shared" si="2"/>
        <v>25.5</v>
      </c>
      <c r="X88" s="1">
        <f t="shared" si="3"/>
        <v>1.4065401804339552</v>
      </c>
      <c r="Y88" s="1">
        <f t="shared" si="4"/>
        <v>120</v>
      </c>
      <c r="Z88" s="1">
        <f t="shared" si="5"/>
        <v>700</v>
      </c>
      <c r="AA88" s="1">
        <f t="shared" si="6"/>
        <v>2.0791812460476247</v>
      </c>
      <c r="AB88" s="1">
        <f t="shared" si="7"/>
        <v>2.8450980400142569</v>
      </c>
    </row>
    <row r="89" spans="2:28" ht="16" customHeight="1" x14ac:dyDescent="0.2">
      <c r="B89" s="17">
        <v>83</v>
      </c>
      <c r="C89" s="30"/>
      <c r="D89" s="8" t="s">
        <v>49</v>
      </c>
      <c r="E89" s="8"/>
      <c r="F89" s="8">
        <v>45</v>
      </c>
      <c r="G89" s="8" t="s">
        <v>16</v>
      </c>
      <c r="H89" s="8">
        <v>300</v>
      </c>
      <c r="I89" s="8">
        <v>240</v>
      </c>
      <c r="J89" s="8"/>
      <c r="K89" s="8">
        <v>1435</v>
      </c>
      <c r="L89" s="8">
        <v>3600</v>
      </c>
      <c r="M89" s="8"/>
      <c r="N89" s="8">
        <f t="shared" si="14"/>
        <v>1597.2</v>
      </c>
      <c r="O89" s="33"/>
      <c r="W89" s="1">
        <f t="shared" si="2"/>
        <v>45</v>
      </c>
      <c r="X89" s="1">
        <f t="shared" si="3"/>
        <v>1.6532125137753437</v>
      </c>
      <c r="Y89" s="1">
        <f t="shared" si="4"/>
        <v>240</v>
      </c>
      <c r="Z89" s="1">
        <f t="shared" si="5"/>
        <v>1435</v>
      </c>
      <c r="AA89" s="1">
        <f t="shared" si="6"/>
        <v>2.3802112417116059</v>
      </c>
      <c r="AB89" s="1">
        <f t="shared" si="7"/>
        <v>3.1568519010700111</v>
      </c>
    </row>
    <row r="90" spans="2:28" x14ac:dyDescent="0.2">
      <c r="B90" s="17">
        <v>84</v>
      </c>
      <c r="C90" s="31"/>
      <c r="D90" s="8" t="s">
        <v>50</v>
      </c>
      <c r="E90" s="8"/>
      <c r="F90" s="8">
        <v>75</v>
      </c>
      <c r="G90" s="8" t="s">
        <v>16</v>
      </c>
      <c r="H90" s="8">
        <v>500</v>
      </c>
      <c r="I90" s="8">
        <v>400</v>
      </c>
      <c r="J90" s="8"/>
      <c r="K90" s="8">
        <v>2975</v>
      </c>
      <c r="L90" s="8">
        <v>3200</v>
      </c>
      <c r="M90" s="8"/>
      <c r="N90" s="8">
        <f t="shared" si="14"/>
        <v>1284</v>
      </c>
      <c r="O90" s="34"/>
      <c r="W90" s="1">
        <f t="shared" si="2"/>
        <v>75</v>
      </c>
      <c r="X90" s="1">
        <f t="shared" si="3"/>
        <v>1.8750612633917001</v>
      </c>
      <c r="Y90" s="1">
        <f t="shared" si="4"/>
        <v>400</v>
      </c>
      <c r="Z90" s="1">
        <f t="shared" si="5"/>
        <v>2975</v>
      </c>
      <c r="AA90" s="1">
        <f t="shared" si="6"/>
        <v>2.6020599913279625</v>
      </c>
      <c r="AB90" s="1">
        <f t="shared" si="7"/>
        <v>3.4734869700645685</v>
      </c>
    </row>
    <row r="91" spans="2:28" x14ac:dyDescent="0.2">
      <c r="B91" s="17">
        <v>85</v>
      </c>
      <c r="C91" s="29" t="s">
        <v>61</v>
      </c>
      <c r="D91" s="4" t="s">
        <v>60</v>
      </c>
      <c r="E91" s="4"/>
      <c r="F91" s="4">
        <v>53</v>
      </c>
      <c r="G91" s="4" t="s">
        <v>17</v>
      </c>
      <c r="H91" s="4"/>
      <c r="I91" s="4">
        <v>265</v>
      </c>
      <c r="J91" s="4"/>
      <c r="K91" s="4">
        <f>ROUND(9550*I91/N91,1)</f>
        <v>1012.3</v>
      </c>
      <c r="L91" s="4"/>
      <c r="M91" s="4">
        <v>2500</v>
      </c>
      <c r="N91" s="4">
        <v>2500</v>
      </c>
      <c r="O91" s="27" t="s">
        <v>62</v>
      </c>
      <c r="W91" s="1">
        <f t="shared" si="2"/>
        <v>53</v>
      </c>
      <c r="X91" s="1">
        <f t="shared" si="3"/>
        <v>1.7242758696007889</v>
      </c>
      <c r="Y91" s="1">
        <f t="shared" si="4"/>
        <v>265</v>
      </c>
      <c r="Z91" s="1">
        <f t="shared" si="5"/>
        <v>1012.3</v>
      </c>
      <c r="AA91" s="1">
        <f t="shared" si="6"/>
        <v>2.4232458739368079</v>
      </c>
      <c r="AB91" s="1">
        <f t="shared" si="7"/>
        <v>3.0053092368485164</v>
      </c>
    </row>
    <row r="92" spans="2:28" x14ac:dyDescent="0.2">
      <c r="B92" s="17">
        <v>86</v>
      </c>
      <c r="C92" s="30"/>
      <c r="D92" s="4">
        <v>250</v>
      </c>
      <c r="E92" s="4"/>
      <c r="F92" s="4">
        <v>71</v>
      </c>
      <c r="G92" s="4" t="s">
        <v>17</v>
      </c>
      <c r="H92" s="4"/>
      <c r="I92" s="4">
        <v>280</v>
      </c>
      <c r="J92" s="4"/>
      <c r="K92" s="4">
        <v>1407</v>
      </c>
      <c r="L92" s="4">
        <v>3000</v>
      </c>
      <c r="M92" s="4">
        <v>1900</v>
      </c>
      <c r="N92" s="4">
        <f>ROUND(9550*I92/K92,1)</f>
        <v>1900.5</v>
      </c>
      <c r="O92" s="28"/>
      <c r="W92" s="1">
        <f t="shared" si="2"/>
        <v>71</v>
      </c>
      <c r="X92" s="1">
        <f t="shared" si="3"/>
        <v>1.8512583487190752</v>
      </c>
      <c r="Y92" s="1">
        <f t="shared" si="4"/>
        <v>280</v>
      </c>
      <c r="Z92" s="1">
        <f t="shared" si="5"/>
        <v>1407</v>
      </c>
      <c r="AA92" s="1">
        <f t="shared" si="6"/>
        <v>2.4471580313422194</v>
      </c>
      <c r="AB92" s="1">
        <f t="shared" si="7"/>
        <v>3.1482940974347455</v>
      </c>
    </row>
    <row r="93" spans="2:28" x14ac:dyDescent="0.2">
      <c r="B93" s="17">
        <v>87</v>
      </c>
      <c r="C93" s="31"/>
      <c r="D93" s="4">
        <v>500</v>
      </c>
      <c r="E93" s="4"/>
      <c r="F93" s="4">
        <v>135</v>
      </c>
      <c r="G93" s="4" t="s">
        <v>17</v>
      </c>
      <c r="H93" s="4"/>
      <c r="I93" s="4">
        <v>560</v>
      </c>
      <c r="J93" s="4"/>
      <c r="K93" s="4">
        <v>2814</v>
      </c>
      <c r="L93" s="4">
        <v>2600</v>
      </c>
      <c r="M93" s="4">
        <v>1900</v>
      </c>
      <c r="N93" s="4">
        <f>ROUND(9550*I93/K93,1)</f>
        <v>1900.5</v>
      </c>
      <c r="O93" s="42"/>
      <c r="W93" s="1">
        <f t="shared" si="2"/>
        <v>135</v>
      </c>
      <c r="X93" s="1">
        <f t="shared" si="3"/>
        <v>2.1303337684950061</v>
      </c>
      <c r="Y93" s="1">
        <f t="shared" si="4"/>
        <v>560</v>
      </c>
      <c r="Z93" s="1">
        <f t="shared" si="5"/>
        <v>2814</v>
      </c>
      <c r="AA93" s="1">
        <f t="shared" si="6"/>
        <v>2.7481880270062002</v>
      </c>
      <c r="AB93" s="1">
        <f t="shared" si="7"/>
        <v>3.4493240930987268</v>
      </c>
    </row>
    <row r="94" spans="2:28" ht="16" customHeight="1" x14ac:dyDescent="0.2">
      <c r="B94" s="17">
        <v>88</v>
      </c>
      <c r="C94" s="25" t="s">
        <v>150</v>
      </c>
      <c r="D94" s="3" t="s">
        <v>138</v>
      </c>
      <c r="E94" s="3"/>
      <c r="F94" s="3">
        <v>3.1</v>
      </c>
      <c r="G94" s="3" t="s">
        <v>16</v>
      </c>
      <c r="H94" s="3">
        <v>13</v>
      </c>
      <c r="I94" s="3">
        <v>10</v>
      </c>
      <c r="J94" s="3">
        <v>25</v>
      </c>
      <c r="K94" s="3">
        <v>25</v>
      </c>
      <c r="L94" s="3">
        <v>8000</v>
      </c>
      <c r="M94" s="3">
        <v>2000</v>
      </c>
      <c r="N94" s="3">
        <f t="shared" ref="N94:N102" si="15">ROUND(9550*I94/K94,1)</f>
        <v>3820</v>
      </c>
      <c r="O94" s="35" t="s">
        <v>149</v>
      </c>
      <c r="W94" s="1">
        <f t="shared" si="2"/>
        <v>3.1</v>
      </c>
      <c r="X94" s="1">
        <f t="shared" si="3"/>
        <v>0.49136169383427269</v>
      </c>
      <c r="Y94" s="1">
        <f t="shared" si="4"/>
        <v>10</v>
      </c>
      <c r="Z94" s="1">
        <f t="shared" si="5"/>
        <v>25</v>
      </c>
      <c r="AA94" s="1">
        <f t="shared" si="6"/>
        <v>1</v>
      </c>
      <c r="AB94" s="1">
        <f t="shared" si="7"/>
        <v>1.3979400086720377</v>
      </c>
    </row>
    <row r="95" spans="2:28" ht="16" customHeight="1" x14ac:dyDescent="0.2">
      <c r="B95" s="17">
        <v>89</v>
      </c>
      <c r="C95" s="26"/>
      <c r="D95" s="3" t="s">
        <v>148</v>
      </c>
      <c r="E95" s="3"/>
      <c r="F95" s="3">
        <v>3.75</v>
      </c>
      <c r="G95" s="3" t="s">
        <v>16</v>
      </c>
      <c r="H95" s="3">
        <v>15</v>
      </c>
      <c r="I95" s="3">
        <v>12</v>
      </c>
      <c r="J95" s="3">
        <v>35</v>
      </c>
      <c r="K95" s="3">
        <v>35</v>
      </c>
      <c r="L95" s="3">
        <v>12000</v>
      </c>
      <c r="M95" s="3">
        <v>3000</v>
      </c>
      <c r="N95" s="3">
        <f t="shared" si="15"/>
        <v>3274.3</v>
      </c>
      <c r="O95" s="36"/>
      <c r="W95" s="1">
        <f t="shared" si="2"/>
        <v>3.75</v>
      </c>
      <c r="X95" s="1">
        <f t="shared" si="3"/>
        <v>0.57403126772771884</v>
      </c>
      <c r="Y95" s="1"/>
      <c r="Z95" s="1"/>
      <c r="AA95" s="1"/>
      <c r="AB95" s="1"/>
    </row>
    <row r="96" spans="2:28" x14ac:dyDescent="0.2">
      <c r="B96" s="17">
        <v>90</v>
      </c>
      <c r="C96" s="26"/>
      <c r="D96" s="3" t="s">
        <v>137</v>
      </c>
      <c r="E96" s="3"/>
      <c r="F96" s="3">
        <v>4</v>
      </c>
      <c r="G96" s="3" t="s">
        <v>16</v>
      </c>
      <c r="H96" s="3">
        <v>15</v>
      </c>
      <c r="I96" s="3">
        <v>12</v>
      </c>
      <c r="J96" s="3">
        <v>35</v>
      </c>
      <c r="K96" s="3">
        <v>35</v>
      </c>
      <c r="L96" s="3">
        <v>8000</v>
      </c>
      <c r="M96" s="3"/>
      <c r="N96" s="3">
        <f t="shared" si="15"/>
        <v>3274.3</v>
      </c>
      <c r="O96" s="36"/>
      <c r="W96" s="1">
        <f t="shared" si="2"/>
        <v>4</v>
      </c>
      <c r="X96" s="1">
        <f t="shared" si="3"/>
        <v>0.6020599913279624</v>
      </c>
      <c r="Y96" s="1"/>
      <c r="Z96" s="1"/>
      <c r="AA96" s="1"/>
      <c r="AB96" s="1"/>
    </row>
    <row r="97" spans="2:28" x14ac:dyDescent="0.2">
      <c r="B97" s="17">
        <v>91</v>
      </c>
      <c r="C97" s="26"/>
      <c r="D97" s="3" t="s">
        <v>147</v>
      </c>
      <c r="E97" s="3"/>
      <c r="F97" s="3">
        <v>5.25</v>
      </c>
      <c r="G97" s="3" t="s">
        <v>140</v>
      </c>
      <c r="H97" s="3">
        <v>25</v>
      </c>
      <c r="I97" s="3">
        <v>17</v>
      </c>
      <c r="J97" s="3">
        <v>70</v>
      </c>
      <c r="K97" s="3">
        <v>70</v>
      </c>
      <c r="L97" s="3">
        <v>6000</v>
      </c>
      <c r="M97" s="3"/>
      <c r="N97" s="3">
        <f t="shared" si="15"/>
        <v>2319.3000000000002</v>
      </c>
      <c r="O97" s="36"/>
      <c r="W97" s="1">
        <f t="shared" si="2"/>
        <v>5.25</v>
      </c>
      <c r="X97" s="1">
        <f t="shared" si="3"/>
        <v>0.72015930340595691</v>
      </c>
      <c r="Y97" s="1"/>
      <c r="Z97" s="1"/>
      <c r="AA97" s="1"/>
      <c r="AB97" s="1"/>
    </row>
    <row r="98" spans="2:28" x14ac:dyDescent="0.2">
      <c r="B98" s="17">
        <v>92</v>
      </c>
      <c r="C98" s="26"/>
      <c r="D98" s="3" t="s">
        <v>145</v>
      </c>
      <c r="E98" s="3"/>
      <c r="F98" s="3">
        <v>7.5</v>
      </c>
      <c r="G98" s="3" t="s">
        <v>140</v>
      </c>
      <c r="H98" s="3">
        <v>35</v>
      </c>
      <c r="I98" s="3">
        <v>25</v>
      </c>
      <c r="J98" s="3">
        <v>100</v>
      </c>
      <c r="K98" s="3">
        <v>100</v>
      </c>
      <c r="L98" s="3">
        <v>6000</v>
      </c>
      <c r="M98" s="3">
        <v>2000</v>
      </c>
      <c r="N98" s="3">
        <f t="shared" si="15"/>
        <v>2387.5</v>
      </c>
      <c r="O98" s="36"/>
      <c r="W98" s="1">
        <f t="shared" si="2"/>
        <v>7.5</v>
      </c>
      <c r="X98" s="1">
        <f t="shared" si="3"/>
        <v>0.87506126339170009</v>
      </c>
      <c r="Y98" s="1"/>
      <c r="Z98" s="1"/>
      <c r="AA98" s="1"/>
      <c r="AB98" s="1"/>
    </row>
    <row r="99" spans="2:28" x14ac:dyDescent="0.2">
      <c r="B99" s="17">
        <v>93</v>
      </c>
      <c r="C99" s="26"/>
      <c r="D99" s="3" t="s">
        <v>146</v>
      </c>
      <c r="E99" s="3"/>
      <c r="F99" s="3">
        <v>8</v>
      </c>
      <c r="G99" s="3" t="s">
        <v>140</v>
      </c>
      <c r="H99" s="3">
        <v>35</v>
      </c>
      <c r="I99" s="3">
        <v>25</v>
      </c>
      <c r="J99" s="3">
        <v>120</v>
      </c>
      <c r="K99" s="3">
        <v>120</v>
      </c>
      <c r="L99" s="3">
        <v>8000</v>
      </c>
      <c r="M99" s="3">
        <v>1500</v>
      </c>
      <c r="N99" s="3">
        <f t="shared" si="15"/>
        <v>1989.6</v>
      </c>
      <c r="O99" s="36"/>
      <c r="W99" s="1">
        <f t="shared" si="2"/>
        <v>8</v>
      </c>
      <c r="X99" s="1">
        <f t="shared" si="3"/>
        <v>0.90308998699194354</v>
      </c>
      <c r="Y99" s="1"/>
      <c r="Z99" s="1"/>
      <c r="AA99" s="1"/>
      <c r="AB99" s="1"/>
    </row>
    <row r="100" spans="2:28" x14ac:dyDescent="0.2">
      <c r="B100" s="17">
        <v>94</v>
      </c>
      <c r="C100" s="26"/>
      <c r="D100" s="3" t="s">
        <v>144</v>
      </c>
      <c r="E100" s="3"/>
      <c r="F100" s="3">
        <v>8.15</v>
      </c>
      <c r="G100" s="3" t="s">
        <v>140</v>
      </c>
      <c r="H100" s="3">
        <v>40</v>
      </c>
      <c r="I100" s="3">
        <v>30</v>
      </c>
      <c r="J100" s="3">
        <v>150</v>
      </c>
      <c r="K100" s="3">
        <v>150</v>
      </c>
      <c r="L100" s="3">
        <v>4000</v>
      </c>
      <c r="M100" s="3"/>
      <c r="N100" s="3">
        <f t="shared" si="15"/>
        <v>1910</v>
      </c>
      <c r="O100" s="36"/>
      <c r="W100" s="1">
        <f t="shared" si="2"/>
        <v>8.15</v>
      </c>
      <c r="X100" s="1">
        <f t="shared" si="3"/>
        <v>0.91115760873997664</v>
      </c>
      <c r="Y100" s="1"/>
      <c r="Z100" s="1"/>
      <c r="AA100" s="1"/>
      <c r="AB100" s="1"/>
    </row>
    <row r="101" spans="2:28" x14ac:dyDescent="0.2">
      <c r="B101" s="17">
        <v>95</v>
      </c>
      <c r="C101" s="26"/>
      <c r="D101" s="3" t="s">
        <v>143</v>
      </c>
      <c r="E101" s="3"/>
      <c r="F101" s="3">
        <v>12</v>
      </c>
      <c r="G101" s="3" t="s">
        <v>140</v>
      </c>
      <c r="H101" s="3">
        <v>50</v>
      </c>
      <c r="I101" s="3">
        <v>40</v>
      </c>
      <c r="J101" s="3">
        <v>200</v>
      </c>
      <c r="K101" s="3">
        <v>200</v>
      </c>
      <c r="L101" s="3">
        <v>4000</v>
      </c>
      <c r="M101" s="3">
        <v>1500</v>
      </c>
      <c r="N101" s="3">
        <f t="shared" si="15"/>
        <v>1910</v>
      </c>
      <c r="O101" s="36"/>
      <c r="W101" s="1">
        <f t="shared" si="2"/>
        <v>12</v>
      </c>
      <c r="X101" s="1">
        <f t="shared" si="3"/>
        <v>1.0791812460476249</v>
      </c>
      <c r="Y101" s="1"/>
      <c r="Z101" s="1"/>
      <c r="AA101" s="1"/>
      <c r="AB101" s="1"/>
    </row>
    <row r="102" spans="2:28" x14ac:dyDescent="0.2">
      <c r="B102" s="17">
        <v>96</v>
      </c>
      <c r="C102" s="26"/>
      <c r="D102" s="3" t="s">
        <v>142</v>
      </c>
      <c r="E102" s="3"/>
      <c r="F102" s="3">
        <v>15.3</v>
      </c>
      <c r="G102" s="3" t="s">
        <v>140</v>
      </c>
      <c r="H102" s="3">
        <v>60</v>
      </c>
      <c r="I102" s="3">
        <v>45</v>
      </c>
      <c r="J102" s="3">
        <v>250</v>
      </c>
      <c r="K102" s="3">
        <v>250</v>
      </c>
      <c r="L102" s="3">
        <v>4000</v>
      </c>
      <c r="M102" s="3">
        <v>1500</v>
      </c>
      <c r="N102" s="3">
        <f t="shared" si="15"/>
        <v>1719</v>
      </c>
      <c r="O102" s="36"/>
      <c r="W102" s="1"/>
      <c r="X102" s="1"/>
      <c r="Y102" s="1"/>
      <c r="Z102" s="1"/>
      <c r="AA102" s="1"/>
      <c r="AB102" s="1"/>
    </row>
    <row r="103" spans="2:28" x14ac:dyDescent="0.2">
      <c r="B103" s="17">
        <v>97</v>
      </c>
      <c r="C103" s="26"/>
      <c r="D103" s="3" t="s">
        <v>141</v>
      </c>
      <c r="E103" s="3"/>
      <c r="F103" s="3">
        <v>17.3</v>
      </c>
      <c r="G103" s="3" t="s">
        <v>140</v>
      </c>
      <c r="H103" s="3">
        <v>70</v>
      </c>
      <c r="I103" s="3">
        <v>50</v>
      </c>
      <c r="J103" s="3">
        <v>200</v>
      </c>
      <c r="K103" s="3">
        <v>200</v>
      </c>
      <c r="L103" s="3">
        <v>4000</v>
      </c>
      <c r="M103" s="3">
        <v>1500</v>
      </c>
      <c r="N103" s="3">
        <f>ROUND(9550*I103/K103,1)</f>
        <v>2387.5</v>
      </c>
      <c r="O103" s="36"/>
      <c r="W103" s="1"/>
      <c r="X103" s="1"/>
      <c r="Y103" s="1"/>
      <c r="Z103" s="1"/>
      <c r="AA103" s="1"/>
      <c r="AB103" s="1"/>
    </row>
    <row r="104" spans="2:28" x14ac:dyDescent="0.2">
      <c r="B104" s="17">
        <v>98</v>
      </c>
      <c r="C104" s="38"/>
      <c r="D104" s="3" t="s">
        <v>139</v>
      </c>
      <c r="E104" s="3"/>
      <c r="F104" s="3">
        <v>23.8</v>
      </c>
      <c r="G104" s="3" t="s">
        <v>140</v>
      </c>
      <c r="H104" s="3">
        <v>80</v>
      </c>
      <c r="I104" s="3">
        <v>70</v>
      </c>
      <c r="J104" s="3">
        <v>300</v>
      </c>
      <c r="K104" s="3">
        <v>300</v>
      </c>
      <c r="L104" s="3">
        <v>4000</v>
      </c>
      <c r="M104" s="3">
        <v>1500</v>
      </c>
      <c r="N104" s="3">
        <f>ROUND(9550*I104/K104,1)</f>
        <v>2228.3000000000002</v>
      </c>
      <c r="O104" s="37"/>
      <c r="W104" s="1">
        <f t="shared" si="2"/>
        <v>23.8</v>
      </c>
      <c r="X104" s="1">
        <f t="shared" si="3"/>
        <v>1.3765769570565121</v>
      </c>
      <c r="Y104" s="1"/>
      <c r="Z104" s="1"/>
      <c r="AA104" s="1"/>
      <c r="AB104" s="1"/>
    </row>
    <row r="105" spans="2:28" x14ac:dyDescent="0.2">
      <c r="B105" s="17">
        <v>99</v>
      </c>
      <c r="C105" s="25" t="s">
        <v>63</v>
      </c>
      <c r="D105" s="5">
        <v>8012</v>
      </c>
      <c r="E105" s="5"/>
      <c r="F105" s="5">
        <v>0.59</v>
      </c>
      <c r="G105" s="5"/>
      <c r="H105" s="5">
        <v>4.5</v>
      </c>
      <c r="I105" s="5">
        <v>2.25</v>
      </c>
      <c r="J105" s="5"/>
      <c r="K105" s="5"/>
      <c r="L105" s="5">
        <v>12000</v>
      </c>
      <c r="M105" s="5"/>
      <c r="N105" s="5"/>
      <c r="O105" s="40" t="s">
        <v>65</v>
      </c>
      <c r="W105" s="1">
        <f t="shared" ref="W105:W151" si="16">F105</f>
        <v>0.59</v>
      </c>
      <c r="X105" s="1">
        <f t="shared" ref="X105:X151" si="17">IFERROR(LOG10(W105), NA())</f>
        <v>-0.22914798835785583</v>
      </c>
      <c r="Y105" s="1">
        <f t="shared" ref="Y105:Y151" si="18">I105</f>
        <v>2.25</v>
      </c>
      <c r="Z105" s="1">
        <f t="shared" ref="Z105:Z151" si="19">K105</f>
        <v>0</v>
      </c>
      <c r="AA105" s="1">
        <f t="shared" ref="AA105:AA151" si="20">IFERROR(LOG10(Y105), NA())</f>
        <v>0.35218251811136247</v>
      </c>
      <c r="AB105" s="1" t="e">
        <f t="shared" ref="AB105:AB151" si="21">IFERROR(LOG10(Z105), NA())</f>
        <v>#N/A</v>
      </c>
    </row>
    <row r="106" spans="2:28" x14ac:dyDescent="0.2">
      <c r="B106" s="17">
        <v>100</v>
      </c>
      <c r="C106" s="26"/>
      <c r="D106" s="5" t="s">
        <v>64</v>
      </c>
      <c r="E106" s="5"/>
      <c r="F106" s="5">
        <v>0.59</v>
      </c>
      <c r="G106" s="5"/>
      <c r="H106" s="5">
        <v>4.5</v>
      </c>
      <c r="I106" s="5">
        <v>2.25</v>
      </c>
      <c r="J106" s="5"/>
      <c r="K106" s="5"/>
      <c r="L106" s="5">
        <v>12000</v>
      </c>
      <c r="M106" s="5"/>
      <c r="N106" s="5"/>
      <c r="O106" s="44"/>
      <c r="W106" s="1">
        <f t="shared" si="16"/>
        <v>0.59</v>
      </c>
      <c r="X106" s="1">
        <f t="shared" si="17"/>
        <v>-0.22914798835785583</v>
      </c>
      <c r="Y106" s="1">
        <f t="shared" si="18"/>
        <v>2.25</v>
      </c>
      <c r="Z106" s="1">
        <f t="shared" si="19"/>
        <v>0</v>
      </c>
      <c r="AA106" s="1">
        <f t="shared" si="20"/>
        <v>0.35218251811136247</v>
      </c>
      <c r="AB106" s="1" t="e">
        <f t="shared" si="21"/>
        <v>#N/A</v>
      </c>
    </row>
    <row r="107" spans="2:28" x14ac:dyDescent="0.2">
      <c r="B107" s="17">
        <v>101</v>
      </c>
      <c r="C107" s="26"/>
      <c r="D107" s="5">
        <v>8019</v>
      </c>
      <c r="E107" s="5"/>
      <c r="F107" s="5">
        <v>1.2190000000000001</v>
      </c>
      <c r="G107" s="5"/>
      <c r="H107" s="5">
        <v>7.125</v>
      </c>
      <c r="I107" s="5">
        <v>3.5</v>
      </c>
      <c r="J107" s="5"/>
      <c r="K107" s="5"/>
      <c r="L107" s="5">
        <v>12000</v>
      </c>
      <c r="M107" s="5"/>
      <c r="N107" s="5"/>
      <c r="O107" s="44"/>
      <c r="W107" s="1">
        <f t="shared" si="16"/>
        <v>1.2190000000000001</v>
      </c>
      <c r="X107" s="1">
        <f t="shared" si="17"/>
        <v>8.6003705618381956E-2</v>
      </c>
      <c r="Y107" s="1">
        <f t="shared" si="18"/>
        <v>3.5</v>
      </c>
      <c r="Z107" s="1">
        <f t="shared" si="19"/>
        <v>0</v>
      </c>
      <c r="AA107" s="1">
        <f t="shared" si="20"/>
        <v>0.54406804435027567</v>
      </c>
      <c r="AB107" s="1" t="e">
        <f t="shared" si="21"/>
        <v>#N/A</v>
      </c>
    </row>
    <row r="108" spans="2:28" x14ac:dyDescent="0.2">
      <c r="B108" s="17">
        <v>102</v>
      </c>
      <c r="C108" s="26"/>
      <c r="D108" s="5">
        <v>8025</v>
      </c>
      <c r="E108" s="5"/>
      <c r="F108" s="5">
        <v>1.45</v>
      </c>
      <c r="G108" s="5"/>
      <c r="H108" s="5">
        <v>9.375</v>
      </c>
      <c r="I108" s="5">
        <v>4.5999999999999996</v>
      </c>
      <c r="J108" s="5"/>
      <c r="K108" s="5"/>
      <c r="L108" s="5">
        <v>12000</v>
      </c>
      <c r="M108" s="5"/>
      <c r="N108" s="5"/>
      <c r="O108" s="44"/>
      <c r="W108" s="1">
        <f t="shared" si="16"/>
        <v>1.45</v>
      </c>
      <c r="X108" s="1">
        <f t="shared" si="17"/>
        <v>0.16136800223497488</v>
      </c>
      <c r="Y108" s="1">
        <f t="shared" si="18"/>
        <v>4.5999999999999996</v>
      </c>
      <c r="Z108" s="1">
        <f t="shared" si="19"/>
        <v>0</v>
      </c>
      <c r="AA108" s="1">
        <f t="shared" si="20"/>
        <v>0.66275783168157409</v>
      </c>
      <c r="AB108" s="1" t="e">
        <f t="shared" si="21"/>
        <v>#N/A</v>
      </c>
    </row>
    <row r="109" spans="2:28" x14ac:dyDescent="0.2">
      <c r="B109" s="17">
        <v>103</v>
      </c>
      <c r="C109" s="26"/>
      <c r="D109" s="5">
        <v>8038</v>
      </c>
      <c r="E109" s="5"/>
      <c r="F109" s="5">
        <v>1.97</v>
      </c>
      <c r="G109" s="5"/>
      <c r="H109" s="5">
        <v>14.25</v>
      </c>
      <c r="I109" s="5">
        <v>7.125</v>
      </c>
      <c r="J109" s="5"/>
      <c r="K109" s="5"/>
      <c r="L109" s="5">
        <v>12000</v>
      </c>
      <c r="M109" s="5"/>
      <c r="N109" s="5"/>
      <c r="O109" s="44"/>
      <c r="W109" s="1">
        <f t="shared" si="16"/>
        <v>1.97</v>
      </c>
      <c r="X109" s="1">
        <f t="shared" si="17"/>
        <v>0.2944662261615929</v>
      </c>
      <c r="Y109" s="1">
        <f t="shared" si="18"/>
        <v>7.125</v>
      </c>
      <c r="Z109" s="1">
        <f t="shared" si="19"/>
        <v>0</v>
      </c>
      <c r="AA109" s="1">
        <f t="shared" si="20"/>
        <v>0.85278486868054781</v>
      </c>
      <c r="AB109" s="1" t="e">
        <f t="shared" si="21"/>
        <v>#N/A</v>
      </c>
    </row>
    <row r="110" spans="2:28" x14ac:dyDescent="0.2">
      <c r="B110" s="17">
        <v>104</v>
      </c>
      <c r="C110" s="26"/>
      <c r="D110" s="5">
        <v>8057</v>
      </c>
      <c r="E110" s="5"/>
      <c r="F110" s="5">
        <v>2.6589999999999998</v>
      </c>
      <c r="G110" s="5"/>
      <c r="H110" s="5">
        <v>21.375</v>
      </c>
      <c r="I110" s="5">
        <v>10.6</v>
      </c>
      <c r="J110" s="5"/>
      <c r="K110" s="5"/>
      <c r="L110" s="5">
        <v>12000</v>
      </c>
      <c r="M110" s="5"/>
      <c r="N110" s="5"/>
      <c r="O110" s="44"/>
      <c r="W110" s="1">
        <f t="shared" si="16"/>
        <v>2.6589999999999998</v>
      </c>
      <c r="X110" s="1">
        <f t="shared" si="17"/>
        <v>0.424718337331567</v>
      </c>
      <c r="Y110" s="1">
        <f t="shared" si="18"/>
        <v>10.6</v>
      </c>
      <c r="Z110" s="1">
        <f t="shared" si="19"/>
        <v>0</v>
      </c>
      <c r="AA110" s="1">
        <f t="shared" si="20"/>
        <v>1.0253058652647702</v>
      </c>
      <c r="AB110" s="1" t="e">
        <f t="shared" si="21"/>
        <v>#N/A</v>
      </c>
    </row>
    <row r="111" spans="2:28" x14ac:dyDescent="0.2">
      <c r="B111" s="17">
        <v>105</v>
      </c>
      <c r="C111" s="26"/>
      <c r="D111" s="5">
        <v>8819</v>
      </c>
      <c r="E111" s="5"/>
      <c r="F111" s="5">
        <v>0.90600000000000003</v>
      </c>
      <c r="G111" s="5"/>
      <c r="H111" s="5">
        <v>5</v>
      </c>
      <c r="I111" s="5">
        <v>2.5</v>
      </c>
      <c r="J111" s="5"/>
      <c r="K111" s="5"/>
      <c r="L111" s="5">
        <v>10000</v>
      </c>
      <c r="M111" s="5"/>
      <c r="N111" s="5"/>
      <c r="O111" s="44"/>
      <c r="W111" s="1">
        <f t="shared" si="16"/>
        <v>0.90600000000000003</v>
      </c>
      <c r="X111" s="1">
        <f t="shared" si="17"/>
        <v>-4.2871802323186915E-2</v>
      </c>
      <c r="Y111" s="1">
        <f t="shared" si="18"/>
        <v>2.5</v>
      </c>
      <c r="Z111" s="1">
        <f t="shared" si="19"/>
        <v>0</v>
      </c>
      <c r="AA111" s="1">
        <f t="shared" si="20"/>
        <v>0.3979400086720376</v>
      </c>
      <c r="AB111" s="1" t="e">
        <f t="shared" si="21"/>
        <v>#N/A</v>
      </c>
    </row>
    <row r="112" spans="2:28" x14ac:dyDescent="0.2">
      <c r="B112" s="17">
        <v>106</v>
      </c>
      <c r="C112" s="38"/>
      <c r="D112" s="5">
        <v>12030</v>
      </c>
      <c r="E112" s="5"/>
      <c r="F112" s="5">
        <v>2.6</v>
      </c>
      <c r="G112" s="5"/>
      <c r="H112" s="5">
        <v>30</v>
      </c>
      <c r="I112" s="5">
        <v>15</v>
      </c>
      <c r="J112" s="5"/>
      <c r="K112" s="5"/>
      <c r="L112" s="5"/>
      <c r="M112" s="5"/>
      <c r="N112" s="5"/>
      <c r="O112" s="41"/>
      <c r="W112" s="1">
        <f t="shared" si="16"/>
        <v>2.6</v>
      </c>
      <c r="X112" s="1">
        <f t="shared" si="17"/>
        <v>0.41497334797081797</v>
      </c>
      <c r="Y112" s="1">
        <f t="shared" si="18"/>
        <v>15</v>
      </c>
      <c r="Z112" s="1">
        <f t="shared" si="19"/>
        <v>0</v>
      </c>
      <c r="AA112" s="1">
        <f t="shared" si="20"/>
        <v>1.1760912590556813</v>
      </c>
      <c r="AB112" s="1" t="e">
        <f t="shared" si="21"/>
        <v>#N/A</v>
      </c>
    </row>
    <row r="113" spans="2:28" x14ac:dyDescent="0.2">
      <c r="B113" s="17">
        <v>107</v>
      </c>
      <c r="C113" s="43" t="s">
        <v>77</v>
      </c>
      <c r="D113" s="7" t="s">
        <v>66</v>
      </c>
      <c r="E113" s="7"/>
      <c r="F113" s="7">
        <v>8.5</v>
      </c>
      <c r="G113" s="7"/>
      <c r="H113" s="7">
        <v>20</v>
      </c>
      <c r="I113" s="7">
        <v>8</v>
      </c>
      <c r="J113" s="7"/>
      <c r="K113" s="7">
        <f t="shared" ref="K113:K124" si="22">ROUND(9550*I113/N113,1)</f>
        <v>25.5</v>
      </c>
      <c r="L113" s="7"/>
      <c r="M113" s="7"/>
      <c r="N113" s="7">
        <v>3000</v>
      </c>
      <c r="O113" s="45" t="s">
        <v>78</v>
      </c>
      <c r="W113" s="1">
        <f t="shared" si="16"/>
        <v>8.5</v>
      </c>
      <c r="X113" s="1">
        <f t="shared" si="17"/>
        <v>0.92941892571429274</v>
      </c>
      <c r="Y113" s="1">
        <f t="shared" si="18"/>
        <v>8</v>
      </c>
      <c r="Z113" s="1">
        <f t="shared" si="19"/>
        <v>25.5</v>
      </c>
      <c r="AA113" s="1">
        <f t="shared" si="20"/>
        <v>0.90308998699194354</v>
      </c>
      <c r="AB113" s="1">
        <f t="shared" si="21"/>
        <v>1.4065401804339552</v>
      </c>
    </row>
    <row r="114" spans="2:28" x14ac:dyDescent="0.2">
      <c r="B114" s="17">
        <v>108</v>
      </c>
      <c r="C114" s="43"/>
      <c r="D114" s="7" t="s">
        <v>67</v>
      </c>
      <c r="E114" s="7"/>
      <c r="F114" s="7">
        <v>8.1999999999999993</v>
      </c>
      <c r="G114" s="7"/>
      <c r="H114" s="7">
        <v>30</v>
      </c>
      <c r="I114" s="7">
        <v>15</v>
      </c>
      <c r="J114" s="7"/>
      <c r="K114" s="7">
        <f t="shared" si="22"/>
        <v>35.799999999999997</v>
      </c>
      <c r="L114" s="7"/>
      <c r="M114" s="7"/>
      <c r="N114" s="7">
        <v>4000</v>
      </c>
      <c r="O114" s="47"/>
      <c r="W114" s="1">
        <f t="shared" si="16"/>
        <v>8.1999999999999993</v>
      </c>
      <c r="X114" s="1">
        <f t="shared" si="17"/>
        <v>0.91381385238371671</v>
      </c>
      <c r="Y114" s="1">
        <f t="shared" si="18"/>
        <v>15</v>
      </c>
      <c r="Z114" s="1">
        <f t="shared" si="19"/>
        <v>35.799999999999997</v>
      </c>
      <c r="AA114" s="1">
        <f t="shared" si="20"/>
        <v>1.1760912590556813</v>
      </c>
      <c r="AB114" s="1">
        <f t="shared" si="21"/>
        <v>1.5538830266438743</v>
      </c>
    </row>
    <row r="115" spans="2:28" x14ac:dyDescent="0.2">
      <c r="B115" s="17">
        <v>109</v>
      </c>
      <c r="C115" s="43"/>
      <c r="D115" s="7" t="s">
        <v>68</v>
      </c>
      <c r="E115" s="7"/>
      <c r="F115" s="7">
        <v>12.5</v>
      </c>
      <c r="G115" s="7"/>
      <c r="H115" s="7">
        <v>40</v>
      </c>
      <c r="I115" s="7">
        <v>20</v>
      </c>
      <c r="J115" s="7"/>
      <c r="K115" s="7">
        <f t="shared" si="22"/>
        <v>63.7</v>
      </c>
      <c r="L115" s="7"/>
      <c r="M115" s="7"/>
      <c r="N115" s="7">
        <v>3000</v>
      </c>
      <c r="O115" s="47"/>
      <c r="W115" s="1">
        <f t="shared" si="16"/>
        <v>12.5</v>
      </c>
      <c r="X115" s="1">
        <f t="shared" si="17"/>
        <v>1.0969100130080565</v>
      </c>
      <c r="Y115" s="1">
        <f t="shared" si="18"/>
        <v>20</v>
      </c>
      <c r="Z115" s="1">
        <f t="shared" si="19"/>
        <v>63.7</v>
      </c>
      <c r="AA115" s="1">
        <f t="shared" si="20"/>
        <v>1.3010299956639813</v>
      </c>
      <c r="AB115" s="1">
        <f t="shared" si="21"/>
        <v>1.8041394323353503</v>
      </c>
    </row>
    <row r="116" spans="2:28" x14ac:dyDescent="0.2">
      <c r="B116" s="17">
        <v>110</v>
      </c>
      <c r="C116" s="43"/>
      <c r="D116" s="7" t="s">
        <v>69</v>
      </c>
      <c r="E116" s="7"/>
      <c r="F116" s="7">
        <v>23</v>
      </c>
      <c r="G116" s="7"/>
      <c r="H116" s="7">
        <v>80</v>
      </c>
      <c r="I116" s="7">
        <v>30</v>
      </c>
      <c r="J116" s="7"/>
      <c r="K116" s="7">
        <f t="shared" si="22"/>
        <v>102.3</v>
      </c>
      <c r="L116" s="7"/>
      <c r="M116" s="7"/>
      <c r="N116" s="7">
        <v>2800</v>
      </c>
      <c r="O116" s="46"/>
      <c r="W116" s="1">
        <f t="shared" si="16"/>
        <v>23</v>
      </c>
      <c r="X116" s="1">
        <f t="shared" si="17"/>
        <v>1.3617278360175928</v>
      </c>
      <c r="Y116" s="1">
        <f t="shared" si="18"/>
        <v>30</v>
      </c>
      <c r="Z116" s="1">
        <f t="shared" si="19"/>
        <v>102.3</v>
      </c>
      <c r="AA116" s="1">
        <f t="shared" si="20"/>
        <v>1.4771212547196624</v>
      </c>
      <c r="AB116" s="1">
        <f t="shared" si="21"/>
        <v>2.0098756337121602</v>
      </c>
    </row>
    <row r="117" spans="2:28" x14ac:dyDescent="0.2">
      <c r="B117" s="17">
        <v>111</v>
      </c>
      <c r="C117" s="43"/>
      <c r="D117" s="8" t="s">
        <v>70</v>
      </c>
      <c r="E117" s="8"/>
      <c r="F117" s="8">
        <v>1.45</v>
      </c>
      <c r="G117" s="8"/>
      <c r="H117" s="8">
        <v>7</v>
      </c>
      <c r="I117" s="8">
        <v>3</v>
      </c>
      <c r="J117" s="8"/>
      <c r="K117" s="8">
        <f t="shared" si="22"/>
        <v>4.8</v>
      </c>
      <c r="L117" s="8"/>
      <c r="M117" s="8"/>
      <c r="N117" s="8">
        <v>6000</v>
      </c>
      <c r="O117" s="32" t="s">
        <v>79</v>
      </c>
      <c r="W117" s="1">
        <f t="shared" si="16"/>
        <v>1.45</v>
      </c>
      <c r="X117" s="1">
        <f t="shared" si="17"/>
        <v>0.16136800223497488</v>
      </c>
      <c r="Y117" s="1">
        <f t="shared" si="18"/>
        <v>3</v>
      </c>
      <c r="Z117" s="1">
        <f t="shared" si="19"/>
        <v>4.8</v>
      </c>
      <c r="AA117" s="1">
        <f t="shared" si="20"/>
        <v>0.47712125471966244</v>
      </c>
      <c r="AB117" s="1">
        <f t="shared" si="21"/>
        <v>0.68124123737558717</v>
      </c>
    </row>
    <row r="118" spans="2:28" x14ac:dyDescent="0.2">
      <c r="B118" s="17">
        <v>112</v>
      </c>
      <c r="C118" s="43"/>
      <c r="D118" s="8" t="s">
        <v>71</v>
      </c>
      <c r="E118" s="8"/>
      <c r="F118" s="8">
        <v>1.95</v>
      </c>
      <c r="G118" s="8"/>
      <c r="H118" s="8">
        <v>10</v>
      </c>
      <c r="I118" s="8">
        <v>5</v>
      </c>
      <c r="J118" s="8"/>
      <c r="K118" s="8">
        <f t="shared" si="22"/>
        <v>8</v>
      </c>
      <c r="L118" s="8"/>
      <c r="M118" s="8"/>
      <c r="N118" s="8">
        <v>6000</v>
      </c>
      <c r="O118" s="34"/>
      <c r="W118" s="1">
        <f t="shared" si="16"/>
        <v>1.95</v>
      </c>
      <c r="X118" s="1">
        <f t="shared" si="17"/>
        <v>0.29003461136251801</v>
      </c>
      <c r="Y118" s="1">
        <f t="shared" si="18"/>
        <v>5</v>
      </c>
      <c r="Z118" s="1">
        <f t="shared" si="19"/>
        <v>8</v>
      </c>
      <c r="AA118" s="1">
        <f t="shared" si="20"/>
        <v>0.69897000433601886</v>
      </c>
      <c r="AB118" s="1">
        <f t="shared" si="21"/>
        <v>0.90308998699194354</v>
      </c>
    </row>
    <row r="119" spans="2:28" x14ac:dyDescent="0.2">
      <c r="B119" s="17">
        <v>113</v>
      </c>
      <c r="C119" s="43"/>
      <c r="D119" s="4" t="s">
        <v>72</v>
      </c>
      <c r="E119" s="4"/>
      <c r="F119" s="4">
        <v>4.0999999999999996</v>
      </c>
      <c r="G119" s="4"/>
      <c r="H119" s="4">
        <v>15</v>
      </c>
      <c r="I119" s="4">
        <v>6</v>
      </c>
      <c r="J119" s="4"/>
      <c r="K119" s="4">
        <f t="shared" si="22"/>
        <v>22.9</v>
      </c>
      <c r="L119" s="4"/>
      <c r="M119" s="4"/>
      <c r="N119" s="4">
        <v>2500</v>
      </c>
      <c r="O119" s="27" t="s">
        <v>80</v>
      </c>
      <c r="W119" s="1">
        <f t="shared" si="16"/>
        <v>4.0999999999999996</v>
      </c>
      <c r="X119" s="1">
        <f t="shared" si="17"/>
        <v>0.61278385671973545</v>
      </c>
      <c r="Y119" s="1">
        <f t="shared" si="18"/>
        <v>6</v>
      </c>
      <c r="Z119" s="1">
        <f t="shared" si="19"/>
        <v>22.9</v>
      </c>
      <c r="AA119" s="1">
        <f t="shared" si="20"/>
        <v>0.77815125038364363</v>
      </c>
      <c r="AB119" s="1">
        <f t="shared" si="21"/>
        <v>1.3598354823398879</v>
      </c>
    </row>
    <row r="120" spans="2:28" x14ac:dyDescent="0.2">
      <c r="B120" s="17">
        <v>114</v>
      </c>
      <c r="C120" s="43"/>
      <c r="D120" s="4" t="s">
        <v>73</v>
      </c>
      <c r="E120" s="4"/>
      <c r="F120" s="4">
        <v>7</v>
      </c>
      <c r="G120" s="4"/>
      <c r="H120" s="4">
        <v>25</v>
      </c>
      <c r="I120" s="4">
        <v>15</v>
      </c>
      <c r="J120" s="4"/>
      <c r="K120" s="4">
        <f t="shared" si="22"/>
        <v>31.8</v>
      </c>
      <c r="L120" s="4"/>
      <c r="M120" s="4"/>
      <c r="N120" s="4">
        <v>4500</v>
      </c>
      <c r="O120" s="42"/>
      <c r="W120" s="1">
        <f t="shared" si="16"/>
        <v>7</v>
      </c>
      <c r="X120" s="1">
        <f t="shared" si="17"/>
        <v>0.84509804001425681</v>
      </c>
      <c r="Y120" s="1">
        <f t="shared" si="18"/>
        <v>15</v>
      </c>
      <c r="Z120" s="1">
        <f t="shared" si="19"/>
        <v>31.8</v>
      </c>
      <c r="AA120" s="1">
        <f t="shared" si="20"/>
        <v>1.1760912590556813</v>
      </c>
      <c r="AB120" s="1">
        <f t="shared" si="21"/>
        <v>1.5024271199844328</v>
      </c>
    </row>
    <row r="121" spans="2:28" x14ac:dyDescent="0.2">
      <c r="B121" s="17">
        <v>115</v>
      </c>
      <c r="C121" s="43"/>
      <c r="D121" s="3" t="s">
        <v>74</v>
      </c>
      <c r="E121" s="3"/>
      <c r="F121" s="3">
        <v>5.2</v>
      </c>
      <c r="G121" s="3"/>
      <c r="H121" s="3">
        <v>20</v>
      </c>
      <c r="I121" s="3">
        <v>8</v>
      </c>
      <c r="J121" s="3"/>
      <c r="K121" s="3">
        <f t="shared" si="22"/>
        <v>42.4</v>
      </c>
      <c r="L121" s="3"/>
      <c r="M121" s="3"/>
      <c r="N121" s="3">
        <v>1800</v>
      </c>
      <c r="O121" s="35" t="s">
        <v>81</v>
      </c>
      <c r="W121" s="1">
        <f t="shared" si="16"/>
        <v>5.2</v>
      </c>
      <c r="X121" s="1">
        <f t="shared" si="17"/>
        <v>0.71600334363479923</v>
      </c>
      <c r="Y121" s="1">
        <f t="shared" si="18"/>
        <v>8</v>
      </c>
      <c r="Z121" s="1">
        <f t="shared" si="19"/>
        <v>42.4</v>
      </c>
      <c r="AA121" s="1">
        <f t="shared" si="20"/>
        <v>0.90308998699194354</v>
      </c>
      <c r="AB121" s="1">
        <f t="shared" si="21"/>
        <v>1.6273658565927327</v>
      </c>
    </row>
    <row r="122" spans="2:28" x14ac:dyDescent="0.2">
      <c r="B122" s="17">
        <v>116</v>
      </c>
      <c r="C122" s="43"/>
      <c r="D122" s="3" t="s">
        <v>75</v>
      </c>
      <c r="E122" s="3"/>
      <c r="F122" s="3">
        <v>7.9</v>
      </c>
      <c r="G122" s="3"/>
      <c r="H122" s="3">
        <v>28</v>
      </c>
      <c r="I122" s="3">
        <v>15</v>
      </c>
      <c r="J122" s="3"/>
      <c r="K122" s="3">
        <f t="shared" si="22"/>
        <v>51.2</v>
      </c>
      <c r="L122" s="3"/>
      <c r="M122" s="3"/>
      <c r="N122" s="3">
        <v>2800</v>
      </c>
      <c r="O122" s="36"/>
      <c r="W122" s="1">
        <f t="shared" si="16"/>
        <v>7.9</v>
      </c>
      <c r="X122" s="1">
        <f t="shared" si="17"/>
        <v>0.89762709129044149</v>
      </c>
      <c r="Y122" s="1">
        <f t="shared" si="18"/>
        <v>15</v>
      </c>
      <c r="Z122" s="1">
        <f t="shared" si="19"/>
        <v>51.2</v>
      </c>
      <c r="AA122" s="1">
        <f t="shared" si="20"/>
        <v>1.1760912590556813</v>
      </c>
      <c r="AB122" s="1">
        <f t="shared" si="21"/>
        <v>1.7092699609758308</v>
      </c>
    </row>
    <row r="123" spans="2:28" x14ac:dyDescent="0.2">
      <c r="B123" s="17">
        <v>117</v>
      </c>
      <c r="C123" s="43"/>
      <c r="D123" s="3" t="s">
        <v>76</v>
      </c>
      <c r="E123" s="3"/>
      <c r="F123" s="3">
        <v>17</v>
      </c>
      <c r="G123" s="3"/>
      <c r="H123" s="3">
        <v>60</v>
      </c>
      <c r="I123" s="3">
        <v>25</v>
      </c>
      <c r="J123" s="3"/>
      <c r="K123" s="3">
        <f t="shared" si="22"/>
        <v>108.5</v>
      </c>
      <c r="L123" s="3"/>
      <c r="M123" s="3"/>
      <c r="N123" s="3">
        <v>2200</v>
      </c>
      <c r="O123" s="37"/>
      <c r="W123" s="1">
        <f t="shared" si="16"/>
        <v>17</v>
      </c>
      <c r="X123" s="1">
        <f t="shared" si="17"/>
        <v>1.2304489213782739</v>
      </c>
      <c r="Y123" s="1">
        <f t="shared" si="18"/>
        <v>25</v>
      </c>
      <c r="Z123" s="1">
        <f t="shared" si="19"/>
        <v>108.5</v>
      </c>
      <c r="AA123" s="1">
        <f t="shared" si="20"/>
        <v>1.3979400086720377</v>
      </c>
      <c r="AB123" s="1">
        <f t="shared" si="21"/>
        <v>2.0354297381845483</v>
      </c>
    </row>
    <row r="124" spans="2:28" ht="34" x14ac:dyDescent="0.2">
      <c r="B124" s="17">
        <v>118</v>
      </c>
      <c r="C124" s="2" t="s">
        <v>86</v>
      </c>
      <c r="D124" s="5" t="s">
        <v>87</v>
      </c>
      <c r="E124" s="5"/>
      <c r="F124" s="5">
        <v>18</v>
      </c>
      <c r="G124" s="5"/>
      <c r="H124" s="5">
        <v>70</v>
      </c>
      <c r="I124" s="5">
        <v>45</v>
      </c>
      <c r="J124" s="5"/>
      <c r="K124" s="5">
        <f t="shared" si="22"/>
        <v>171.9</v>
      </c>
      <c r="L124" s="5"/>
      <c r="M124" s="5"/>
      <c r="N124" s="5">
        <v>2500</v>
      </c>
      <c r="O124" s="22" t="s">
        <v>88</v>
      </c>
      <c r="W124" s="1">
        <f t="shared" si="16"/>
        <v>18</v>
      </c>
      <c r="X124" s="1">
        <f t="shared" si="17"/>
        <v>1.255272505103306</v>
      </c>
      <c r="Y124" s="1">
        <f t="shared" si="18"/>
        <v>45</v>
      </c>
      <c r="Z124" s="1">
        <f t="shared" si="19"/>
        <v>171.9</v>
      </c>
      <c r="AA124" s="1">
        <f t="shared" si="20"/>
        <v>1.6532125137753437</v>
      </c>
      <c r="AB124" s="1">
        <f t="shared" si="21"/>
        <v>2.2352758766870524</v>
      </c>
    </row>
    <row r="125" spans="2:28" ht="17" x14ac:dyDescent="0.2">
      <c r="B125" s="17">
        <v>119</v>
      </c>
      <c r="C125" s="39" t="s">
        <v>84</v>
      </c>
      <c r="D125" s="10" t="s">
        <v>82</v>
      </c>
      <c r="E125" s="10"/>
      <c r="F125" s="10">
        <v>13</v>
      </c>
      <c r="G125" s="10" t="s">
        <v>17</v>
      </c>
      <c r="H125" s="10"/>
      <c r="I125" s="10">
        <v>65</v>
      </c>
      <c r="J125" s="10"/>
      <c r="K125" s="10">
        <f>9550*I125/N125</f>
        <v>248.3</v>
      </c>
      <c r="L125" s="10"/>
      <c r="M125" s="10"/>
      <c r="N125" s="10">
        <v>2500</v>
      </c>
      <c r="O125" s="45" t="s">
        <v>85</v>
      </c>
      <c r="W125" s="1">
        <f t="shared" si="16"/>
        <v>13</v>
      </c>
      <c r="X125" s="1">
        <f t="shared" si="17"/>
        <v>1.1139433523068367</v>
      </c>
      <c r="Y125" s="1">
        <f t="shared" si="18"/>
        <v>65</v>
      </c>
      <c r="Z125" s="1">
        <f t="shared" si="19"/>
        <v>248.3</v>
      </c>
      <c r="AA125" s="1">
        <f t="shared" si="20"/>
        <v>1.8129133566428555</v>
      </c>
      <c r="AB125" s="1">
        <f t="shared" si="21"/>
        <v>2.3949767195545641</v>
      </c>
    </row>
    <row r="126" spans="2:28" ht="17" x14ac:dyDescent="0.2">
      <c r="B126" s="17">
        <v>120</v>
      </c>
      <c r="C126" s="39"/>
      <c r="D126" s="10" t="s">
        <v>83</v>
      </c>
      <c r="E126" s="10"/>
      <c r="F126" s="10">
        <v>50</v>
      </c>
      <c r="G126" s="10" t="s">
        <v>17</v>
      </c>
      <c r="H126" s="10"/>
      <c r="I126" s="10">
        <v>261</v>
      </c>
      <c r="J126" s="10"/>
      <c r="K126" s="10">
        <v>1000</v>
      </c>
      <c r="L126" s="10"/>
      <c r="M126" s="10">
        <v>2500</v>
      </c>
      <c r="N126" s="10">
        <f t="shared" ref="N126:N145" si="23">ROUND(9550*I126/K126,1)</f>
        <v>2492.6</v>
      </c>
      <c r="O126" s="46"/>
      <c r="W126" s="1">
        <f t="shared" si="16"/>
        <v>50</v>
      </c>
      <c r="X126" s="1">
        <f t="shared" si="17"/>
        <v>1.6989700043360187</v>
      </c>
      <c r="Y126" s="1">
        <f t="shared" si="18"/>
        <v>261</v>
      </c>
      <c r="Z126" s="1">
        <f t="shared" si="19"/>
        <v>1000</v>
      </c>
      <c r="AA126" s="1">
        <f t="shared" si="20"/>
        <v>2.4166405073382808</v>
      </c>
      <c r="AB126" s="1">
        <f t="shared" si="21"/>
        <v>3</v>
      </c>
    </row>
    <row r="127" spans="2:28" ht="17" x14ac:dyDescent="0.2">
      <c r="B127" s="17">
        <v>121</v>
      </c>
      <c r="C127" s="25" t="s">
        <v>118</v>
      </c>
      <c r="D127" s="12" t="s">
        <v>119</v>
      </c>
      <c r="E127" s="12"/>
      <c r="F127" s="12">
        <v>3.6</v>
      </c>
      <c r="G127" s="12"/>
      <c r="H127" s="12"/>
      <c r="I127" s="12">
        <v>5.4</v>
      </c>
      <c r="J127" s="12"/>
      <c r="K127" s="12"/>
      <c r="L127" s="12"/>
      <c r="M127" s="12"/>
      <c r="N127" s="12"/>
      <c r="O127" s="32" t="s">
        <v>122</v>
      </c>
      <c r="W127" s="1"/>
      <c r="X127" s="1"/>
      <c r="Y127" s="1"/>
      <c r="Z127" s="1"/>
      <c r="AA127" s="1"/>
      <c r="AB127" s="1"/>
    </row>
    <row r="128" spans="2:28" ht="17" x14ac:dyDescent="0.2">
      <c r="B128" s="17">
        <v>122</v>
      </c>
      <c r="C128" s="26"/>
      <c r="D128" s="12" t="s">
        <v>120</v>
      </c>
      <c r="E128" s="12"/>
      <c r="F128" s="12">
        <v>4.4080000000000004</v>
      </c>
      <c r="G128" s="12"/>
      <c r="H128" s="12"/>
      <c r="I128" s="12">
        <v>7.7</v>
      </c>
      <c r="J128" s="12"/>
      <c r="K128" s="12"/>
      <c r="L128" s="12"/>
      <c r="M128" s="12"/>
      <c r="N128" s="12"/>
      <c r="O128" s="33"/>
      <c r="W128" s="1"/>
      <c r="X128" s="1"/>
      <c r="Y128" s="1"/>
      <c r="Z128" s="1"/>
      <c r="AA128" s="1"/>
      <c r="AB128" s="1"/>
    </row>
    <row r="129" spans="2:28" ht="17" x14ac:dyDescent="0.2">
      <c r="B129" s="17">
        <v>123</v>
      </c>
      <c r="C129" s="38"/>
      <c r="D129" s="12" t="s">
        <v>121</v>
      </c>
      <c r="E129" s="12"/>
      <c r="F129" s="12">
        <v>5.13</v>
      </c>
      <c r="G129" s="12"/>
      <c r="H129" s="12"/>
      <c r="I129" s="12">
        <v>9.4</v>
      </c>
      <c r="J129" s="12"/>
      <c r="K129" s="12"/>
      <c r="L129" s="12"/>
      <c r="M129" s="12"/>
      <c r="N129" s="12"/>
      <c r="O129" s="34"/>
      <c r="W129" s="1"/>
      <c r="X129" s="1"/>
      <c r="Y129" s="1"/>
      <c r="Z129" s="1"/>
      <c r="AA129" s="1"/>
      <c r="AB129" s="1"/>
    </row>
    <row r="130" spans="2:28" ht="17" x14ac:dyDescent="0.2">
      <c r="B130" s="17">
        <v>124</v>
      </c>
      <c r="C130" s="39" t="s">
        <v>93</v>
      </c>
      <c r="D130" s="13" t="s">
        <v>89</v>
      </c>
      <c r="E130" s="13"/>
      <c r="F130" s="13">
        <v>0.61099999999999999</v>
      </c>
      <c r="G130" s="13"/>
      <c r="H130" s="13"/>
      <c r="I130" s="13">
        <v>0.5</v>
      </c>
      <c r="J130" s="13">
        <v>2.68</v>
      </c>
      <c r="K130" s="13">
        <v>0.74</v>
      </c>
      <c r="L130" s="13">
        <v>6500</v>
      </c>
      <c r="M130" s="13"/>
      <c r="N130" s="13">
        <f t="shared" si="23"/>
        <v>6452.7</v>
      </c>
      <c r="O130" s="40" t="s">
        <v>106</v>
      </c>
      <c r="W130" s="1">
        <f t="shared" si="16"/>
        <v>0.61099999999999999</v>
      </c>
      <c r="X130" s="1">
        <f t="shared" si="17"/>
        <v>-0.21395878975744578</v>
      </c>
      <c r="Y130" s="1">
        <f t="shared" si="18"/>
        <v>0.5</v>
      </c>
      <c r="Z130" s="1">
        <f t="shared" si="19"/>
        <v>0.74</v>
      </c>
      <c r="AA130" s="1">
        <f t="shared" si="20"/>
        <v>-0.3010299956639812</v>
      </c>
      <c r="AB130" s="1">
        <f t="shared" si="21"/>
        <v>-0.13076828026902382</v>
      </c>
    </row>
    <row r="131" spans="2:28" ht="16" customHeight="1" x14ac:dyDescent="0.2">
      <c r="B131" s="17">
        <v>125</v>
      </c>
      <c r="C131" s="39"/>
      <c r="D131" s="4" t="s">
        <v>90</v>
      </c>
      <c r="E131" s="4"/>
      <c r="F131" s="4">
        <v>0.46100000000000002</v>
      </c>
      <c r="G131" s="4"/>
      <c r="H131" s="4"/>
      <c r="I131" s="4">
        <v>0.58599999999999997</v>
      </c>
      <c r="J131" s="4">
        <v>1.87</v>
      </c>
      <c r="K131" s="4">
        <v>0.35</v>
      </c>
      <c r="L131" s="4">
        <v>16000</v>
      </c>
      <c r="M131" s="4"/>
      <c r="N131" s="4">
        <f t="shared" si="23"/>
        <v>15989.4</v>
      </c>
      <c r="O131" s="44"/>
      <c r="W131" s="1">
        <f t="shared" si="16"/>
        <v>0.46100000000000002</v>
      </c>
      <c r="X131" s="1">
        <f t="shared" si="17"/>
        <v>-0.33629907461035186</v>
      </c>
      <c r="Y131" s="1">
        <f t="shared" si="18"/>
        <v>0.58599999999999997</v>
      </c>
      <c r="Z131" s="1">
        <f t="shared" si="19"/>
        <v>0.35</v>
      </c>
      <c r="AA131" s="1">
        <f t="shared" si="20"/>
        <v>-0.23210238398190938</v>
      </c>
      <c r="AB131" s="1">
        <f t="shared" si="21"/>
        <v>-0.45593195564972439</v>
      </c>
    </row>
    <row r="132" spans="2:28" x14ac:dyDescent="0.2">
      <c r="B132" s="17">
        <v>126</v>
      </c>
      <c r="C132" s="39"/>
      <c r="D132" s="4" t="s">
        <v>91</v>
      </c>
      <c r="E132" s="4"/>
      <c r="F132" s="4">
        <v>0.74</v>
      </c>
      <c r="G132" s="4"/>
      <c r="H132" s="4"/>
      <c r="I132" s="4">
        <v>1.01</v>
      </c>
      <c r="J132" s="4">
        <v>2.83</v>
      </c>
      <c r="K132" s="4">
        <v>0.69</v>
      </c>
      <c r="L132" s="4">
        <v>16000</v>
      </c>
      <c r="M132" s="4"/>
      <c r="N132" s="4">
        <f t="shared" si="23"/>
        <v>13979</v>
      </c>
      <c r="O132" s="44"/>
      <c r="W132" s="1">
        <f t="shared" si="16"/>
        <v>0.74</v>
      </c>
      <c r="X132" s="1">
        <f t="shared" si="17"/>
        <v>-0.13076828026902382</v>
      </c>
      <c r="Y132" s="1">
        <f t="shared" si="18"/>
        <v>1.01</v>
      </c>
      <c r="Z132" s="1">
        <f t="shared" si="19"/>
        <v>0.69</v>
      </c>
      <c r="AA132" s="1">
        <f t="shared" si="20"/>
        <v>4.3213737826425782E-3</v>
      </c>
      <c r="AB132" s="1">
        <f t="shared" si="21"/>
        <v>-0.16115090926274472</v>
      </c>
    </row>
    <row r="133" spans="2:28" x14ac:dyDescent="0.2">
      <c r="B133" s="17">
        <v>127</v>
      </c>
      <c r="C133" s="39"/>
      <c r="D133" s="4" t="s">
        <v>92</v>
      </c>
      <c r="E133" s="4"/>
      <c r="F133" s="4">
        <v>0.83599999999999997</v>
      </c>
      <c r="G133" s="4"/>
      <c r="H133" s="4"/>
      <c r="I133" s="4">
        <v>0.68</v>
      </c>
      <c r="J133" s="4">
        <v>3.69</v>
      </c>
      <c r="K133" s="4">
        <v>1.02</v>
      </c>
      <c r="L133" s="4">
        <v>6500</v>
      </c>
      <c r="M133" s="4"/>
      <c r="N133" s="4">
        <f t="shared" si="23"/>
        <v>6366.7</v>
      </c>
      <c r="O133" s="44"/>
      <c r="W133" s="1">
        <f t="shared" si="16"/>
        <v>0.83599999999999997</v>
      </c>
      <c r="X133" s="1">
        <f t="shared" si="17"/>
        <v>-7.779372256098363E-2</v>
      </c>
      <c r="Y133" s="1">
        <f t="shared" si="18"/>
        <v>0.68</v>
      </c>
      <c r="Z133" s="1">
        <f t="shared" si="19"/>
        <v>1.02</v>
      </c>
      <c r="AA133" s="1">
        <f t="shared" si="20"/>
        <v>-0.16749108729376366</v>
      </c>
      <c r="AB133" s="1">
        <f t="shared" si="21"/>
        <v>8.6001717619175692E-3</v>
      </c>
    </row>
    <row r="134" spans="2:28" x14ac:dyDescent="0.2">
      <c r="B134" s="17">
        <v>128</v>
      </c>
      <c r="C134" s="39"/>
      <c r="D134" s="4" t="s">
        <v>95</v>
      </c>
      <c r="E134" s="4"/>
      <c r="F134" s="4"/>
      <c r="G134" s="4"/>
      <c r="H134" s="4">
        <v>0.85</v>
      </c>
      <c r="I134" s="4">
        <v>0.245</v>
      </c>
      <c r="J134" s="4">
        <v>4.1399999999999997</v>
      </c>
      <c r="K134" s="4">
        <v>0.71</v>
      </c>
      <c r="L134" s="4">
        <v>3300</v>
      </c>
      <c r="M134" s="4"/>
      <c r="N134" s="4">
        <f t="shared" si="23"/>
        <v>3295.4</v>
      </c>
      <c r="O134" s="44"/>
      <c r="W134" s="1">
        <f t="shared" si="16"/>
        <v>0</v>
      </c>
      <c r="X134" s="1" t="e">
        <f t="shared" si="17"/>
        <v>#N/A</v>
      </c>
      <c r="Y134" s="1">
        <f t="shared" si="18"/>
        <v>0.245</v>
      </c>
      <c r="Z134" s="1">
        <f t="shared" si="19"/>
        <v>0.71</v>
      </c>
      <c r="AA134" s="1">
        <f t="shared" si="20"/>
        <v>-0.61083391563546752</v>
      </c>
      <c r="AB134" s="1">
        <f t="shared" si="21"/>
        <v>-0.14874165128092473</v>
      </c>
    </row>
    <row r="135" spans="2:28" x14ac:dyDescent="0.2">
      <c r="B135" s="17">
        <v>129</v>
      </c>
      <c r="C135" s="39"/>
      <c r="D135" s="3" t="s">
        <v>94</v>
      </c>
      <c r="E135" s="3"/>
      <c r="F135" s="3">
        <v>0.17100000000000001</v>
      </c>
      <c r="G135" s="3"/>
      <c r="H135" s="3"/>
      <c r="I135" s="3">
        <v>0.10299999999999999</v>
      </c>
      <c r="J135" s="3">
        <v>0.41</v>
      </c>
      <c r="K135" s="3">
        <v>0.14000000000000001</v>
      </c>
      <c r="L135" s="3">
        <v>30600</v>
      </c>
      <c r="M135" s="3"/>
      <c r="N135" s="3">
        <f t="shared" si="23"/>
        <v>7026.1</v>
      </c>
      <c r="O135" s="44"/>
      <c r="W135" s="1">
        <f t="shared" si="16"/>
        <v>0.17100000000000001</v>
      </c>
      <c r="X135" s="1">
        <f t="shared" si="17"/>
        <v>-0.76700388960784616</v>
      </c>
      <c r="Y135" s="1">
        <f t="shared" si="18"/>
        <v>0.10299999999999999</v>
      </c>
      <c r="Z135" s="1">
        <f t="shared" si="19"/>
        <v>0.14000000000000001</v>
      </c>
      <c r="AA135" s="1">
        <f t="shared" si="20"/>
        <v>-0.98716277529482777</v>
      </c>
      <c r="AB135" s="1">
        <f t="shared" si="21"/>
        <v>-0.85387196432176193</v>
      </c>
    </row>
    <row r="136" spans="2:28" x14ac:dyDescent="0.2">
      <c r="B136" s="17">
        <v>130</v>
      </c>
      <c r="C136" s="39"/>
      <c r="D136" s="3" t="s">
        <v>96</v>
      </c>
      <c r="E136" s="3"/>
      <c r="F136" s="3">
        <v>0.19700000000000001</v>
      </c>
      <c r="G136" s="3"/>
      <c r="H136" s="3"/>
      <c r="I136" s="3">
        <v>0.13200000000000001</v>
      </c>
      <c r="J136" s="3">
        <v>0.53</v>
      </c>
      <c r="K136" s="3">
        <v>0.19</v>
      </c>
      <c r="L136" s="3">
        <v>28400</v>
      </c>
      <c r="M136" s="3"/>
      <c r="N136" s="3">
        <f t="shared" si="23"/>
        <v>6634.7</v>
      </c>
      <c r="O136" s="44"/>
      <c r="W136" s="1">
        <f t="shared" si="16"/>
        <v>0.19700000000000001</v>
      </c>
      <c r="X136" s="1">
        <f t="shared" si="17"/>
        <v>-0.7055337738384071</v>
      </c>
      <c r="Y136" s="1">
        <f t="shared" si="18"/>
        <v>0.13200000000000001</v>
      </c>
      <c r="Z136" s="1">
        <f t="shared" si="19"/>
        <v>0.19</v>
      </c>
      <c r="AA136" s="1">
        <f t="shared" si="20"/>
        <v>-0.87942606879415008</v>
      </c>
      <c r="AB136" s="1">
        <f t="shared" si="21"/>
        <v>-0.72124639904717103</v>
      </c>
    </row>
    <row r="137" spans="2:28" x14ac:dyDescent="0.2">
      <c r="B137" s="17">
        <v>131</v>
      </c>
      <c r="C137" s="39"/>
      <c r="D137" s="3" t="s">
        <v>97</v>
      </c>
      <c r="E137" s="3"/>
      <c r="F137" s="3">
        <v>0.21</v>
      </c>
      <c r="G137" s="3"/>
      <c r="H137" s="3"/>
      <c r="I137" s="3">
        <v>0.151</v>
      </c>
      <c r="J137" s="3">
        <v>0.62</v>
      </c>
      <c r="K137" s="3">
        <v>0.21</v>
      </c>
      <c r="L137" s="3">
        <v>17900</v>
      </c>
      <c r="M137" s="3"/>
      <c r="N137" s="3">
        <f t="shared" si="23"/>
        <v>6866.9</v>
      </c>
      <c r="O137" s="44"/>
      <c r="W137" s="1">
        <f t="shared" si="16"/>
        <v>0.21</v>
      </c>
      <c r="X137" s="1">
        <f t="shared" si="17"/>
        <v>-0.6777807052660807</v>
      </c>
      <c r="Y137" s="1">
        <f t="shared" si="18"/>
        <v>0.151</v>
      </c>
      <c r="Z137" s="1">
        <f t="shared" si="19"/>
        <v>0.21</v>
      </c>
      <c r="AA137" s="1">
        <f t="shared" si="20"/>
        <v>-0.82102305270683062</v>
      </c>
      <c r="AB137" s="1">
        <f t="shared" si="21"/>
        <v>-0.6777807052660807</v>
      </c>
    </row>
    <row r="138" spans="2:28" x14ac:dyDescent="0.2">
      <c r="B138" s="17">
        <v>132</v>
      </c>
      <c r="C138" s="39"/>
      <c r="D138" s="5" t="s">
        <v>98</v>
      </c>
      <c r="E138" s="5"/>
      <c r="F138" s="5"/>
      <c r="G138" s="5"/>
      <c r="H138" s="5">
        <v>1.6240000000000001</v>
      </c>
      <c r="I138" s="5">
        <v>0.41299999999999998</v>
      </c>
      <c r="J138" s="5">
        <v>3.88</v>
      </c>
      <c r="K138" s="5">
        <v>0.99</v>
      </c>
      <c r="L138" s="5">
        <v>4000</v>
      </c>
      <c r="M138" s="5"/>
      <c r="N138" s="5">
        <f t="shared" si="23"/>
        <v>3984</v>
      </c>
      <c r="O138" s="44"/>
      <c r="W138" s="1">
        <f t="shared" si="16"/>
        <v>0</v>
      </c>
      <c r="X138" s="1" t="e">
        <f t="shared" si="17"/>
        <v>#N/A</v>
      </c>
      <c r="Y138" s="1">
        <f t="shared" si="18"/>
        <v>0.41299999999999998</v>
      </c>
      <c r="Z138" s="1">
        <f t="shared" si="19"/>
        <v>0.99</v>
      </c>
      <c r="AA138" s="1">
        <f t="shared" si="20"/>
        <v>-0.38404994834359901</v>
      </c>
      <c r="AB138" s="1">
        <f t="shared" si="21"/>
        <v>-4.3648054024500883E-3</v>
      </c>
    </row>
    <row r="139" spans="2:28" x14ac:dyDescent="0.2">
      <c r="B139" s="17">
        <v>133</v>
      </c>
      <c r="C139" s="39"/>
      <c r="D139" s="7" t="s">
        <v>105</v>
      </c>
      <c r="E139" s="7"/>
      <c r="F139" s="7">
        <v>0.72599999999999998</v>
      </c>
      <c r="G139" s="7"/>
      <c r="H139" s="7"/>
      <c r="I139" s="7">
        <v>1.4</v>
      </c>
      <c r="J139" s="7">
        <v>5</v>
      </c>
      <c r="K139" s="7">
        <v>1.68</v>
      </c>
      <c r="L139" s="7">
        <v>18400</v>
      </c>
      <c r="M139" s="7"/>
      <c r="N139" s="7">
        <f t="shared" si="23"/>
        <v>7958.3</v>
      </c>
      <c r="O139" s="44"/>
      <c r="W139" s="1">
        <f t="shared" si="16"/>
        <v>0.72599999999999998</v>
      </c>
      <c r="X139" s="1">
        <f t="shared" si="17"/>
        <v>-0.13906337929990631</v>
      </c>
      <c r="Y139" s="1">
        <f t="shared" si="18"/>
        <v>1.4</v>
      </c>
      <c r="Z139" s="1">
        <f t="shared" si="19"/>
        <v>1.68</v>
      </c>
      <c r="AA139" s="1">
        <f t="shared" si="20"/>
        <v>0.14612803567823801</v>
      </c>
      <c r="AB139" s="1">
        <f t="shared" si="21"/>
        <v>0.22530928172586284</v>
      </c>
    </row>
    <row r="140" spans="2:28" x14ac:dyDescent="0.2">
      <c r="B140" s="17">
        <v>134</v>
      </c>
      <c r="C140" s="39"/>
      <c r="D140" s="7" t="s">
        <v>104</v>
      </c>
      <c r="E140" s="7"/>
      <c r="F140" s="7">
        <v>0.86</v>
      </c>
      <c r="G140" s="7"/>
      <c r="H140" s="7"/>
      <c r="I140" s="7">
        <v>2.2200000000000002</v>
      </c>
      <c r="J140" s="7">
        <v>8.1199999999999992</v>
      </c>
      <c r="K140" s="7">
        <v>2.65</v>
      </c>
      <c r="L140" s="7">
        <v>13900</v>
      </c>
      <c r="M140" s="7"/>
      <c r="N140" s="7">
        <f t="shared" si="23"/>
        <v>8000.4</v>
      </c>
      <c r="O140" s="44"/>
      <c r="W140" s="1">
        <f t="shared" si="16"/>
        <v>0.86</v>
      </c>
      <c r="X140" s="1">
        <f t="shared" si="17"/>
        <v>-6.5501548756432285E-2</v>
      </c>
      <c r="Y140" s="1">
        <f t="shared" si="18"/>
        <v>2.2200000000000002</v>
      </c>
      <c r="Z140" s="1">
        <f t="shared" si="19"/>
        <v>2.65</v>
      </c>
      <c r="AA140" s="1">
        <f t="shared" si="20"/>
        <v>0.34635297445063867</v>
      </c>
      <c r="AB140" s="1">
        <f t="shared" si="21"/>
        <v>0.42324587393680785</v>
      </c>
    </row>
    <row r="141" spans="2:28" x14ac:dyDescent="0.2">
      <c r="B141" s="17">
        <v>135</v>
      </c>
      <c r="C141" s="39"/>
      <c r="D141" s="7" t="s">
        <v>103</v>
      </c>
      <c r="E141" s="7"/>
      <c r="F141" s="7">
        <v>0.90700000000000003</v>
      </c>
      <c r="G141" s="7"/>
      <c r="H141" s="7"/>
      <c r="I141" s="7">
        <v>2.99</v>
      </c>
      <c r="J141" s="7">
        <v>11.52</v>
      </c>
      <c r="K141" s="7">
        <v>3.57</v>
      </c>
      <c r="L141" s="7">
        <v>10300</v>
      </c>
      <c r="M141" s="7"/>
      <c r="N141" s="7">
        <f t="shared" si="23"/>
        <v>7998.5</v>
      </c>
      <c r="O141" s="44"/>
      <c r="W141" s="1">
        <f t="shared" si="16"/>
        <v>0.90700000000000003</v>
      </c>
      <c r="X141" s="1">
        <f t="shared" si="17"/>
        <v>-4.2392712939904729E-2</v>
      </c>
      <c r="Y141" s="1">
        <f t="shared" si="18"/>
        <v>2.99</v>
      </c>
      <c r="Z141" s="1">
        <f t="shared" si="19"/>
        <v>3.57</v>
      </c>
      <c r="AA141" s="1">
        <f t="shared" si="20"/>
        <v>0.47567118832442967</v>
      </c>
      <c r="AB141" s="1">
        <f t="shared" si="21"/>
        <v>0.55266821611219319</v>
      </c>
    </row>
    <row r="142" spans="2:28" x14ac:dyDescent="0.2">
      <c r="B142" s="17">
        <v>136</v>
      </c>
      <c r="C142" s="39"/>
      <c r="D142" s="8" t="s">
        <v>99</v>
      </c>
      <c r="E142" s="8"/>
      <c r="F142" s="8">
        <v>1.179</v>
      </c>
      <c r="G142" s="8"/>
      <c r="H142" s="8"/>
      <c r="I142" s="8">
        <v>2.5</v>
      </c>
      <c r="J142" s="8">
        <v>10.88</v>
      </c>
      <c r="K142" s="8">
        <v>2.98</v>
      </c>
      <c r="L142" s="8">
        <v>13700</v>
      </c>
      <c r="M142" s="8"/>
      <c r="N142" s="8">
        <f t="shared" si="23"/>
        <v>8011.7</v>
      </c>
      <c r="O142" s="44"/>
      <c r="W142" s="1">
        <f t="shared" si="16"/>
        <v>1.179</v>
      </c>
      <c r="X142" s="1">
        <f t="shared" si="17"/>
        <v>7.1513805095089159E-2</v>
      </c>
      <c r="Y142" s="1">
        <f t="shared" si="18"/>
        <v>2.5</v>
      </c>
      <c r="Z142" s="1">
        <f t="shared" si="19"/>
        <v>2.98</v>
      </c>
      <c r="AA142" s="1">
        <f t="shared" si="20"/>
        <v>0.3979400086720376</v>
      </c>
      <c r="AB142" s="1">
        <f t="shared" si="21"/>
        <v>0.47421626407625522</v>
      </c>
    </row>
    <row r="143" spans="2:28" x14ac:dyDescent="0.2">
      <c r="B143" s="17">
        <v>137</v>
      </c>
      <c r="C143" s="39"/>
      <c r="D143" s="8" t="s">
        <v>100</v>
      </c>
      <c r="E143" s="8"/>
      <c r="F143" s="8">
        <v>1.27</v>
      </c>
      <c r="G143" s="8"/>
      <c r="H143" s="8"/>
      <c r="I143" s="8">
        <v>3.57</v>
      </c>
      <c r="J143" s="8">
        <v>17.47</v>
      </c>
      <c r="K143" s="8">
        <v>4.26</v>
      </c>
      <c r="L143" s="8">
        <v>10800</v>
      </c>
      <c r="M143" s="8"/>
      <c r="N143" s="8">
        <f t="shared" si="23"/>
        <v>8003.2</v>
      </c>
      <c r="O143" s="44"/>
      <c r="W143" s="1">
        <f t="shared" si="16"/>
        <v>1.27</v>
      </c>
      <c r="X143" s="1">
        <f t="shared" si="17"/>
        <v>0.10380372095595687</v>
      </c>
      <c r="Y143" s="1">
        <f t="shared" si="18"/>
        <v>3.57</v>
      </c>
      <c r="Z143" s="1">
        <f t="shared" si="19"/>
        <v>4.26</v>
      </c>
      <c r="AA143" s="1">
        <f t="shared" si="20"/>
        <v>0.55266821611219319</v>
      </c>
      <c r="AB143" s="1">
        <f t="shared" si="21"/>
        <v>0.62940959910271888</v>
      </c>
    </row>
    <row r="144" spans="2:28" x14ac:dyDescent="0.2">
      <c r="B144" s="17">
        <v>138</v>
      </c>
      <c r="C144" s="39"/>
      <c r="D144" s="8" t="s">
        <v>101</v>
      </c>
      <c r="E144" s="8"/>
      <c r="F144" s="8">
        <v>1.5880000000000001</v>
      </c>
      <c r="G144" s="8"/>
      <c r="H144" s="8"/>
      <c r="I144" s="8">
        <v>4.04</v>
      </c>
      <c r="J144" s="8">
        <v>23.25</v>
      </c>
      <c r="K144" s="8">
        <v>4.83</v>
      </c>
      <c r="L144" s="8">
        <v>10300</v>
      </c>
      <c r="M144" s="8"/>
      <c r="N144" s="8">
        <f t="shared" si="23"/>
        <v>7988</v>
      </c>
      <c r="O144" s="44"/>
      <c r="W144" s="1">
        <f t="shared" si="16"/>
        <v>1.5880000000000001</v>
      </c>
      <c r="X144" s="1">
        <f t="shared" si="17"/>
        <v>0.20085049809107747</v>
      </c>
      <c r="Y144" s="1">
        <f t="shared" si="18"/>
        <v>4.04</v>
      </c>
      <c r="Z144" s="1">
        <f t="shared" si="19"/>
        <v>4.83</v>
      </c>
      <c r="AA144" s="1">
        <f t="shared" si="20"/>
        <v>0.60638136511060492</v>
      </c>
      <c r="AB144" s="1">
        <f t="shared" si="21"/>
        <v>0.68394713075151214</v>
      </c>
    </row>
    <row r="145" spans="2:28" x14ac:dyDescent="0.2">
      <c r="B145" s="17">
        <v>139</v>
      </c>
      <c r="C145" s="39"/>
      <c r="D145" s="8" t="s">
        <v>102</v>
      </c>
      <c r="E145" s="8"/>
      <c r="F145" s="8"/>
      <c r="G145" s="8"/>
      <c r="H145" s="8">
        <v>25.635000000000002</v>
      </c>
      <c r="I145" s="8">
        <v>5.9420000000000002</v>
      </c>
      <c r="J145" s="8">
        <v>40.799999999999997</v>
      </c>
      <c r="K145" s="8">
        <v>9.4600000000000009</v>
      </c>
      <c r="L145" s="8">
        <v>6000</v>
      </c>
      <c r="M145" s="8"/>
      <c r="N145" s="8">
        <f t="shared" si="23"/>
        <v>5998.5</v>
      </c>
      <c r="O145" s="41"/>
      <c r="W145" s="1">
        <f t="shared" si="16"/>
        <v>0</v>
      </c>
      <c r="X145" s="1" t="e">
        <f t="shared" si="17"/>
        <v>#N/A</v>
      </c>
      <c r="Y145" s="1">
        <f t="shared" si="18"/>
        <v>5.9420000000000002</v>
      </c>
      <c r="Z145" s="1">
        <f t="shared" si="19"/>
        <v>9.4600000000000009</v>
      </c>
      <c r="AA145" s="1">
        <f t="shared" si="20"/>
        <v>0.77393264746764523</v>
      </c>
      <c r="AB145" s="1">
        <f t="shared" si="21"/>
        <v>0.97589113640179281</v>
      </c>
    </row>
    <row r="146" spans="2:28" x14ac:dyDescent="0.2">
      <c r="B146" s="17">
        <v>140</v>
      </c>
      <c r="C146" s="29" t="s">
        <v>52</v>
      </c>
      <c r="D146" s="4" t="s">
        <v>53</v>
      </c>
      <c r="E146" s="4"/>
      <c r="F146" s="4">
        <v>4.5</v>
      </c>
      <c r="G146" s="4"/>
      <c r="H146" s="4"/>
      <c r="I146" s="4">
        <v>10</v>
      </c>
      <c r="J146" s="4"/>
      <c r="K146" s="4">
        <f t="shared" ref="K146:K151" si="24">ROUND(9550*I146/N146,1)</f>
        <v>39.799999999999997</v>
      </c>
      <c r="L146" s="4"/>
      <c r="M146" s="4"/>
      <c r="N146" s="4">
        <v>2400</v>
      </c>
      <c r="O146" s="27" t="s">
        <v>59</v>
      </c>
      <c r="W146" s="1">
        <f t="shared" si="16"/>
        <v>4.5</v>
      </c>
      <c r="X146" s="1">
        <f t="shared" si="17"/>
        <v>0.65321251377534373</v>
      </c>
      <c r="Y146" s="1">
        <f t="shared" si="18"/>
        <v>10</v>
      </c>
      <c r="Z146" s="1">
        <f t="shared" si="19"/>
        <v>39.799999999999997</v>
      </c>
      <c r="AA146" s="1">
        <f t="shared" si="20"/>
        <v>1</v>
      </c>
      <c r="AB146" s="1">
        <f t="shared" si="21"/>
        <v>1.5998830720736879</v>
      </c>
    </row>
    <row r="147" spans="2:28" x14ac:dyDescent="0.2">
      <c r="B147" s="17">
        <v>141</v>
      </c>
      <c r="C147" s="30"/>
      <c r="D147" s="4" t="s">
        <v>57</v>
      </c>
      <c r="E147" s="4"/>
      <c r="F147" s="4">
        <v>6</v>
      </c>
      <c r="G147" s="4"/>
      <c r="H147" s="4"/>
      <c r="I147" s="4">
        <v>10</v>
      </c>
      <c r="J147" s="4"/>
      <c r="K147" s="4">
        <f t="shared" si="24"/>
        <v>47.8</v>
      </c>
      <c r="L147" s="4"/>
      <c r="M147" s="4"/>
      <c r="N147" s="4">
        <v>2000</v>
      </c>
      <c r="O147" s="28"/>
      <c r="W147" s="1">
        <f t="shared" si="16"/>
        <v>6</v>
      </c>
      <c r="X147" s="1">
        <f t="shared" si="17"/>
        <v>0.77815125038364363</v>
      </c>
      <c r="Y147" s="1">
        <f t="shared" si="18"/>
        <v>10</v>
      </c>
      <c r="Z147" s="1">
        <f t="shared" si="19"/>
        <v>47.8</v>
      </c>
      <c r="AA147" s="1">
        <f t="shared" si="20"/>
        <v>1</v>
      </c>
      <c r="AB147" s="1">
        <f t="shared" si="21"/>
        <v>1.6794278966121188</v>
      </c>
    </row>
    <row r="148" spans="2:28" x14ac:dyDescent="0.2">
      <c r="B148" s="17">
        <v>142</v>
      </c>
      <c r="C148" s="30"/>
      <c r="D148" s="4" t="s">
        <v>54</v>
      </c>
      <c r="E148" s="4"/>
      <c r="F148" s="4">
        <v>8.1999999999999993</v>
      </c>
      <c r="G148" s="4"/>
      <c r="H148" s="4"/>
      <c r="I148" s="4">
        <v>20</v>
      </c>
      <c r="J148" s="4"/>
      <c r="K148" s="4">
        <f t="shared" si="24"/>
        <v>79.599999999999994</v>
      </c>
      <c r="L148" s="4"/>
      <c r="M148" s="4"/>
      <c r="N148" s="4">
        <v>2400</v>
      </c>
      <c r="O148" s="28"/>
      <c r="W148" s="1">
        <f t="shared" si="16"/>
        <v>8.1999999999999993</v>
      </c>
      <c r="X148" s="1">
        <f t="shared" si="17"/>
        <v>0.91381385238371671</v>
      </c>
      <c r="Y148" s="1">
        <f t="shared" si="18"/>
        <v>20</v>
      </c>
      <c r="Z148" s="1">
        <f t="shared" si="19"/>
        <v>79.599999999999994</v>
      </c>
      <c r="AA148" s="1">
        <f t="shared" si="20"/>
        <v>1.3010299956639813</v>
      </c>
      <c r="AB148" s="1">
        <f t="shared" si="21"/>
        <v>1.9009130677376691</v>
      </c>
    </row>
    <row r="149" spans="2:28" x14ac:dyDescent="0.2">
      <c r="B149" s="17">
        <v>143</v>
      </c>
      <c r="C149" s="30"/>
      <c r="D149" s="4" t="s">
        <v>58</v>
      </c>
      <c r="E149" s="4"/>
      <c r="F149" s="4">
        <v>9.8000000000000007</v>
      </c>
      <c r="G149" s="4"/>
      <c r="H149" s="4"/>
      <c r="I149" s="4">
        <v>20</v>
      </c>
      <c r="J149" s="4"/>
      <c r="K149" s="4">
        <f t="shared" si="24"/>
        <v>95.5</v>
      </c>
      <c r="L149" s="4"/>
      <c r="M149" s="4"/>
      <c r="N149" s="4">
        <v>2000</v>
      </c>
      <c r="O149" s="28"/>
      <c r="W149" s="1">
        <f t="shared" si="16"/>
        <v>9.8000000000000007</v>
      </c>
      <c r="X149" s="1">
        <f t="shared" si="17"/>
        <v>0.99122607569249488</v>
      </c>
      <c r="Y149" s="1">
        <f t="shared" si="18"/>
        <v>20</v>
      </c>
      <c r="Z149" s="1">
        <f t="shared" si="19"/>
        <v>95.5</v>
      </c>
      <c r="AA149" s="1">
        <f t="shared" si="20"/>
        <v>1.3010299956639813</v>
      </c>
      <c r="AB149" s="1">
        <f t="shared" si="21"/>
        <v>1.9800033715837464</v>
      </c>
    </row>
    <row r="150" spans="2:28" x14ac:dyDescent="0.2">
      <c r="B150" s="17">
        <v>144</v>
      </c>
      <c r="C150" s="30"/>
      <c r="D150" s="4" t="s">
        <v>55</v>
      </c>
      <c r="E150" s="4"/>
      <c r="F150" s="4">
        <v>19</v>
      </c>
      <c r="G150" s="4"/>
      <c r="H150" s="4"/>
      <c r="I150" s="4">
        <v>40</v>
      </c>
      <c r="J150" s="4"/>
      <c r="K150" s="4">
        <f t="shared" si="24"/>
        <v>159.19999999999999</v>
      </c>
      <c r="L150" s="4"/>
      <c r="M150" s="4"/>
      <c r="N150" s="4">
        <v>2400</v>
      </c>
      <c r="O150" s="28"/>
      <c r="W150" s="1">
        <f t="shared" si="16"/>
        <v>19</v>
      </c>
      <c r="X150" s="1">
        <f t="shared" si="17"/>
        <v>1.2787536009528289</v>
      </c>
      <c r="Y150" s="1">
        <f t="shared" si="18"/>
        <v>40</v>
      </c>
      <c r="Z150" s="1">
        <f t="shared" si="19"/>
        <v>159.19999999999999</v>
      </c>
      <c r="AA150" s="1">
        <f t="shared" si="20"/>
        <v>1.6020599913279623</v>
      </c>
      <c r="AB150" s="1">
        <f t="shared" si="21"/>
        <v>2.2019430634016501</v>
      </c>
    </row>
    <row r="151" spans="2:28" x14ac:dyDescent="0.2">
      <c r="B151" s="17">
        <v>145</v>
      </c>
      <c r="C151" s="31"/>
      <c r="D151" s="4" t="s">
        <v>56</v>
      </c>
      <c r="E151" s="4"/>
      <c r="F151" s="4">
        <v>30</v>
      </c>
      <c r="G151" s="4"/>
      <c r="H151" s="4"/>
      <c r="I151" s="4">
        <v>60</v>
      </c>
      <c r="J151" s="4"/>
      <c r="K151" s="4">
        <f t="shared" si="24"/>
        <v>238.8</v>
      </c>
      <c r="L151" s="4"/>
      <c r="M151" s="4"/>
      <c r="N151" s="4">
        <v>2400</v>
      </c>
      <c r="O151" s="42"/>
      <c r="W151" s="1">
        <f t="shared" si="16"/>
        <v>30</v>
      </c>
      <c r="X151" s="1">
        <f t="shared" si="17"/>
        <v>1.4771212547196624</v>
      </c>
      <c r="Y151" s="1">
        <f t="shared" si="18"/>
        <v>60</v>
      </c>
      <c r="Z151" s="1">
        <f t="shared" si="19"/>
        <v>238.8</v>
      </c>
      <c r="AA151" s="1">
        <f t="shared" si="20"/>
        <v>1.7781512503836436</v>
      </c>
      <c r="AB151" s="1">
        <f t="shared" si="21"/>
        <v>2.3780343224573315</v>
      </c>
    </row>
  </sheetData>
  <mergeCells count="105">
    <mergeCell ref="O94:O104"/>
    <mergeCell ref="C94:C104"/>
    <mergeCell ref="C7:C16"/>
    <mergeCell ref="D7:D9"/>
    <mergeCell ref="D10:D13"/>
    <mergeCell ref="D14:D16"/>
    <mergeCell ref="C146:C151"/>
    <mergeCell ref="O146:O151"/>
    <mergeCell ref="L35:L43"/>
    <mergeCell ref="E44:E46"/>
    <mergeCell ref="J44:J52"/>
    <mergeCell ref="H44:H46"/>
    <mergeCell ref="H47:H52"/>
    <mergeCell ref="H53:H55"/>
    <mergeCell ref="H56:H58"/>
    <mergeCell ref="H59:H61"/>
    <mergeCell ref="E53:E55"/>
    <mergeCell ref="E35:E37"/>
    <mergeCell ref="E38:E40"/>
    <mergeCell ref="D17:D25"/>
    <mergeCell ref="D26:D34"/>
    <mergeCell ref="M35:M37"/>
    <mergeCell ref="C17:C61"/>
    <mergeCell ref="C62:C71"/>
    <mergeCell ref="B2:O3"/>
    <mergeCell ref="C74:C78"/>
    <mergeCell ref="C79:C82"/>
    <mergeCell ref="O5:O6"/>
    <mergeCell ref="O17:O25"/>
    <mergeCell ref="O26:O34"/>
    <mergeCell ref="O35:O43"/>
    <mergeCell ref="O44:O52"/>
    <mergeCell ref="O53:O61"/>
    <mergeCell ref="O74:O78"/>
    <mergeCell ref="O79:O82"/>
    <mergeCell ref="E47:E49"/>
    <mergeCell ref="E50:E52"/>
    <mergeCell ref="D44:D52"/>
    <mergeCell ref="E41:E43"/>
    <mergeCell ref="M38:M43"/>
    <mergeCell ref="M44:M46"/>
    <mergeCell ref="M47:M52"/>
    <mergeCell ref="M53:M55"/>
    <mergeCell ref="D35:D43"/>
    <mergeCell ref="H35:H37"/>
    <mergeCell ref="H38:H43"/>
    <mergeCell ref="L44:L52"/>
    <mergeCell ref="L53:L61"/>
    <mergeCell ref="B5:B6"/>
    <mergeCell ref="C5:C6"/>
    <mergeCell ref="D5:D6"/>
    <mergeCell ref="F5:F6"/>
    <mergeCell ref="H5:I5"/>
    <mergeCell ref="M56:M58"/>
    <mergeCell ref="M59:M61"/>
    <mergeCell ref="C83:C90"/>
    <mergeCell ref="O83:O90"/>
    <mergeCell ref="D53:D61"/>
    <mergeCell ref="J35:J43"/>
    <mergeCell ref="J5:K5"/>
    <mergeCell ref="E5:E6"/>
    <mergeCell ref="L5:N5"/>
    <mergeCell ref="J26:J34"/>
    <mergeCell ref="L26:L34"/>
    <mergeCell ref="G5:G6"/>
    <mergeCell ref="E17:E19"/>
    <mergeCell ref="E20:E22"/>
    <mergeCell ref="E23:E25"/>
    <mergeCell ref="M17:M25"/>
    <mergeCell ref="M26:M34"/>
    <mergeCell ref="H17:H25"/>
    <mergeCell ref="J17:J25"/>
    <mergeCell ref="O105:O112"/>
    <mergeCell ref="C105:C112"/>
    <mergeCell ref="C125:C126"/>
    <mergeCell ref="O125:O126"/>
    <mergeCell ref="C130:C145"/>
    <mergeCell ref="O130:O145"/>
    <mergeCell ref="C113:C123"/>
    <mergeCell ref="O113:O116"/>
    <mergeCell ref="O117:O118"/>
    <mergeCell ref="O119:O120"/>
    <mergeCell ref="O121:O123"/>
    <mergeCell ref="C127:C129"/>
    <mergeCell ref="O127:O129"/>
    <mergeCell ref="W5:W6"/>
    <mergeCell ref="Y5:Y6"/>
    <mergeCell ref="Z5:Z6"/>
    <mergeCell ref="AA5:AA6"/>
    <mergeCell ref="AB5:AB6"/>
    <mergeCell ref="X5:X6"/>
    <mergeCell ref="C72:C73"/>
    <mergeCell ref="O72:O73"/>
    <mergeCell ref="C91:C93"/>
    <mergeCell ref="O91:O93"/>
    <mergeCell ref="L17:L25"/>
    <mergeCell ref="E26:E28"/>
    <mergeCell ref="E29:E31"/>
    <mergeCell ref="E32:E34"/>
    <mergeCell ref="H26:H34"/>
    <mergeCell ref="J53:J61"/>
    <mergeCell ref="E56:E58"/>
    <mergeCell ref="E59:E61"/>
    <mergeCell ref="O7:O16"/>
    <mergeCell ref="O62:O7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9C6B-7942-C84D-BA2E-598934CE2C8D}">
  <dimension ref="B2:Q123"/>
  <sheetViews>
    <sheetView tabSelected="1" topLeftCell="A78" zoomScale="75" workbookViewId="0">
      <selection activeCell="U113" sqref="U113"/>
    </sheetView>
  </sheetViews>
  <sheetFormatPr baseColWidth="10" defaultRowHeight="16" x14ac:dyDescent="0.2"/>
  <cols>
    <col min="2" max="2" width="5.5" customWidth="1"/>
    <col min="3" max="3" width="15.6640625" customWidth="1"/>
    <col min="4" max="4" width="12.6640625" customWidth="1"/>
    <col min="5" max="6" width="12.1640625" customWidth="1"/>
    <col min="7" max="8" width="12.83203125" customWidth="1"/>
    <col min="9" max="10" width="12.5" customWidth="1"/>
    <col min="11" max="11" width="12.33203125" customWidth="1"/>
    <col min="12" max="12" width="26.6640625" customWidth="1"/>
  </cols>
  <sheetData>
    <row r="2" spans="2:17" ht="16" customHeight="1" x14ac:dyDescent="0.2">
      <c r="B2" s="68" t="s">
        <v>1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16"/>
      <c r="N2" s="16"/>
      <c r="O2" s="16"/>
      <c r="P2" s="16"/>
      <c r="Q2" s="16"/>
    </row>
    <row r="3" spans="2:17" ht="16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16"/>
    </row>
    <row r="4" spans="2:17" x14ac:dyDescent="0.2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2:17" x14ac:dyDescent="0.2">
      <c r="B5" s="48" t="s">
        <v>0</v>
      </c>
      <c r="C5" s="48" t="s">
        <v>2</v>
      </c>
      <c r="D5" s="48" t="s">
        <v>20</v>
      </c>
      <c r="E5" s="48" t="s">
        <v>107</v>
      </c>
      <c r="F5" s="48" t="s">
        <v>115</v>
      </c>
      <c r="G5" s="48" t="s">
        <v>6</v>
      </c>
      <c r="H5" s="48" t="s">
        <v>116</v>
      </c>
      <c r="I5" s="48" t="s">
        <v>108</v>
      </c>
      <c r="J5" s="48" t="s">
        <v>117</v>
      </c>
      <c r="K5" s="48" t="s">
        <v>11</v>
      </c>
      <c r="L5" s="48" t="s">
        <v>34</v>
      </c>
    </row>
    <row r="6" spans="2:17" x14ac:dyDescent="0.2"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</row>
    <row r="7" spans="2:17" x14ac:dyDescent="0.2">
      <c r="B7" s="17">
        <v>1</v>
      </c>
      <c r="C7" s="69" t="s">
        <v>124</v>
      </c>
      <c r="D7" s="18" t="s">
        <v>125</v>
      </c>
      <c r="E7" s="18">
        <v>14.5</v>
      </c>
      <c r="F7" s="9">
        <f>ROUND(LOG10(E7),3)</f>
        <v>1.161</v>
      </c>
      <c r="G7" s="18">
        <v>75</v>
      </c>
      <c r="H7" s="9">
        <f>ROUND(LOG10(G7),3)</f>
        <v>1.875</v>
      </c>
      <c r="I7" s="18">
        <v>120</v>
      </c>
      <c r="J7" s="9">
        <f>ROUND(LOG10(I7),3)</f>
        <v>2.0790000000000002</v>
      </c>
      <c r="K7" s="9">
        <f>ROUND(9550*G7/I7,1)</f>
        <v>5968.8</v>
      </c>
      <c r="L7" s="66" t="s">
        <v>131</v>
      </c>
    </row>
    <row r="8" spans="2:17" x14ac:dyDescent="0.2">
      <c r="B8" s="17">
        <v>2</v>
      </c>
      <c r="C8" s="70"/>
      <c r="D8" s="18" t="s">
        <v>126</v>
      </c>
      <c r="E8" s="18">
        <v>27</v>
      </c>
      <c r="F8" s="9">
        <f>ROUND(LOG10(E8),3)</f>
        <v>1.431</v>
      </c>
      <c r="G8" s="18">
        <v>130</v>
      </c>
      <c r="H8" s="9">
        <f>ROUND(LOG10(G8),3)</f>
        <v>2.1139999999999999</v>
      </c>
      <c r="I8" s="18">
        <v>310</v>
      </c>
      <c r="J8" s="9">
        <f>ROUND(LOG10(I8),3)</f>
        <v>2.4910000000000001</v>
      </c>
      <c r="K8" s="9">
        <f>ROUND(9550*G8/I8,1)</f>
        <v>4004.8</v>
      </c>
      <c r="L8" s="72"/>
    </row>
    <row r="9" spans="2:17" x14ac:dyDescent="0.2">
      <c r="B9" s="17">
        <v>3</v>
      </c>
      <c r="C9" s="71"/>
      <c r="D9" s="18" t="s">
        <v>127</v>
      </c>
      <c r="E9" s="18">
        <v>48</v>
      </c>
      <c r="F9" s="9">
        <f>ROUND(LOG10(E9),3)</f>
        <v>1.681</v>
      </c>
      <c r="G9" s="18">
        <v>230</v>
      </c>
      <c r="H9" s="9">
        <f>ROUND(LOG10(G9),3)</f>
        <v>2.3620000000000001</v>
      </c>
      <c r="I9" s="18">
        <v>600</v>
      </c>
      <c r="J9" s="9">
        <f>ROUND(LOG10(I9),3)</f>
        <v>2.778</v>
      </c>
      <c r="K9" s="9">
        <f>ROUND(9550*G9/I9,1)</f>
        <v>3660.8</v>
      </c>
      <c r="L9" s="73"/>
    </row>
    <row r="10" spans="2:17" x14ac:dyDescent="0.2">
      <c r="B10" s="17">
        <v>4</v>
      </c>
      <c r="C10" s="39" t="s">
        <v>19</v>
      </c>
      <c r="D10" s="10">
        <v>188</v>
      </c>
      <c r="E10" s="10">
        <v>7.6</v>
      </c>
      <c r="F10" s="10">
        <f>ROUND(LOG10(E10),3)</f>
        <v>0.88100000000000001</v>
      </c>
      <c r="G10" s="10">
        <v>37</v>
      </c>
      <c r="H10" s="10">
        <f>ROUND(LOG10(G10),3)</f>
        <v>1.5680000000000001</v>
      </c>
      <c r="I10" s="10">
        <v>56</v>
      </c>
      <c r="J10" s="10">
        <f>ROUND(LOG10(I10),3)</f>
        <v>1.748</v>
      </c>
      <c r="K10" s="10">
        <f>ROUND(9550*G10/I10,1)</f>
        <v>6309.8</v>
      </c>
      <c r="L10" s="59" t="s">
        <v>112</v>
      </c>
    </row>
    <row r="11" spans="2:17" x14ac:dyDescent="0.2">
      <c r="B11" s="17">
        <v>5</v>
      </c>
      <c r="C11" s="39"/>
      <c r="D11" s="10">
        <v>208</v>
      </c>
      <c r="E11" s="10">
        <v>10</v>
      </c>
      <c r="F11" s="10">
        <f t="shared" ref="F11:F78" si="0">ROUND(LOG10(E11),3)</f>
        <v>1</v>
      </c>
      <c r="G11" s="10">
        <v>56</v>
      </c>
      <c r="H11" s="10">
        <f t="shared" ref="H11:H78" si="1">ROUND(LOG10(G11),3)</f>
        <v>1.748</v>
      </c>
      <c r="I11" s="10">
        <v>90</v>
      </c>
      <c r="J11" s="10">
        <f t="shared" ref="J11:J78" si="2">ROUND(LOG10(I11),3)</f>
        <v>1.954</v>
      </c>
      <c r="K11" s="10">
        <f t="shared" ref="K11:K41" si="3">ROUND(9550*G11/I11,1)</f>
        <v>5942.2</v>
      </c>
      <c r="L11" s="59"/>
    </row>
    <row r="12" spans="2:17" x14ac:dyDescent="0.2">
      <c r="B12" s="17">
        <v>6</v>
      </c>
      <c r="C12" s="39"/>
      <c r="D12" s="10">
        <v>228</v>
      </c>
      <c r="E12" s="10">
        <v>13.2</v>
      </c>
      <c r="F12" s="10">
        <f t="shared" si="0"/>
        <v>1.121</v>
      </c>
      <c r="G12" s="10">
        <v>75</v>
      </c>
      <c r="H12" s="10">
        <f t="shared" si="1"/>
        <v>1.875</v>
      </c>
      <c r="I12" s="10">
        <v>130</v>
      </c>
      <c r="J12" s="10">
        <f t="shared" si="2"/>
        <v>2.1139999999999999</v>
      </c>
      <c r="K12" s="10">
        <f t="shared" si="3"/>
        <v>5509.6</v>
      </c>
      <c r="L12" s="59"/>
    </row>
    <row r="13" spans="2:17" x14ac:dyDescent="0.2">
      <c r="B13" s="17">
        <v>7</v>
      </c>
      <c r="C13" s="39"/>
      <c r="D13" s="10">
        <v>268</v>
      </c>
      <c r="E13" s="10">
        <v>21.9</v>
      </c>
      <c r="F13" s="10">
        <f t="shared" si="0"/>
        <v>1.34</v>
      </c>
      <c r="G13" s="10">
        <v>117</v>
      </c>
      <c r="H13" s="10">
        <f t="shared" si="1"/>
        <v>2.0680000000000001</v>
      </c>
      <c r="I13" s="10">
        <v>250</v>
      </c>
      <c r="J13" s="10">
        <f t="shared" si="2"/>
        <v>2.3980000000000001</v>
      </c>
      <c r="K13" s="10">
        <f t="shared" si="3"/>
        <v>4469.3999999999996</v>
      </c>
      <c r="L13" s="59"/>
    </row>
    <row r="14" spans="2:17" x14ac:dyDescent="0.2">
      <c r="B14" s="17">
        <v>8</v>
      </c>
      <c r="C14" s="39"/>
      <c r="D14" s="10">
        <v>348</v>
      </c>
      <c r="E14" s="10">
        <v>43.5</v>
      </c>
      <c r="F14" s="10">
        <f t="shared" si="0"/>
        <v>1.6379999999999999</v>
      </c>
      <c r="G14" s="10">
        <v>210</v>
      </c>
      <c r="H14" s="10">
        <f t="shared" si="1"/>
        <v>2.3220000000000001</v>
      </c>
      <c r="I14" s="10">
        <v>500</v>
      </c>
      <c r="J14" s="10">
        <f t="shared" si="2"/>
        <v>2.6989999999999998</v>
      </c>
      <c r="K14" s="10">
        <f t="shared" si="3"/>
        <v>4011</v>
      </c>
      <c r="L14" s="59"/>
    </row>
    <row r="15" spans="2:17" x14ac:dyDescent="0.2">
      <c r="B15" s="17">
        <v>9</v>
      </c>
      <c r="C15" s="25" t="s">
        <v>155</v>
      </c>
      <c r="D15" s="8" t="s">
        <v>156</v>
      </c>
      <c r="E15" s="8">
        <v>3.8</v>
      </c>
      <c r="F15" s="12">
        <f t="shared" si="0"/>
        <v>0.57999999999999996</v>
      </c>
      <c r="G15" s="8">
        <v>12</v>
      </c>
      <c r="H15" s="12">
        <f t="shared" si="1"/>
        <v>1.079</v>
      </c>
      <c r="I15" s="12">
        <f>ROUND(9550*G15/K15,1)</f>
        <v>54.6</v>
      </c>
      <c r="J15" s="12">
        <f t="shared" si="2"/>
        <v>1.7370000000000001</v>
      </c>
      <c r="K15" s="8">
        <v>2100</v>
      </c>
      <c r="L15" s="32" t="s">
        <v>166</v>
      </c>
    </row>
    <row r="16" spans="2:17" x14ac:dyDescent="0.2">
      <c r="B16" s="17">
        <v>10</v>
      </c>
      <c r="C16" s="26"/>
      <c r="D16" s="8" t="s">
        <v>157</v>
      </c>
      <c r="E16" s="8">
        <v>4</v>
      </c>
      <c r="F16" s="12">
        <f t="shared" si="0"/>
        <v>0.60199999999999998</v>
      </c>
      <c r="G16" s="8">
        <v>14</v>
      </c>
      <c r="H16" s="12">
        <f t="shared" si="1"/>
        <v>1.1459999999999999</v>
      </c>
      <c r="I16" s="12">
        <f t="shared" ref="I16:I24" si="4">ROUND(9550*G16/K16,1)</f>
        <v>47.8</v>
      </c>
      <c r="J16" s="12">
        <f t="shared" si="2"/>
        <v>1.679</v>
      </c>
      <c r="K16" s="8">
        <v>2800</v>
      </c>
      <c r="L16" s="33"/>
    </row>
    <row r="17" spans="2:12" x14ac:dyDescent="0.2">
      <c r="B17" s="17">
        <v>11</v>
      </c>
      <c r="C17" s="26"/>
      <c r="D17" s="8" t="s">
        <v>158</v>
      </c>
      <c r="E17" s="8">
        <v>5.5</v>
      </c>
      <c r="F17" s="12">
        <f t="shared" si="0"/>
        <v>0.74</v>
      </c>
      <c r="G17" s="8">
        <v>16</v>
      </c>
      <c r="H17" s="12">
        <f t="shared" si="1"/>
        <v>1.204</v>
      </c>
      <c r="I17" s="12">
        <f t="shared" si="4"/>
        <v>69.5</v>
      </c>
      <c r="J17" s="12">
        <f t="shared" si="2"/>
        <v>1.8420000000000001</v>
      </c>
      <c r="K17" s="8">
        <v>2200</v>
      </c>
      <c r="L17" s="33"/>
    </row>
    <row r="18" spans="2:12" x14ac:dyDescent="0.2">
      <c r="B18" s="17">
        <v>12</v>
      </c>
      <c r="C18" s="26"/>
      <c r="D18" s="8" t="s">
        <v>159</v>
      </c>
      <c r="E18" s="8">
        <v>5.5</v>
      </c>
      <c r="F18" s="12">
        <f t="shared" si="0"/>
        <v>0.74</v>
      </c>
      <c r="G18" s="8">
        <v>16</v>
      </c>
      <c r="H18" s="12">
        <f t="shared" si="1"/>
        <v>1.204</v>
      </c>
      <c r="I18" s="12">
        <f t="shared" si="4"/>
        <v>68.5</v>
      </c>
      <c r="J18" s="12">
        <f t="shared" si="2"/>
        <v>1.8360000000000001</v>
      </c>
      <c r="K18" s="8">
        <v>2230</v>
      </c>
      <c r="L18" s="33"/>
    </row>
    <row r="19" spans="2:12" x14ac:dyDescent="0.2">
      <c r="B19" s="17">
        <v>13</v>
      </c>
      <c r="C19" s="26"/>
      <c r="D19" s="8" t="s">
        <v>160</v>
      </c>
      <c r="E19" s="8">
        <v>5.8</v>
      </c>
      <c r="F19" s="12">
        <f t="shared" si="0"/>
        <v>0.76300000000000001</v>
      </c>
      <c r="G19" s="8">
        <v>20</v>
      </c>
      <c r="H19" s="12">
        <f t="shared" si="1"/>
        <v>1.3009999999999999</v>
      </c>
      <c r="I19" s="12">
        <f t="shared" si="4"/>
        <v>70.7</v>
      </c>
      <c r="J19" s="12">
        <f t="shared" si="2"/>
        <v>1.849</v>
      </c>
      <c r="K19" s="8">
        <v>2700</v>
      </c>
      <c r="L19" s="33"/>
    </row>
    <row r="20" spans="2:12" x14ac:dyDescent="0.2">
      <c r="B20" s="17">
        <v>14</v>
      </c>
      <c r="C20" s="26"/>
      <c r="D20" s="8" t="s">
        <v>161</v>
      </c>
      <c r="E20" s="8">
        <v>6</v>
      </c>
      <c r="F20" s="12">
        <f t="shared" si="0"/>
        <v>0.77800000000000002</v>
      </c>
      <c r="G20" s="8">
        <v>20</v>
      </c>
      <c r="H20" s="12">
        <f t="shared" si="1"/>
        <v>1.3009999999999999</v>
      </c>
      <c r="I20" s="12">
        <f t="shared" si="4"/>
        <v>70.7</v>
      </c>
      <c r="J20" s="12">
        <f t="shared" si="2"/>
        <v>1.849</v>
      </c>
      <c r="K20" s="8">
        <v>2700</v>
      </c>
      <c r="L20" s="33"/>
    </row>
    <row r="21" spans="2:12" x14ac:dyDescent="0.2">
      <c r="B21" s="17">
        <v>15</v>
      </c>
      <c r="C21" s="26"/>
      <c r="D21" s="8" t="s">
        <v>162</v>
      </c>
      <c r="E21" s="8">
        <v>7</v>
      </c>
      <c r="F21" s="12">
        <f t="shared" si="0"/>
        <v>0.84499999999999997</v>
      </c>
      <c r="G21" s="8">
        <v>25</v>
      </c>
      <c r="H21" s="12">
        <f t="shared" si="1"/>
        <v>1.3979999999999999</v>
      </c>
      <c r="I21" s="12">
        <f t="shared" si="4"/>
        <v>106.1</v>
      </c>
      <c r="J21" s="12">
        <f t="shared" si="2"/>
        <v>2.0259999999999998</v>
      </c>
      <c r="K21" s="8">
        <v>2250</v>
      </c>
      <c r="L21" s="33"/>
    </row>
    <row r="22" spans="2:12" x14ac:dyDescent="0.2">
      <c r="B22" s="17">
        <v>16</v>
      </c>
      <c r="C22" s="26"/>
      <c r="D22" s="8" t="s">
        <v>163</v>
      </c>
      <c r="E22" s="8">
        <v>11.8</v>
      </c>
      <c r="F22" s="12">
        <f t="shared" si="0"/>
        <v>1.0720000000000001</v>
      </c>
      <c r="G22" s="8">
        <v>32</v>
      </c>
      <c r="H22" s="12">
        <f t="shared" si="1"/>
        <v>1.5049999999999999</v>
      </c>
      <c r="I22" s="12">
        <f t="shared" si="4"/>
        <v>138.9</v>
      </c>
      <c r="J22" s="12">
        <f t="shared" si="2"/>
        <v>2.1429999999999998</v>
      </c>
      <c r="K22" s="8">
        <v>2200</v>
      </c>
      <c r="L22" s="33"/>
    </row>
    <row r="23" spans="2:12" x14ac:dyDescent="0.2">
      <c r="B23" s="17">
        <v>17</v>
      </c>
      <c r="C23" s="26"/>
      <c r="D23" s="8" t="s">
        <v>164</v>
      </c>
      <c r="E23" s="8">
        <v>12.8</v>
      </c>
      <c r="F23" s="12">
        <f t="shared" si="0"/>
        <v>1.107</v>
      </c>
      <c r="G23" s="8">
        <v>40</v>
      </c>
      <c r="H23" s="12">
        <f t="shared" si="1"/>
        <v>1.6020000000000001</v>
      </c>
      <c r="I23" s="12">
        <f t="shared" si="4"/>
        <v>141.5</v>
      </c>
      <c r="J23" s="12">
        <f t="shared" si="2"/>
        <v>2.1509999999999998</v>
      </c>
      <c r="K23" s="8">
        <v>2700</v>
      </c>
      <c r="L23" s="33"/>
    </row>
    <row r="24" spans="2:12" x14ac:dyDescent="0.2">
      <c r="B24" s="17">
        <v>18</v>
      </c>
      <c r="C24" s="38"/>
      <c r="D24" s="8" t="s">
        <v>165</v>
      </c>
      <c r="E24" s="8">
        <v>15.8</v>
      </c>
      <c r="F24" s="12">
        <f t="shared" si="0"/>
        <v>1.1990000000000001</v>
      </c>
      <c r="G24" s="8">
        <v>50</v>
      </c>
      <c r="H24" s="12">
        <f t="shared" si="1"/>
        <v>1.6990000000000001</v>
      </c>
      <c r="I24" s="12">
        <f t="shared" si="4"/>
        <v>176.9</v>
      </c>
      <c r="J24" s="12">
        <f t="shared" si="2"/>
        <v>2.2480000000000002</v>
      </c>
      <c r="K24" s="8">
        <v>2700</v>
      </c>
      <c r="L24" s="34"/>
    </row>
    <row r="25" spans="2:12" x14ac:dyDescent="0.2">
      <c r="B25" s="17">
        <v>19</v>
      </c>
      <c r="C25" s="25" t="s">
        <v>151</v>
      </c>
      <c r="D25" s="4" t="s">
        <v>153</v>
      </c>
      <c r="E25" s="4">
        <v>4.0999999999999996</v>
      </c>
      <c r="F25" s="13"/>
      <c r="G25" s="4">
        <v>33</v>
      </c>
      <c r="H25" s="13"/>
      <c r="I25" s="4">
        <v>15.8</v>
      </c>
      <c r="J25" s="13"/>
      <c r="K25" s="13">
        <f t="shared" si="3"/>
        <v>19946.2</v>
      </c>
      <c r="L25" s="27" t="s">
        <v>152</v>
      </c>
    </row>
    <row r="26" spans="2:12" x14ac:dyDescent="0.2">
      <c r="B26" s="17">
        <v>20</v>
      </c>
      <c r="C26" s="38"/>
      <c r="D26" s="4" t="s">
        <v>154</v>
      </c>
      <c r="E26" s="4">
        <v>18.7</v>
      </c>
      <c r="F26" s="13"/>
      <c r="G26" s="4">
        <v>200</v>
      </c>
      <c r="H26" s="13"/>
      <c r="I26" s="4">
        <v>642</v>
      </c>
      <c r="J26" s="13"/>
      <c r="K26" s="13">
        <f t="shared" si="3"/>
        <v>2975.1</v>
      </c>
      <c r="L26" s="42"/>
    </row>
    <row r="27" spans="2:12" ht="17" x14ac:dyDescent="0.2">
      <c r="B27" s="17">
        <v>21</v>
      </c>
      <c r="C27" s="43" t="s">
        <v>27</v>
      </c>
      <c r="D27" s="14" t="s">
        <v>23</v>
      </c>
      <c r="E27" s="23">
        <v>1.8</v>
      </c>
      <c r="F27" s="14">
        <f t="shared" si="0"/>
        <v>0.255</v>
      </c>
      <c r="G27" s="23">
        <v>8.1999999999999993</v>
      </c>
      <c r="H27" s="14">
        <f t="shared" si="1"/>
        <v>0.91400000000000003</v>
      </c>
      <c r="I27" s="3">
        <v>13</v>
      </c>
      <c r="J27" s="14">
        <f t="shared" si="2"/>
        <v>1.1140000000000001</v>
      </c>
      <c r="K27" s="14">
        <f>ROUND(9550*G27/I27,1)</f>
        <v>6023.8</v>
      </c>
      <c r="L27" s="57" t="s">
        <v>40</v>
      </c>
    </row>
    <row r="28" spans="2:12" ht="17" x14ac:dyDescent="0.2">
      <c r="B28" s="17">
        <v>22</v>
      </c>
      <c r="C28" s="43"/>
      <c r="D28" s="14" t="s">
        <v>24</v>
      </c>
      <c r="E28" s="23">
        <v>2.75</v>
      </c>
      <c r="F28" s="14">
        <f t="shared" si="0"/>
        <v>0.439</v>
      </c>
      <c r="G28" s="23">
        <v>13.2</v>
      </c>
      <c r="H28" s="14">
        <f t="shared" si="1"/>
        <v>1.121</v>
      </c>
      <c r="I28" s="3">
        <v>21</v>
      </c>
      <c r="J28" s="14">
        <f t="shared" si="2"/>
        <v>1.3220000000000001</v>
      </c>
      <c r="K28" s="14">
        <f t="shared" ref="K28:K31" si="5">ROUND(9550*G28/I28,1)</f>
        <v>6002.9</v>
      </c>
      <c r="L28" s="57"/>
    </row>
    <row r="29" spans="2:12" ht="17" x14ac:dyDescent="0.2">
      <c r="B29" s="17">
        <v>23</v>
      </c>
      <c r="C29" s="43"/>
      <c r="D29" s="14" t="s">
        <v>25</v>
      </c>
      <c r="E29" s="23">
        <v>3.35</v>
      </c>
      <c r="F29" s="14">
        <f t="shared" si="0"/>
        <v>0.52500000000000002</v>
      </c>
      <c r="G29" s="23">
        <v>10.5</v>
      </c>
      <c r="H29" s="14">
        <f t="shared" si="1"/>
        <v>1.0209999999999999</v>
      </c>
      <c r="I29" s="3">
        <v>40</v>
      </c>
      <c r="J29" s="14">
        <f t="shared" si="2"/>
        <v>1.6020000000000001</v>
      </c>
      <c r="K29" s="14">
        <f t="shared" si="5"/>
        <v>2506.9</v>
      </c>
      <c r="L29" s="57"/>
    </row>
    <row r="30" spans="2:12" ht="17" x14ac:dyDescent="0.2">
      <c r="B30" s="17">
        <v>24</v>
      </c>
      <c r="C30" s="43"/>
      <c r="D30" s="14" t="s">
        <v>26</v>
      </c>
      <c r="E30" s="23">
        <v>4</v>
      </c>
      <c r="F30" s="14">
        <f t="shared" si="0"/>
        <v>0.60199999999999998</v>
      </c>
      <c r="G30" s="23">
        <v>14</v>
      </c>
      <c r="H30" s="14">
        <f t="shared" si="1"/>
        <v>1.1459999999999999</v>
      </c>
      <c r="I30" s="3">
        <v>53</v>
      </c>
      <c r="J30" s="14">
        <f t="shared" si="2"/>
        <v>1.724</v>
      </c>
      <c r="K30" s="14">
        <f t="shared" si="5"/>
        <v>2522.6</v>
      </c>
      <c r="L30" s="57"/>
    </row>
    <row r="31" spans="2:12" ht="17" x14ac:dyDescent="0.2">
      <c r="B31" s="17">
        <v>25</v>
      </c>
      <c r="C31" s="43"/>
      <c r="D31" s="14" t="s">
        <v>28</v>
      </c>
      <c r="E31" s="23">
        <v>22</v>
      </c>
      <c r="F31" s="14">
        <f t="shared" si="0"/>
        <v>1.3420000000000001</v>
      </c>
      <c r="G31" s="23">
        <v>60</v>
      </c>
      <c r="H31" s="14">
        <f t="shared" si="1"/>
        <v>1.778</v>
      </c>
      <c r="I31" s="3">
        <v>255</v>
      </c>
      <c r="J31" s="14">
        <f t="shared" si="2"/>
        <v>2.407</v>
      </c>
      <c r="K31" s="14">
        <f t="shared" si="5"/>
        <v>2247.1</v>
      </c>
      <c r="L31" s="57"/>
    </row>
    <row r="32" spans="2:12" x14ac:dyDescent="0.2">
      <c r="B32" s="17">
        <v>26</v>
      </c>
      <c r="C32" s="43" t="s">
        <v>33</v>
      </c>
      <c r="D32" s="5" t="s">
        <v>31</v>
      </c>
      <c r="E32" s="80">
        <v>1.56</v>
      </c>
      <c r="F32" s="9">
        <f t="shared" si="0"/>
        <v>0.193</v>
      </c>
      <c r="G32" s="80">
        <v>6</v>
      </c>
      <c r="H32" s="9">
        <f t="shared" si="1"/>
        <v>0.77800000000000002</v>
      </c>
      <c r="I32" s="9">
        <f t="shared" ref="I32:I33" si="6">ROUND(9550*G32/K32,1)</f>
        <v>9.1999999999999993</v>
      </c>
      <c r="J32" s="9">
        <f t="shared" si="2"/>
        <v>0.96399999999999997</v>
      </c>
      <c r="K32" s="5">
        <v>6250</v>
      </c>
      <c r="L32" s="58" t="s">
        <v>41</v>
      </c>
    </row>
    <row r="33" spans="2:12" x14ac:dyDescent="0.2">
      <c r="B33" s="17">
        <v>27</v>
      </c>
      <c r="C33" s="43"/>
      <c r="D33" s="5" t="s">
        <v>32</v>
      </c>
      <c r="E33" s="80">
        <v>5.78</v>
      </c>
      <c r="F33" s="9">
        <f t="shared" si="0"/>
        <v>0.76200000000000001</v>
      </c>
      <c r="G33" s="80">
        <v>35</v>
      </c>
      <c r="H33" s="9">
        <f t="shared" si="1"/>
        <v>1.544</v>
      </c>
      <c r="I33" s="9">
        <f t="shared" si="6"/>
        <v>51.4</v>
      </c>
      <c r="J33" s="9">
        <f t="shared" si="2"/>
        <v>1.7110000000000001</v>
      </c>
      <c r="K33" s="5">
        <v>6500</v>
      </c>
      <c r="L33" s="58"/>
    </row>
    <row r="34" spans="2:12" ht="17" x14ac:dyDescent="0.2">
      <c r="B34" s="17">
        <v>28</v>
      </c>
      <c r="C34" s="39" t="s">
        <v>42</v>
      </c>
      <c r="D34" s="10" t="s">
        <v>43</v>
      </c>
      <c r="E34" s="10">
        <v>1.1000000000000001</v>
      </c>
      <c r="F34" s="10">
        <f t="shared" si="0"/>
        <v>4.1000000000000002E-2</v>
      </c>
      <c r="G34" s="10">
        <v>5</v>
      </c>
      <c r="H34" s="10">
        <f t="shared" si="1"/>
        <v>0.69899999999999995</v>
      </c>
      <c r="I34" s="10">
        <v>11</v>
      </c>
      <c r="J34" s="10">
        <f t="shared" si="2"/>
        <v>1.0409999999999999</v>
      </c>
      <c r="K34" s="10">
        <f t="shared" si="3"/>
        <v>4340.8999999999996</v>
      </c>
      <c r="L34" s="59" t="s">
        <v>51</v>
      </c>
    </row>
    <row r="35" spans="2:12" ht="17" x14ac:dyDescent="0.2">
      <c r="B35" s="17">
        <v>29</v>
      </c>
      <c r="C35" s="39"/>
      <c r="D35" s="10" t="s">
        <v>44</v>
      </c>
      <c r="E35" s="10">
        <v>2.25</v>
      </c>
      <c r="F35" s="10">
        <f t="shared" si="0"/>
        <v>0.35199999999999998</v>
      </c>
      <c r="G35" s="10">
        <v>10</v>
      </c>
      <c r="H35" s="10">
        <f t="shared" si="1"/>
        <v>1</v>
      </c>
      <c r="I35" s="10">
        <v>28.5</v>
      </c>
      <c r="J35" s="10">
        <f t="shared" si="2"/>
        <v>1.4550000000000001</v>
      </c>
      <c r="K35" s="10">
        <f t="shared" si="3"/>
        <v>3350.9</v>
      </c>
      <c r="L35" s="59"/>
    </row>
    <row r="36" spans="2:12" ht="17" x14ac:dyDescent="0.2">
      <c r="B36" s="17">
        <v>30</v>
      </c>
      <c r="C36" s="39"/>
      <c r="D36" s="10" t="s">
        <v>45</v>
      </c>
      <c r="E36" s="10">
        <v>4.5</v>
      </c>
      <c r="F36" s="10">
        <f t="shared" si="0"/>
        <v>0.65300000000000002</v>
      </c>
      <c r="G36" s="10">
        <v>16</v>
      </c>
      <c r="H36" s="10">
        <f t="shared" si="1"/>
        <v>1.204</v>
      </c>
      <c r="I36" s="10">
        <v>60</v>
      </c>
      <c r="J36" s="10">
        <f t="shared" si="2"/>
        <v>1.778</v>
      </c>
      <c r="K36" s="10">
        <f t="shared" si="3"/>
        <v>2546.6999999999998</v>
      </c>
      <c r="L36" s="59"/>
    </row>
    <row r="37" spans="2:12" ht="17" x14ac:dyDescent="0.2">
      <c r="B37" s="17">
        <v>31</v>
      </c>
      <c r="C37" s="39"/>
      <c r="D37" s="10" t="s">
        <v>46</v>
      </c>
      <c r="E37" s="10">
        <v>7.5</v>
      </c>
      <c r="F37" s="10">
        <f t="shared" si="0"/>
        <v>0.875</v>
      </c>
      <c r="G37" s="10">
        <v>32</v>
      </c>
      <c r="H37" s="10">
        <f t="shared" si="1"/>
        <v>1.5049999999999999</v>
      </c>
      <c r="I37" s="10">
        <v>122.5</v>
      </c>
      <c r="J37" s="10">
        <f t="shared" si="2"/>
        <v>2.0880000000000001</v>
      </c>
      <c r="K37" s="10">
        <f t="shared" si="3"/>
        <v>2494.6999999999998</v>
      </c>
      <c r="L37" s="59"/>
    </row>
    <row r="38" spans="2:12" ht="17" x14ac:dyDescent="0.2">
      <c r="B38" s="17">
        <v>32</v>
      </c>
      <c r="C38" s="39"/>
      <c r="D38" s="10" t="s">
        <v>47</v>
      </c>
      <c r="E38" s="10">
        <v>14.25</v>
      </c>
      <c r="F38" s="10">
        <f t="shared" si="0"/>
        <v>1.1539999999999999</v>
      </c>
      <c r="G38" s="10">
        <v>60</v>
      </c>
      <c r="H38" s="10">
        <f t="shared" si="1"/>
        <v>1.778</v>
      </c>
      <c r="I38" s="10">
        <v>295</v>
      </c>
      <c r="J38" s="10">
        <f t="shared" si="2"/>
        <v>2.4700000000000002</v>
      </c>
      <c r="K38" s="10">
        <f t="shared" si="3"/>
        <v>1942.4</v>
      </c>
      <c r="L38" s="59"/>
    </row>
    <row r="39" spans="2:12" ht="17" x14ac:dyDescent="0.2">
      <c r="B39" s="17">
        <v>33</v>
      </c>
      <c r="C39" s="39"/>
      <c r="D39" s="10" t="s">
        <v>48</v>
      </c>
      <c r="E39" s="10">
        <v>25.5</v>
      </c>
      <c r="F39" s="10">
        <f t="shared" si="0"/>
        <v>1.407</v>
      </c>
      <c r="G39" s="10">
        <v>120</v>
      </c>
      <c r="H39" s="10">
        <f t="shared" si="1"/>
        <v>2.0790000000000002</v>
      </c>
      <c r="I39" s="10">
        <v>700</v>
      </c>
      <c r="J39" s="10">
        <f t="shared" si="2"/>
        <v>2.8450000000000002</v>
      </c>
      <c r="K39" s="10">
        <f t="shared" si="3"/>
        <v>1637.1</v>
      </c>
      <c r="L39" s="59"/>
    </row>
    <row r="40" spans="2:12" ht="17" x14ac:dyDescent="0.2">
      <c r="B40" s="17">
        <v>34</v>
      </c>
      <c r="C40" s="39"/>
      <c r="D40" s="10" t="s">
        <v>49</v>
      </c>
      <c r="E40" s="10">
        <v>45</v>
      </c>
      <c r="F40" s="10">
        <f t="shared" si="0"/>
        <v>1.653</v>
      </c>
      <c r="G40" s="10">
        <v>240</v>
      </c>
      <c r="H40" s="10">
        <f t="shared" si="1"/>
        <v>2.38</v>
      </c>
      <c r="I40" s="10">
        <v>1435</v>
      </c>
      <c r="J40" s="10">
        <f t="shared" si="2"/>
        <v>3.157</v>
      </c>
      <c r="K40" s="10">
        <f t="shared" si="3"/>
        <v>1597.2</v>
      </c>
      <c r="L40" s="59"/>
    </row>
    <row r="41" spans="2:12" ht="17" x14ac:dyDescent="0.2">
      <c r="B41" s="17">
        <v>35</v>
      </c>
      <c r="C41" s="39"/>
      <c r="D41" s="10" t="s">
        <v>50</v>
      </c>
      <c r="E41" s="10">
        <v>75</v>
      </c>
      <c r="F41" s="10">
        <f t="shared" si="0"/>
        <v>1.875</v>
      </c>
      <c r="G41" s="10">
        <v>400</v>
      </c>
      <c r="H41" s="10">
        <f t="shared" si="1"/>
        <v>2.6019999999999999</v>
      </c>
      <c r="I41" s="10">
        <v>2975</v>
      </c>
      <c r="J41" s="10">
        <f t="shared" si="2"/>
        <v>3.4729999999999999</v>
      </c>
      <c r="K41" s="10">
        <f t="shared" si="3"/>
        <v>1284</v>
      </c>
      <c r="L41" s="59"/>
    </row>
    <row r="42" spans="2:12" ht="17" x14ac:dyDescent="0.2">
      <c r="B42" s="17">
        <v>36</v>
      </c>
      <c r="C42" s="43" t="s">
        <v>61</v>
      </c>
      <c r="D42" s="12" t="s">
        <v>60</v>
      </c>
      <c r="E42" s="12">
        <v>53</v>
      </c>
      <c r="F42" s="12">
        <f t="shared" si="0"/>
        <v>1.724</v>
      </c>
      <c r="G42" s="12">
        <v>265</v>
      </c>
      <c r="H42" s="12">
        <f t="shared" si="1"/>
        <v>2.423</v>
      </c>
      <c r="I42" s="12">
        <f>ROUND(9550*G42/K42,1)</f>
        <v>1012.3</v>
      </c>
      <c r="J42" s="12">
        <f t="shared" si="2"/>
        <v>3.0049999999999999</v>
      </c>
      <c r="K42" s="12">
        <v>2500</v>
      </c>
      <c r="L42" s="60" t="s">
        <v>62</v>
      </c>
    </row>
    <row r="43" spans="2:12" x14ac:dyDescent="0.2">
      <c r="B43" s="17">
        <v>37</v>
      </c>
      <c r="C43" s="43"/>
      <c r="D43" s="12">
        <v>250</v>
      </c>
      <c r="E43" s="12">
        <v>71</v>
      </c>
      <c r="F43" s="12">
        <f t="shared" si="0"/>
        <v>1.851</v>
      </c>
      <c r="G43" s="12">
        <v>280</v>
      </c>
      <c r="H43" s="12">
        <f t="shared" si="1"/>
        <v>2.4470000000000001</v>
      </c>
      <c r="I43" s="12">
        <v>1407</v>
      </c>
      <c r="J43" s="12">
        <f t="shared" si="2"/>
        <v>3.1480000000000001</v>
      </c>
      <c r="K43" s="12">
        <f>ROUND(9550*G43/I43,1)</f>
        <v>1900.5</v>
      </c>
      <c r="L43" s="60"/>
    </row>
    <row r="44" spans="2:12" x14ac:dyDescent="0.2">
      <c r="B44" s="17">
        <v>38</v>
      </c>
      <c r="C44" s="43"/>
      <c r="D44" s="12">
        <v>500</v>
      </c>
      <c r="E44" s="12">
        <v>135</v>
      </c>
      <c r="F44" s="12">
        <f t="shared" si="0"/>
        <v>2.13</v>
      </c>
      <c r="G44" s="12">
        <v>560</v>
      </c>
      <c r="H44" s="12">
        <f t="shared" si="1"/>
        <v>2.7480000000000002</v>
      </c>
      <c r="I44" s="12">
        <v>2814</v>
      </c>
      <c r="J44" s="12">
        <f t="shared" si="2"/>
        <v>3.4489999999999998</v>
      </c>
      <c r="K44" s="12">
        <f>ROUND(9550*G44/I44,1)</f>
        <v>1900.5</v>
      </c>
      <c r="L44" s="60"/>
    </row>
    <row r="45" spans="2:12" x14ac:dyDescent="0.2">
      <c r="B45" s="17">
        <v>39</v>
      </c>
      <c r="C45" s="25" t="s">
        <v>150</v>
      </c>
      <c r="D45" s="4" t="s">
        <v>138</v>
      </c>
      <c r="E45" s="4">
        <v>3.1</v>
      </c>
      <c r="F45" s="13">
        <f t="shared" si="0"/>
        <v>0.49099999999999999</v>
      </c>
      <c r="G45" s="4">
        <v>10</v>
      </c>
      <c r="H45" s="13">
        <f t="shared" si="1"/>
        <v>1</v>
      </c>
      <c r="I45" s="4">
        <v>25</v>
      </c>
      <c r="J45" s="13">
        <f t="shared" si="2"/>
        <v>1.3979999999999999</v>
      </c>
      <c r="K45" s="13">
        <f>ROUND(9550*G45/I45,1)</f>
        <v>3820</v>
      </c>
      <c r="L45" s="27" t="s">
        <v>149</v>
      </c>
    </row>
    <row r="46" spans="2:12" x14ac:dyDescent="0.2">
      <c r="B46" s="17">
        <v>40</v>
      </c>
      <c r="C46" s="26"/>
      <c r="D46" s="4" t="s">
        <v>148</v>
      </c>
      <c r="E46" s="4">
        <v>3.75</v>
      </c>
      <c r="F46" s="13">
        <f t="shared" si="0"/>
        <v>0.57399999999999995</v>
      </c>
      <c r="G46" s="4">
        <v>12</v>
      </c>
      <c r="H46" s="13">
        <f t="shared" si="1"/>
        <v>1.079</v>
      </c>
      <c r="I46" s="4">
        <v>35</v>
      </c>
      <c r="J46" s="13">
        <f t="shared" si="2"/>
        <v>1.544</v>
      </c>
      <c r="K46" s="13">
        <f t="shared" ref="K46:K55" si="7">ROUND(9550*G46/I46,1)</f>
        <v>3274.3</v>
      </c>
      <c r="L46" s="28"/>
    </row>
    <row r="47" spans="2:12" x14ac:dyDescent="0.2">
      <c r="B47" s="17">
        <v>41</v>
      </c>
      <c r="C47" s="26"/>
      <c r="D47" s="4" t="s">
        <v>137</v>
      </c>
      <c r="E47" s="4">
        <v>4</v>
      </c>
      <c r="F47" s="13">
        <f t="shared" si="0"/>
        <v>0.60199999999999998</v>
      </c>
      <c r="G47" s="4">
        <v>12</v>
      </c>
      <c r="H47" s="13">
        <f t="shared" si="1"/>
        <v>1.079</v>
      </c>
      <c r="I47" s="4">
        <v>35</v>
      </c>
      <c r="J47" s="13">
        <f t="shared" si="2"/>
        <v>1.544</v>
      </c>
      <c r="K47" s="13">
        <f t="shared" si="7"/>
        <v>3274.3</v>
      </c>
      <c r="L47" s="28"/>
    </row>
    <row r="48" spans="2:12" x14ac:dyDescent="0.2">
      <c r="B48" s="17">
        <v>42</v>
      </c>
      <c r="C48" s="26"/>
      <c r="D48" s="4" t="s">
        <v>147</v>
      </c>
      <c r="E48" s="4">
        <v>5.25</v>
      </c>
      <c r="F48" s="13">
        <f t="shared" si="0"/>
        <v>0.72</v>
      </c>
      <c r="G48" s="4">
        <v>17</v>
      </c>
      <c r="H48" s="13">
        <f t="shared" si="1"/>
        <v>1.23</v>
      </c>
      <c r="I48" s="4">
        <v>70</v>
      </c>
      <c r="J48" s="13">
        <f t="shared" si="2"/>
        <v>1.845</v>
      </c>
      <c r="K48" s="13">
        <f t="shared" si="7"/>
        <v>2319.3000000000002</v>
      </c>
      <c r="L48" s="28"/>
    </row>
    <row r="49" spans="2:12" x14ac:dyDescent="0.2">
      <c r="B49" s="17">
        <v>43</v>
      </c>
      <c r="C49" s="26"/>
      <c r="D49" s="4" t="s">
        <v>145</v>
      </c>
      <c r="E49" s="4">
        <v>7.5</v>
      </c>
      <c r="F49" s="13">
        <f t="shared" si="0"/>
        <v>0.875</v>
      </c>
      <c r="G49" s="4">
        <v>25</v>
      </c>
      <c r="H49" s="13">
        <f t="shared" si="1"/>
        <v>1.3979999999999999</v>
      </c>
      <c r="I49" s="4">
        <v>100</v>
      </c>
      <c r="J49" s="13">
        <f t="shared" si="2"/>
        <v>2</v>
      </c>
      <c r="K49" s="13">
        <f t="shared" si="7"/>
        <v>2387.5</v>
      </c>
      <c r="L49" s="28"/>
    </row>
    <row r="50" spans="2:12" x14ac:dyDescent="0.2">
      <c r="B50" s="17">
        <v>44</v>
      </c>
      <c r="C50" s="26"/>
      <c r="D50" s="4" t="s">
        <v>146</v>
      </c>
      <c r="E50" s="4">
        <v>8</v>
      </c>
      <c r="F50" s="13">
        <f t="shared" si="0"/>
        <v>0.90300000000000002</v>
      </c>
      <c r="G50" s="4">
        <v>25</v>
      </c>
      <c r="H50" s="13">
        <f t="shared" si="1"/>
        <v>1.3979999999999999</v>
      </c>
      <c r="I50" s="4">
        <v>120</v>
      </c>
      <c r="J50" s="13">
        <f t="shared" si="2"/>
        <v>2.0790000000000002</v>
      </c>
      <c r="K50" s="13">
        <f t="shared" si="7"/>
        <v>1989.6</v>
      </c>
      <c r="L50" s="28"/>
    </row>
    <row r="51" spans="2:12" x14ac:dyDescent="0.2">
      <c r="B51" s="17">
        <v>45</v>
      </c>
      <c r="C51" s="26"/>
      <c r="D51" s="4" t="s">
        <v>144</v>
      </c>
      <c r="E51" s="4">
        <v>8.15</v>
      </c>
      <c r="F51" s="13">
        <f t="shared" si="0"/>
        <v>0.91100000000000003</v>
      </c>
      <c r="G51" s="4">
        <v>30</v>
      </c>
      <c r="H51" s="13">
        <f t="shared" si="1"/>
        <v>1.4770000000000001</v>
      </c>
      <c r="I51" s="4">
        <v>150</v>
      </c>
      <c r="J51" s="13">
        <f t="shared" si="2"/>
        <v>2.1760000000000002</v>
      </c>
      <c r="K51" s="13">
        <f t="shared" si="7"/>
        <v>1910</v>
      </c>
      <c r="L51" s="28"/>
    </row>
    <row r="52" spans="2:12" x14ac:dyDescent="0.2">
      <c r="B52" s="17">
        <v>46</v>
      </c>
      <c r="C52" s="26"/>
      <c r="D52" s="4" t="s">
        <v>143</v>
      </c>
      <c r="E52" s="4">
        <v>12</v>
      </c>
      <c r="F52" s="13">
        <f t="shared" si="0"/>
        <v>1.079</v>
      </c>
      <c r="G52" s="4">
        <v>40</v>
      </c>
      <c r="H52" s="13">
        <f t="shared" si="1"/>
        <v>1.6020000000000001</v>
      </c>
      <c r="I52" s="4">
        <v>200</v>
      </c>
      <c r="J52" s="13">
        <f t="shared" si="2"/>
        <v>2.3010000000000002</v>
      </c>
      <c r="K52" s="13">
        <f t="shared" si="7"/>
        <v>1910</v>
      </c>
      <c r="L52" s="28"/>
    </row>
    <row r="53" spans="2:12" x14ac:dyDescent="0.2">
      <c r="B53" s="17">
        <v>47</v>
      </c>
      <c r="C53" s="26"/>
      <c r="D53" s="4" t="s">
        <v>142</v>
      </c>
      <c r="E53" s="4">
        <v>15.3</v>
      </c>
      <c r="F53" s="13">
        <f t="shared" si="0"/>
        <v>1.1850000000000001</v>
      </c>
      <c r="G53" s="4">
        <v>45</v>
      </c>
      <c r="H53" s="13">
        <f t="shared" si="1"/>
        <v>1.653</v>
      </c>
      <c r="I53" s="4">
        <v>250</v>
      </c>
      <c r="J53" s="13">
        <f t="shared" si="2"/>
        <v>2.3980000000000001</v>
      </c>
      <c r="K53" s="13">
        <f t="shared" si="7"/>
        <v>1719</v>
      </c>
      <c r="L53" s="28"/>
    </row>
    <row r="54" spans="2:12" x14ac:dyDescent="0.2">
      <c r="B54" s="17">
        <v>48</v>
      </c>
      <c r="C54" s="26"/>
      <c r="D54" s="4" t="s">
        <v>141</v>
      </c>
      <c r="E54" s="4">
        <v>17.3</v>
      </c>
      <c r="F54" s="13">
        <f t="shared" si="0"/>
        <v>1.238</v>
      </c>
      <c r="G54" s="4">
        <v>50</v>
      </c>
      <c r="H54" s="13">
        <f t="shared" si="1"/>
        <v>1.6990000000000001</v>
      </c>
      <c r="I54" s="4">
        <v>200</v>
      </c>
      <c r="J54" s="13">
        <f t="shared" si="2"/>
        <v>2.3010000000000002</v>
      </c>
      <c r="K54" s="13">
        <f t="shared" si="7"/>
        <v>2387.5</v>
      </c>
      <c r="L54" s="28"/>
    </row>
    <row r="55" spans="2:12" x14ac:dyDescent="0.2">
      <c r="B55" s="17">
        <v>49</v>
      </c>
      <c r="C55" s="38"/>
      <c r="D55" s="4" t="s">
        <v>139</v>
      </c>
      <c r="E55" s="4">
        <v>23.8</v>
      </c>
      <c r="F55" s="13">
        <f t="shared" si="0"/>
        <v>1.377</v>
      </c>
      <c r="G55" s="4">
        <v>70</v>
      </c>
      <c r="H55" s="13">
        <f t="shared" si="1"/>
        <v>1.845</v>
      </c>
      <c r="I55" s="4">
        <v>300</v>
      </c>
      <c r="J55" s="13">
        <f t="shared" si="2"/>
        <v>2.4769999999999999</v>
      </c>
      <c r="K55" s="13">
        <f t="shared" si="7"/>
        <v>2228.3000000000002</v>
      </c>
      <c r="L55" s="42"/>
    </row>
    <row r="56" spans="2:12" x14ac:dyDescent="0.2">
      <c r="B56" s="17">
        <v>50</v>
      </c>
      <c r="C56" s="39" t="s">
        <v>63</v>
      </c>
      <c r="D56" s="3">
        <v>8019</v>
      </c>
      <c r="E56" s="23">
        <v>1.2190000000000001</v>
      </c>
      <c r="F56" s="14">
        <f t="shared" si="0"/>
        <v>8.5999999999999993E-2</v>
      </c>
      <c r="G56" s="3">
        <v>3.5</v>
      </c>
      <c r="H56" s="14">
        <f t="shared" si="1"/>
        <v>0.54400000000000004</v>
      </c>
      <c r="I56" s="14" t="e">
        <v>#N/A</v>
      </c>
      <c r="J56" s="14" t="e">
        <f t="shared" si="2"/>
        <v>#N/A</v>
      </c>
      <c r="K56" s="14" t="e">
        <f t="shared" ref="K56:K60" si="8">ROUND(9550*G56/I56,1)</f>
        <v>#N/A</v>
      </c>
      <c r="L56" s="57" t="s">
        <v>65</v>
      </c>
    </row>
    <row r="57" spans="2:12" x14ac:dyDescent="0.2">
      <c r="B57" s="17">
        <v>51</v>
      </c>
      <c r="C57" s="39"/>
      <c r="D57" s="3">
        <v>8025</v>
      </c>
      <c r="E57" s="23">
        <v>1.45</v>
      </c>
      <c r="F57" s="14">
        <f t="shared" si="0"/>
        <v>0.161</v>
      </c>
      <c r="G57" s="3">
        <v>4.5999999999999996</v>
      </c>
      <c r="H57" s="14">
        <f t="shared" si="1"/>
        <v>0.66300000000000003</v>
      </c>
      <c r="I57" s="14" t="e">
        <v>#N/A</v>
      </c>
      <c r="J57" s="14" t="e">
        <f t="shared" si="2"/>
        <v>#N/A</v>
      </c>
      <c r="K57" s="14" t="e">
        <f t="shared" si="8"/>
        <v>#N/A</v>
      </c>
      <c r="L57" s="57"/>
    </row>
    <row r="58" spans="2:12" x14ac:dyDescent="0.2">
      <c r="B58" s="17">
        <v>52</v>
      </c>
      <c r="C58" s="39"/>
      <c r="D58" s="3">
        <v>8038</v>
      </c>
      <c r="E58" s="23">
        <v>1.97</v>
      </c>
      <c r="F58" s="14">
        <f t="shared" si="0"/>
        <v>0.29399999999999998</v>
      </c>
      <c r="G58" s="3">
        <v>7.125</v>
      </c>
      <c r="H58" s="14">
        <f t="shared" si="1"/>
        <v>0.85299999999999998</v>
      </c>
      <c r="I58" s="14" t="e">
        <v>#N/A</v>
      </c>
      <c r="J58" s="14" t="e">
        <f t="shared" si="2"/>
        <v>#N/A</v>
      </c>
      <c r="K58" s="14" t="e">
        <f t="shared" si="8"/>
        <v>#N/A</v>
      </c>
      <c r="L58" s="57"/>
    </row>
    <row r="59" spans="2:12" x14ac:dyDescent="0.2">
      <c r="B59" s="17">
        <v>53</v>
      </c>
      <c r="C59" s="39"/>
      <c r="D59" s="3">
        <v>8057</v>
      </c>
      <c r="E59" s="23">
        <v>2.6589999999999998</v>
      </c>
      <c r="F59" s="14">
        <f t="shared" si="0"/>
        <v>0.42499999999999999</v>
      </c>
      <c r="G59" s="3">
        <v>10.6</v>
      </c>
      <c r="H59" s="14">
        <f t="shared" si="1"/>
        <v>1.0249999999999999</v>
      </c>
      <c r="I59" s="14" t="e">
        <v>#N/A</v>
      </c>
      <c r="J59" s="14" t="e">
        <f t="shared" si="2"/>
        <v>#N/A</v>
      </c>
      <c r="K59" s="14" t="e">
        <f t="shared" si="8"/>
        <v>#N/A</v>
      </c>
      <c r="L59" s="57"/>
    </row>
    <row r="60" spans="2:12" x14ac:dyDescent="0.2">
      <c r="B60" s="17">
        <v>54</v>
      </c>
      <c r="C60" s="39"/>
      <c r="D60" s="3">
        <v>12030</v>
      </c>
      <c r="E60" s="23">
        <v>2.6</v>
      </c>
      <c r="F60" s="14">
        <f t="shared" si="0"/>
        <v>0.41499999999999998</v>
      </c>
      <c r="G60" s="3">
        <v>15</v>
      </c>
      <c r="H60" s="14">
        <f t="shared" si="1"/>
        <v>1.1759999999999999</v>
      </c>
      <c r="I60" s="14" t="e">
        <v>#N/A</v>
      </c>
      <c r="J60" s="14" t="e">
        <f t="shared" si="2"/>
        <v>#N/A</v>
      </c>
      <c r="K60" s="14" t="e">
        <f t="shared" si="8"/>
        <v>#N/A</v>
      </c>
      <c r="L60" s="57"/>
    </row>
    <row r="61" spans="2:12" ht="17" x14ac:dyDescent="0.2">
      <c r="B61" s="17">
        <v>55</v>
      </c>
      <c r="C61" s="39" t="s">
        <v>77</v>
      </c>
      <c r="D61" s="9" t="s">
        <v>66</v>
      </c>
      <c r="E61" s="5">
        <v>8.5</v>
      </c>
      <c r="F61" s="9">
        <f t="shared" si="0"/>
        <v>0.92900000000000005</v>
      </c>
      <c r="G61" s="5">
        <v>8</v>
      </c>
      <c r="H61" s="9">
        <f t="shared" si="1"/>
        <v>0.90300000000000002</v>
      </c>
      <c r="I61" s="9">
        <f>ROUND(9550*G61/K61,1)</f>
        <v>25.5</v>
      </c>
      <c r="J61" s="9">
        <f t="shared" si="2"/>
        <v>1.407</v>
      </c>
      <c r="K61" s="5">
        <v>3000</v>
      </c>
      <c r="L61" s="58" t="s">
        <v>114</v>
      </c>
    </row>
    <row r="62" spans="2:12" ht="17" x14ac:dyDescent="0.2">
      <c r="B62" s="17">
        <v>56</v>
      </c>
      <c r="C62" s="39"/>
      <c r="D62" s="9" t="s">
        <v>70</v>
      </c>
      <c r="E62" s="5">
        <v>1.45</v>
      </c>
      <c r="F62" s="9">
        <f t="shared" si="0"/>
        <v>0.161</v>
      </c>
      <c r="G62" s="5">
        <v>3</v>
      </c>
      <c r="H62" s="9">
        <f t="shared" si="1"/>
        <v>0.47699999999999998</v>
      </c>
      <c r="I62" s="9">
        <f t="shared" ref="I62:I63" si="9">ROUND(9550*G62/K62,1)</f>
        <v>4.8</v>
      </c>
      <c r="J62" s="9">
        <f t="shared" si="2"/>
        <v>0.68100000000000005</v>
      </c>
      <c r="K62" s="5">
        <v>6000</v>
      </c>
      <c r="L62" s="58"/>
    </row>
    <row r="63" spans="2:12" ht="17" x14ac:dyDescent="0.2">
      <c r="B63" s="17">
        <v>57</v>
      </c>
      <c r="C63" s="39"/>
      <c r="D63" s="9" t="s">
        <v>71</v>
      </c>
      <c r="E63" s="5">
        <v>1.95</v>
      </c>
      <c r="F63" s="9">
        <f t="shared" si="0"/>
        <v>0.28999999999999998</v>
      </c>
      <c r="G63" s="5">
        <v>5</v>
      </c>
      <c r="H63" s="9">
        <f t="shared" si="1"/>
        <v>0.69899999999999995</v>
      </c>
      <c r="I63" s="9">
        <f t="shared" si="9"/>
        <v>8</v>
      </c>
      <c r="J63" s="9">
        <f t="shared" si="2"/>
        <v>0.90300000000000002</v>
      </c>
      <c r="K63" s="5">
        <v>6000</v>
      </c>
      <c r="L63" s="58"/>
    </row>
    <row r="64" spans="2:12" ht="34" x14ac:dyDescent="0.2">
      <c r="B64" s="17">
        <v>58</v>
      </c>
      <c r="C64" s="11" t="s">
        <v>86</v>
      </c>
      <c r="D64" s="10" t="s">
        <v>87</v>
      </c>
      <c r="E64" s="10">
        <v>18</v>
      </c>
      <c r="F64" s="10">
        <f t="shared" si="0"/>
        <v>1.2549999999999999</v>
      </c>
      <c r="G64" s="10">
        <v>45</v>
      </c>
      <c r="H64" s="10">
        <f t="shared" si="1"/>
        <v>1.653</v>
      </c>
      <c r="I64" s="10">
        <f>ROUND(9550*G64/K64,1)</f>
        <v>171.9</v>
      </c>
      <c r="J64" s="10">
        <f t="shared" si="2"/>
        <v>2.2349999999999999</v>
      </c>
      <c r="K64" s="10">
        <v>2500</v>
      </c>
      <c r="L64" s="10" t="s">
        <v>88</v>
      </c>
    </row>
    <row r="65" spans="2:12" ht="17" x14ac:dyDescent="0.2">
      <c r="B65" s="17">
        <v>59</v>
      </c>
      <c r="C65" s="39" t="s">
        <v>84</v>
      </c>
      <c r="D65" s="12" t="s">
        <v>82</v>
      </c>
      <c r="E65" s="12">
        <v>13</v>
      </c>
      <c r="F65" s="12">
        <f t="shared" si="0"/>
        <v>1.1140000000000001</v>
      </c>
      <c r="G65" s="12">
        <v>65</v>
      </c>
      <c r="H65" s="12">
        <f t="shared" si="1"/>
        <v>1.8129999999999999</v>
      </c>
      <c r="I65" s="12">
        <f>ROUND(9550*G65/K65,1)</f>
        <v>248.3</v>
      </c>
      <c r="J65" s="12">
        <f t="shared" si="2"/>
        <v>2.395</v>
      </c>
      <c r="K65" s="12">
        <v>2500</v>
      </c>
      <c r="L65" s="60" t="s">
        <v>85</v>
      </c>
    </row>
    <row r="66" spans="2:12" ht="17" x14ac:dyDescent="0.2">
      <c r="B66" s="17">
        <v>60</v>
      </c>
      <c r="C66" s="39"/>
      <c r="D66" s="12" t="s">
        <v>83</v>
      </c>
      <c r="E66" s="12">
        <v>50</v>
      </c>
      <c r="F66" s="12">
        <f t="shared" si="0"/>
        <v>1.6990000000000001</v>
      </c>
      <c r="G66" s="12">
        <v>261</v>
      </c>
      <c r="H66" s="12">
        <f t="shared" si="1"/>
        <v>2.4169999999999998</v>
      </c>
      <c r="I66" s="12">
        <v>1000</v>
      </c>
      <c r="J66" s="12">
        <f t="shared" si="2"/>
        <v>3</v>
      </c>
      <c r="K66" s="12">
        <v>2500</v>
      </c>
      <c r="L66" s="60"/>
    </row>
    <row r="67" spans="2:12" ht="17" x14ac:dyDescent="0.2">
      <c r="B67" s="17">
        <v>61</v>
      </c>
      <c r="C67" s="25" t="s">
        <v>118</v>
      </c>
      <c r="D67" s="13" t="s">
        <v>119</v>
      </c>
      <c r="E67" s="13">
        <v>3.6</v>
      </c>
      <c r="F67" s="13">
        <f>ROUND(LOG10(E67),3)</f>
        <v>0.55600000000000005</v>
      </c>
      <c r="G67" s="13">
        <v>5.4</v>
      </c>
      <c r="H67" s="13">
        <f>ROUND(LOG10(G67),3)</f>
        <v>0.73199999999999998</v>
      </c>
      <c r="I67" s="13"/>
      <c r="J67" s="13"/>
      <c r="K67" s="13"/>
      <c r="L67" s="27" t="s">
        <v>122</v>
      </c>
    </row>
    <row r="68" spans="2:12" ht="17" x14ac:dyDescent="0.2">
      <c r="B68" s="17">
        <v>62</v>
      </c>
      <c r="C68" s="26"/>
      <c r="D68" s="13" t="s">
        <v>120</v>
      </c>
      <c r="E68" s="13">
        <v>4.4080000000000004</v>
      </c>
      <c r="F68" s="13">
        <f>ROUND(LOG10(E68),3)</f>
        <v>0.64400000000000002</v>
      </c>
      <c r="G68" s="13">
        <v>7.7</v>
      </c>
      <c r="H68" s="13">
        <f>ROUND(LOG10(G68),3)</f>
        <v>0.88600000000000001</v>
      </c>
      <c r="I68" s="13"/>
      <c r="J68" s="13"/>
      <c r="K68" s="13"/>
      <c r="L68" s="28"/>
    </row>
    <row r="69" spans="2:12" ht="17" x14ac:dyDescent="0.2">
      <c r="B69" s="17">
        <v>63</v>
      </c>
      <c r="C69" s="38"/>
      <c r="D69" s="13" t="s">
        <v>121</v>
      </c>
      <c r="E69" s="13">
        <v>5.13</v>
      </c>
      <c r="F69" s="13">
        <f>ROUND(LOG10(E69),3)</f>
        <v>0.71</v>
      </c>
      <c r="G69" s="13">
        <v>9.4</v>
      </c>
      <c r="H69" s="13">
        <f>ROUND(LOG10(G69),3)</f>
        <v>0.97299999999999998</v>
      </c>
      <c r="I69" s="13"/>
      <c r="J69" s="13"/>
      <c r="K69" s="13"/>
      <c r="L69" s="42"/>
    </row>
    <row r="70" spans="2:12" x14ac:dyDescent="0.2">
      <c r="B70" s="17">
        <v>64</v>
      </c>
      <c r="C70" s="39" t="s">
        <v>93</v>
      </c>
      <c r="D70" s="3" t="s">
        <v>99</v>
      </c>
      <c r="E70" s="3">
        <v>1.179</v>
      </c>
      <c r="F70" s="14">
        <f t="shared" si="0"/>
        <v>7.1999999999999995E-2</v>
      </c>
      <c r="G70" s="3">
        <v>2.5</v>
      </c>
      <c r="H70" s="14">
        <f t="shared" si="1"/>
        <v>0.39800000000000002</v>
      </c>
      <c r="I70" s="3">
        <v>2.98</v>
      </c>
      <c r="J70" s="14">
        <f t="shared" si="2"/>
        <v>0.47399999999999998</v>
      </c>
      <c r="K70" s="14">
        <f t="shared" ref="K70:K72" si="10">ROUND(9550*G70/I70,1)</f>
        <v>8011.7</v>
      </c>
      <c r="L70" s="57" t="s">
        <v>106</v>
      </c>
    </row>
    <row r="71" spans="2:12" x14ac:dyDescent="0.2">
      <c r="B71" s="17">
        <v>65</v>
      </c>
      <c r="C71" s="39"/>
      <c r="D71" s="3" t="s">
        <v>100</v>
      </c>
      <c r="E71" s="3">
        <v>1.27</v>
      </c>
      <c r="F71" s="14">
        <f t="shared" si="0"/>
        <v>0.104</v>
      </c>
      <c r="G71" s="3">
        <v>3.57</v>
      </c>
      <c r="H71" s="14">
        <f t="shared" si="1"/>
        <v>0.55300000000000005</v>
      </c>
      <c r="I71" s="3">
        <v>4.26</v>
      </c>
      <c r="J71" s="14">
        <f t="shared" si="2"/>
        <v>0.629</v>
      </c>
      <c r="K71" s="14">
        <f t="shared" si="10"/>
        <v>8003.2</v>
      </c>
      <c r="L71" s="57"/>
    </row>
    <row r="72" spans="2:12" x14ac:dyDescent="0.2">
      <c r="B72" s="17">
        <v>66</v>
      </c>
      <c r="C72" s="39"/>
      <c r="D72" s="3" t="s">
        <v>101</v>
      </c>
      <c r="E72" s="3">
        <v>1.5880000000000001</v>
      </c>
      <c r="F72" s="14">
        <f t="shared" si="0"/>
        <v>0.20100000000000001</v>
      </c>
      <c r="G72" s="3">
        <v>4.04</v>
      </c>
      <c r="H72" s="14">
        <f t="shared" si="1"/>
        <v>0.60599999999999998</v>
      </c>
      <c r="I72" s="3">
        <v>4.83</v>
      </c>
      <c r="J72" s="14">
        <f t="shared" si="2"/>
        <v>0.68400000000000005</v>
      </c>
      <c r="K72" s="14">
        <f t="shared" si="10"/>
        <v>7988</v>
      </c>
      <c r="L72" s="57"/>
    </row>
    <row r="73" spans="2:12" x14ac:dyDescent="0.2">
      <c r="B73" s="17">
        <v>67</v>
      </c>
      <c r="C73" s="39" t="s">
        <v>52</v>
      </c>
      <c r="D73" s="9" t="s">
        <v>53</v>
      </c>
      <c r="E73" s="9">
        <v>4.5</v>
      </c>
      <c r="F73" s="9">
        <f t="shared" si="0"/>
        <v>0.65300000000000002</v>
      </c>
      <c r="G73" s="9">
        <v>10</v>
      </c>
      <c r="H73" s="9">
        <f t="shared" si="1"/>
        <v>1</v>
      </c>
      <c r="I73" s="9">
        <f t="shared" ref="I73:I78" si="11">ROUND(9550*G73/K73, 1)</f>
        <v>39.799999999999997</v>
      </c>
      <c r="J73" s="9">
        <f t="shared" si="2"/>
        <v>1.6</v>
      </c>
      <c r="K73" s="9">
        <v>2400</v>
      </c>
      <c r="L73" s="58" t="s">
        <v>59</v>
      </c>
    </row>
    <row r="74" spans="2:12" ht="17" x14ac:dyDescent="0.2">
      <c r="B74" s="17">
        <v>68</v>
      </c>
      <c r="C74" s="39"/>
      <c r="D74" s="9" t="s">
        <v>57</v>
      </c>
      <c r="E74" s="9">
        <v>6</v>
      </c>
      <c r="F74" s="9">
        <f t="shared" si="0"/>
        <v>0.77800000000000002</v>
      </c>
      <c r="G74" s="9">
        <v>10</v>
      </c>
      <c r="H74" s="9">
        <f t="shared" si="1"/>
        <v>1</v>
      </c>
      <c r="I74" s="9">
        <f t="shared" si="11"/>
        <v>47.8</v>
      </c>
      <c r="J74" s="9">
        <f t="shared" si="2"/>
        <v>1.679</v>
      </c>
      <c r="K74" s="9">
        <v>2000</v>
      </c>
      <c r="L74" s="58"/>
    </row>
    <row r="75" spans="2:12" ht="17" x14ac:dyDescent="0.2">
      <c r="B75" s="17">
        <v>69</v>
      </c>
      <c r="C75" s="39"/>
      <c r="D75" s="9" t="s">
        <v>54</v>
      </c>
      <c r="E75" s="9">
        <v>8.1999999999999993</v>
      </c>
      <c r="F75" s="9">
        <f t="shared" si="0"/>
        <v>0.91400000000000003</v>
      </c>
      <c r="G75" s="9">
        <v>20</v>
      </c>
      <c r="H75" s="9">
        <f t="shared" si="1"/>
        <v>1.3009999999999999</v>
      </c>
      <c r="I75" s="9">
        <f t="shared" si="11"/>
        <v>79.599999999999994</v>
      </c>
      <c r="J75" s="9">
        <f t="shared" si="2"/>
        <v>1.901</v>
      </c>
      <c r="K75" s="9">
        <v>2400</v>
      </c>
      <c r="L75" s="58"/>
    </row>
    <row r="76" spans="2:12" ht="17" x14ac:dyDescent="0.2">
      <c r="B76" s="17">
        <v>70</v>
      </c>
      <c r="C76" s="39"/>
      <c r="D76" s="9" t="s">
        <v>58</v>
      </c>
      <c r="E76" s="9">
        <v>9.8000000000000007</v>
      </c>
      <c r="F76" s="9">
        <f t="shared" si="0"/>
        <v>0.99099999999999999</v>
      </c>
      <c r="G76" s="9">
        <v>20</v>
      </c>
      <c r="H76" s="9">
        <f t="shared" si="1"/>
        <v>1.3009999999999999</v>
      </c>
      <c r="I76" s="9">
        <f t="shared" si="11"/>
        <v>95.5</v>
      </c>
      <c r="J76" s="9">
        <f t="shared" si="2"/>
        <v>1.98</v>
      </c>
      <c r="K76" s="9">
        <v>2000</v>
      </c>
      <c r="L76" s="58"/>
    </row>
    <row r="77" spans="2:12" ht="17" x14ac:dyDescent="0.2">
      <c r="B77" s="17">
        <v>71</v>
      </c>
      <c r="C77" s="39"/>
      <c r="D77" s="9" t="s">
        <v>55</v>
      </c>
      <c r="E77" s="9">
        <v>19</v>
      </c>
      <c r="F77" s="9">
        <f t="shared" si="0"/>
        <v>1.2789999999999999</v>
      </c>
      <c r="G77" s="9">
        <v>40</v>
      </c>
      <c r="H77" s="9">
        <f t="shared" si="1"/>
        <v>1.6020000000000001</v>
      </c>
      <c r="I77" s="9">
        <f t="shared" si="11"/>
        <v>159.19999999999999</v>
      </c>
      <c r="J77" s="9">
        <f t="shared" si="2"/>
        <v>2.202</v>
      </c>
      <c r="K77" s="9">
        <v>2400</v>
      </c>
      <c r="L77" s="58"/>
    </row>
    <row r="78" spans="2:12" ht="17" x14ac:dyDescent="0.2">
      <c r="B78" s="17">
        <v>72</v>
      </c>
      <c r="C78" s="39"/>
      <c r="D78" s="9" t="s">
        <v>113</v>
      </c>
      <c r="E78" s="9">
        <v>30</v>
      </c>
      <c r="F78" s="9">
        <f t="shared" si="0"/>
        <v>1.4770000000000001</v>
      </c>
      <c r="G78" s="9">
        <v>60</v>
      </c>
      <c r="H78" s="9">
        <f t="shared" si="1"/>
        <v>1.778</v>
      </c>
      <c r="I78" s="9">
        <f t="shared" si="11"/>
        <v>238.8</v>
      </c>
      <c r="J78" s="9">
        <f t="shared" si="2"/>
        <v>2.3780000000000001</v>
      </c>
      <c r="K78" s="9">
        <v>2400</v>
      </c>
      <c r="L78" s="58"/>
    </row>
    <row r="79" spans="2:12" x14ac:dyDescent="0.2"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</row>
    <row r="80" spans="2:12" x14ac:dyDescent="0.2"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</row>
    <row r="81" spans="2:12" x14ac:dyDescent="0.2"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</row>
    <row r="82" spans="2:12" x14ac:dyDescent="0.2"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</row>
    <row r="83" spans="2:12" ht="16" customHeight="1" x14ac:dyDescent="0.2">
      <c r="B83" s="75" t="s">
        <v>123</v>
      </c>
      <c r="C83" s="75"/>
      <c r="D83" s="75"/>
      <c r="E83" s="75"/>
      <c r="F83" s="75"/>
      <c r="G83" s="75"/>
      <c r="H83" s="75"/>
      <c r="I83" s="75"/>
      <c r="J83" s="75"/>
      <c r="K83" s="75"/>
      <c r="L83" s="21"/>
    </row>
    <row r="84" spans="2:12" ht="16" customHeight="1" x14ac:dyDescent="0.2"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21"/>
    </row>
    <row r="86" spans="2:12" ht="16" customHeight="1" x14ac:dyDescent="0.2">
      <c r="B86" s="48" t="s">
        <v>0</v>
      </c>
      <c r="C86" s="48" t="s">
        <v>2</v>
      </c>
      <c r="D86" s="48" t="s">
        <v>20</v>
      </c>
      <c r="E86" s="48" t="s">
        <v>107</v>
      </c>
      <c r="F86" s="48" t="s">
        <v>6</v>
      </c>
      <c r="G86" s="48" t="s">
        <v>108</v>
      </c>
      <c r="H86" s="48" t="s">
        <v>11</v>
      </c>
      <c r="I86" s="74" t="s">
        <v>34</v>
      </c>
      <c r="J86" s="74"/>
      <c r="K86" s="74"/>
    </row>
    <row r="87" spans="2:12" x14ac:dyDescent="0.2">
      <c r="B87" s="48"/>
      <c r="C87" s="48"/>
      <c r="D87" s="48"/>
      <c r="E87" s="48"/>
      <c r="F87" s="48"/>
      <c r="G87" s="48"/>
      <c r="H87" s="48"/>
      <c r="I87" s="74"/>
      <c r="J87" s="74"/>
      <c r="K87" s="74"/>
    </row>
    <row r="88" spans="2:12" ht="16" customHeight="1" x14ac:dyDescent="0.2">
      <c r="B88" s="17">
        <v>1</v>
      </c>
      <c r="C88" s="69" t="s">
        <v>124</v>
      </c>
      <c r="D88" s="18" t="s">
        <v>125</v>
      </c>
      <c r="E88" s="18">
        <v>14.5</v>
      </c>
      <c r="F88" s="18">
        <v>75</v>
      </c>
      <c r="G88" s="18">
        <v>120</v>
      </c>
      <c r="H88" s="9">
        <f t="shared" ref="H88:H101" si="12">ROUND(9550*F88/G88,1)</f>
        <v>5968.8</v>
      </c>
      <c r="I88" s="76" t="s">
        <v>131</v>
      </c>
      <c r="J88" s="76"/>
      <c r="K88" s="76"/>
    </row>
    <row r="89" spans="2:12" x14ac:dyDescent="0.2">
      <c r="B89" s="17">
        <v>2</v>
      </c>
      <c r="C89" s="70"/>
      <c r="D89" s="18" t="s">
        <v>126</v>
      </c>
      <c r="E89" s="18">
        <v>27</v>
      </c>
      <c r="F89" s="18">
        <v>130</v>
      </c>
      <c r="G89" s="18">
        <v>310</v>
      </c>
      <c r="H89" s="9">
        <f t="shared" si="12"/>
        <v>4004.8</v>
      </c>
      <c r="I89" s="76"/>
      <c r="J89" s="76"/>
      <c r="K89" s="76"/>
    </row>
    <row r="90" spans="2:12" x14ac:dyDescent="0.2">
      <c r="B90" s="17">
        <v>3</v>
      </c>
      <c r="C90" s="71"/>
      <c r="D90" s="18" t="s">
        <v>127</v>
      </c>
      <c r="E90" s="18">
        <v>48</v>
      </c>
      <c r="F90" s="18">
        <v>230</v>
      </c>
      <c r="G90" s="18">
        <v>600</v>
      </c>
      <c r="H90" s="9">
        <f t="shared" si="12"/>
        <v>3660.8</v>
      </c>
      <c r="I90" s="76"/>
      <c r="J90" s="76"/>
      <c r="K90" s="76"/>
    </row>
    <row r="91" spans="2:12" ht="16" customHeight="1" x14ac:dyDescent="0.2">
      <c r="B91" s="17">
        <v>4</v>
      </c>
      <c r="C91" s="39" t="s">
        <v>19</v>
      </c>
      <c r="D91" s="10">
        <v>188</v>
      </c>
      <c r="E91" s="10">
        <v>7.6</v>
      </c>
      <c r="F91" s="10">
        <v>37</v>
      </c>
      <c r="G91" s="10">
        <v>56</v>
      </c>
      <c r="H91" s="10">
        <f t="shared" si="12"/>
        <v>6309.8</v>
      </c>
      <c r="I91" s="59" t="s">
        <v>112</v>
      </c>
      <c r="J91" s="59"/>
      <c r="K91" s="59"/>
    </row>
    <row r="92" spans="2:12" x14ac:dyDescent="0.2">
      <c r="B92" s="17">
        <v>5</v>
      </c>
      <c r="C92" s="39"/>
      <c r="D92" s="10">
        <v>208</v>
      </c>
      <c r="E92" s="10">
        <v>10</v>
      </c>
      <c r="F92" s="10">
        <v>56</v>
      </c>
      <c r="G92" s="10">
        <v>90</v>
      </c>
      <c r="H92" s="10">
        <f t="shared" si="12"/>
        <v>5942.2</v>
      </c>
      <c r="I92" s="59"/>
      <c r="J92" s="59"/>
      <c r="K92" s="59"/>
    </row>
    <row r="93" spans="2:12" x14ac:dyDescent="0.2">
      <c r="B93" s="17">
        <v>6</v>
      </c>
      <c r="C93" s="39"/>
      <c r="D93" s="10">
        <v>228</v>
      </c>
      <c r="E93" s="10">
        <v>13.2</v>
      </c>
      <c r="F93" s="10">
        <v>75</v>
      </c>
      <c r="G93" s="10">
        <v>130</v>
      </c>
      <c r="H93" s="10">
        <f t="shared" si="12"/>
        <v>5509.6</v>
      </c>
      <c r="I93" s="59"/>
      <c r="J93" s="59"/>
      <c r="K93" s="59"/>
    </row>
    <row r="94" spans="2:12" x14ac:dyDescent="0.2">
      <c r="B94" s="17">
        <v>7</v>
      </c>
      <c r="C94" s="39"/>
      <c r="D94" s="10">
        <v>268</v>
      </c>
      <c r="E94" s="10">
        <v>21.9</v>
      </c>
      <c r="F94" s="10">
        <v>117</v>
      </c>
      <c r="G94" s="10">
        <v>250</v>
      </c>
      <c r="H94" s="10">
        <f t="shared" si="12"/>
        <v>4469.3999999999996</v>
      </c>
      <c r="I94" s="59"/>
      <c r="J94" s="59"/>
      <c r="K94" s="59"/>
    </row>
    <row r="95" spans="2:12" x14ac:dyDescent="0.2">
      <c r="B95" s="17">
        <v>8</v>
      </c>
      <c r="C95" s="39"/>
      <c r="D95" s="10">
        <v>348</v>
      </c>
      <c r="E95" s="10">
        <v>43.5</v>
      </c>
      <c r="F95" s="10">
        <v>210</v>
      </c>
      <c r="G95" s="10">
        <v>500</v>
      </c>
      <c r="H95" s="10">
        <f t="shared" si="12"/>
        <v>4011</v>
      </c>
      <c r="I95" s="59"/>
      <c r="J95" s="59"/>
      <c r="K95" s="59"/>
    </row>
    <row r="96" spans="2:12" x14ac:dyDescent="0.2">
      <c r="B96" s="17">
        <v>9</v>
      </c>
      <c r="C96" s="26" t="s">
        <v>155</v>
      </c>
      <c r="D96" s="8" t="s">
        <v>160</v>
      </c>
      <c r="E96" s="8">
        <v>5.8</v>
      </c>
      <c r="F96" s="8">
        <v>20</v>
      </c>
      <c r="G96" s="12">
        <f t="shared" ref="G96:G98" si="13">ROUND(9550*F96/H96,1)</f>
        <v>70.7</v>
      </c>
      <c r="H96" s="8">
        <v>2700</v>
      </c>
      <c r="I96" s="87" t="s">
        <v>166</v>
      </c>
      <c r="J96" s="88"/>
      <c r="K96" s="89"/>
    </row>
    <row r="97" spans="2:11" x14ac:dyDescent="0.2">
      <c r="B97" s="17">
        <v>10</v>
      </c>
      <c r="C97" s="26"/>
      <c r="D97" s="8" t="s">
        <v>164</v>
      </c>
      <c r="E97" s="8">
        <v>12.8</v>
      </c>
      <c r="F97" s="8">
        <v>40</v>
      </c>
      <c r="G97" s="12">
        <f t="shared" si="13"/>
        <v>141.5</v>
      </c>
      <c r="H97" s="8">
        <v>2700</v>
      </c>
      <c r="I97" s="87"/>
      <c r="J97" s="88"/>
      <c r="K97" s="89"/>
    </row>
    <row r="98" spans="2:11" x14ac:dyDescent="0.2">
      <c r="B98" s="17">
        <v>11</v>
      </c>
      <c r="C98" s="38"/>
      <c r="D98" s="8" t="s">
        <v>165</v>
      </c>
      <c r="E98" s="8">
        <v>15.8</v>
      </c>
      <c r="F98" s="8">
        <v>50</v>
      </c>
      <c r="G98" s="12">
        <f t="shared" si="13"/>
        <v>176.9</v>
      </c>
      <c r="H98" s="8">
        <v>2700</v>
      </c>
      <c r="I98" s="77"/>
      <c r="J98" s="78"/>
      <c r="K98" s="79"/>
    </row>
    <row r="99" spans="2:11" x14ac:dyDescent="0.2">
      <c r="B99" s="17">
        <v>12</v>
      </c>
      <c r="C99" s="25" t="s">
        <v>151</v>
      </c>
      <c r="D99" s="4" t="s">
        <v>153</v>
      </c>
      <c r="E99" s="4">
        <v>4.0999999999999996</v>
      </c>
      <c r="F99" s="4">
        <v>33</v>
      </c>
      <c r="G99" s="4">
        <v>15.8</v>
      </c>
      <c r="H99" s="13">
        <f t="shared" si="12"/>
        <v>19946.2</v>
      </c>
      <c r="I99" s="81" t="s">
        <v>152</v>
      </c>
      <c r="J99" s="82"/>
      <c r="K99" s="83"/>
    </row>
    <row r="100" spans="2:11" x14ac:dyDescent="0.2">
      <c r="B100" s="17">
        <v>13</v>
      </c>
      <c r="C100" s="38"/>
      <c r="D100" s="4" t="s">
        <v>154</v>
      </c>
      <c r="E100" s="4">
        <v>18.7</v>
      </c>
      <c r="F100" s="4">
        <v>200</v>
      </c>
      <c r="G100" s="4">
        <v>642</v>
      </c>
      <c r="H100" s="13">
        <f t="shared" si="12"/>
        <v>2975.1</v>
      </c>
      <c r="I100" s="84"/>
      <c r="J100" s="85"/>
      <c r="K100" s="86"/>
    </row>
    <row r="101" spans="2:11" ht="27" customHeight="1" x14ac:dyDescent="0.2">
      <c r="B101" s="17">
        <v>14</v>
      </c>
      <c r="C101" s="2" t="s">
        <v>27</v>
      </c>
      <c r="D101" s="14" t="s">
        <v>28</v>
      </c>
      <c r="E101" s="23">
        <v>22</v>
      </c>
      <c r="F101" s="23">
        <v>60</v>
      </c>
      <c r="G101" s="3">
        <v>255</v>
      </c>
      <c r="H101" s="14">
        <f t="shared" si="12"/>
        <v>2247.1</v>
      </c>
      <c r="I101" s="57" t="s">
        <v>40</v>
      </c>
      <c r="J101" s="57"/>
      <c r="K101" s="57"/>
    </row>
    <row r="102" spans="2:11" ht="40" customHeight="1" x14ac:dyDescent="0.2">
      <c r="B102" s="17">
        <v>15</v>
      </c>
      <c r="C102" s="2" t="s">
        <v>33</v>
      </c>
      <c r="D102" s="5" t="s">
        <v>32</v>
      </c>
      <c r="E102" s="80">
        <v>5.78</v>
      </c>
      <c r="F102" s="80">
        <v>35</v>
      </c>
      <c r="G102" s="9">
        <f>ROUND(9550*F102/H102,1)</f>
        <v>51.4</v>
      </c>
      <c r="H102" s="5">
        <v>6500</v>
      </c>
      <c r="I102" s="58" t="s">
        <v>41</v>
      </c>
      <c r="J102" s="58"/>
      <c r="K102" s="58"/>
    </row>
    <row r="103" spans="2:11" ht="17" customHeight="1" x14ac:dyDescent="0.2">
      <c r="B103" s="17">
        <v>16</v>
      </c>
      <c r="C103" s="39" t="s">
        <v>42</v>
      </c>
      <c r="D103" s="10" t="s">
        <v>45</v>
      </c>
      <c r="E103" s="10">
        <v>4.5</v>
      </c>
      <c r="F103" s="10">
        <v>16</v>
      </c>
      <c r="G103" s="10">
        <v>60</v>
      </c>
      <c r="H103" s="10">
        <f t="shared" ref="H103:H108" si="14">ROUND(9550*F103/G103,1)</f>
        <v>2546.6999999999998</v>
      </c>
      <c r="I103" s="59" t="s">
        <v>51</v>
      </c>
      <c r="J103" s="59"/>
      <c r="K103" s="59"/>
    </row>
    <row r="104" spans="2:11" ht="17" x14ac:dyDescent="0.2">
      <c r="B104" s="17">
        <v>17</v>
      </c>
      <c r="C104" s="39"/>
      <c r="D104" s="10" t="s">
        <v>46</v>
      </c>
      <c r="E104" s="10">
        <v>7.5</v>
      </c>
      <c r="F104" s="10">
        <v>32</v>
      </c>
      <c r="G104" s="10">
        <v>122.5</v>
      </c>
      <c r="H104" s="10">
        <f t="shared" si="14"/>
        <v>2494.6999999999998</v>
      </c>
      <c r="I104" s="59"/>
      <c r="J104" s="59"/>
      <c r="K104" s="59"/>
    </row>
    <row r="105" spans="2:11" ht="17" x14ac:dyDescent="0.2">
      <c r="B105" s="17">
        <v>18</v>
      </c>
      <c r="C105" s="39"/>
      <c r="D105" s="10" t="s">
        <v>47</v>
      </c>
      <c r="E105" s="10">
        <v>14.25</v>
      </c>
      <c r="F105" s="10">
        <v>60</v>
      </c>
      <c r="G105" s="10">
        <v>295</v>
      </c>
      <c r="H105" s="10">
        <f t="shared" si="14"/>
        <v>1942.4</v>
      </c>
      <c r="I105" s="59"/>
      <c r="J105" s="59"/>
      <c r="K105" s="59"/>
    </row>
    <row r="106" spans="2:11" ht="17" x14ac:dyDescent="0.2">
      <c r="B106" s="17">
        <v>19</v>
      </c>
      <c r="C106" s="39"/>
      <c r="D106" s="10" t="s">
        <v>48</v>
      </c>
      <c r="E106" s="10">
        <v>25.5</v>
      </c>
      <c r="F106" s="10">
        <v>120</v>
      </c>
      <c r="G106" s="10">
        <v>700</v>
      </c>
      <c r="H106" s="10">
        <f t="shared" si="14"/>
        <v>1637.1</v>
      </c>
      <c r="I106" s="59"/>
      <c r="J106" s="59"/>
      <c r="K106" s="59"/>
    </row>
    <row r="107" spans="2:11" ht="17" x14ac:dyDescent="0.2">
      <c r="B107" s="17">
        <v>20</v>
      </c>
      <c r="C107" s="39"/>
      <c r="D107" s="10" t="s">
        <v>49</v>
      </c>
      <c r="E107" s="10">
        <v>45</v>
      </c>
      <c r="F107" s="10">
        <v>240</v>
      </c>
      <c r="G107" s="10">
        <v>1435</v>
      </c>
      <c r="H107" s="10">
        <f t="shared" si="14"/>
        <v>1597.2</v>
      </c>
      <c r="I107" s="59"/>
      <c r="J107" s="59"/>
      <c r="K107" s="59"/>
    </row>
    <row r="108" spans="2:11" ht="17" x14ac:dyDescent="0.2">
      <c r="B108" s="17">
        <v>21</v>
      </c>
      <c r="C108" s="39"/>
      <c r="D108" s="10" t="s">
        <v>50</v>
      </c>
      <c r="E108" s="10">
        <v>75</v>
      </c>
      <c r="F108" s="10">
        <v>400</v>
      </c>
      <c r="G108" s="10">
        <v>2975</v>
      </c>
      <c r="H108" s="10">
        <f t="shared" si="14"/>
        <v>1284</v>
      </c>
      <c r="I108" s="59"/>
      <c r="J108" s="59"/>
      <c r="K108" s="59"/>
    </row>
    <row r="109" spans="2:11" ht="17" customHeight="1" x14ac:dyDescent="0.2">
      <c r="B109" s="17">
        <v>22</v>
      </c>
      <c r="C109" s="43" t="s">
        <v>61</v>
      </c>
      <c r="D109" s="12" t="s">
        <v>60</v>
      </c>
      <c r="E109" s="12">
        <v>53</v>
      </c>
      <c r="F109" s="12">
        <v>265</v>
      </c>
      <c r="G109" s="12">
        <f>ROUND(9550*F109/H109,1)</f>
        <v>1012.3</v>
      </c>
      <c r="H109" s="12">
        <v>2500</v>
      </c>
      <c r="I109" s="60" t="s">
        <v>62</v>
      </c>
      <c r="J109" s="60"/>
      <c r="K109" s="60"/>
    </row>
    <row r="110" spans="2:11" x14ac:dyDescent="0.2">
      <c r="B110" s="17">
        <v>23</v>
      </c>
      <c r="C110" s="43"/>
      <c r="D110" s="12">
        <v>250</v>
      </c>
      <c r="E110" s="12">
        <v>71</v>
      </c>
      <c r="F110" s="12">
        <v>280</v>
      </c>
      <c r="G110" s="12">
        <v>1407</v>
      </c>
      <c r="H110" s="12">
        <f t="shared" ref="H110:H120" si="15">ROUND(9550*F110/G110,1)</f>
        <v>1900.5</v>
      </c>
      <c r="I110" s="60"/>
      <c r="J110" s="60"/>
      <c r="K110" s="60"/>
    </row>
    <row r="111" spans="2:11" x14ac:dyDescent="0.2">
      <c r="B111" s="17">
        <v>24</v>
      </c>
      <c r="C111" s="43"/>
      <c r="D111" s="12">
        <v>500</v>
      </c>
      <c r="E111" s="12">
        <v>135</v>
      </c>
      <c r="F111" s="12">
        <v>560</v>
      </c>
      <c r="G111" s="12">
        <v>2814</v>
      </c>
      <c r="H111" s="12">
        <f t="shared" si="15"/>
        <v>1900.5</v>
      </c>
      <c r="I111" s="60"/>
      <c r="J111" s="60"/>
      <c r="K111" s="60"/>
    </row>
    <row r="112" spans="2:11" ht="16" customHeight="1" x14ac:dyDescent="0.2">
      <c r="B112" s="17">
        <v>25</v>
      </c>
      <c r="C112" s="26" t="s">
        <v>150</v>
      </c>
      <c r="D112" s="4" t="s">
        <v>147</v>
      </c>
      <c r="E112" s="4">
        <v>5.25</v>
      </c>
      <c r="F112" s="4">
        <v>17</v>
      </c>
      <c r="G112" s="4">
        <v>70</v>
      </c>
      <c r="H112" s="13">
        <f t="shared" si="15"/>
        <v>2319.3000000000002</v>
      </c>
      <c r="I112" s="56" t="s">
        <v>149</v>
      </c>
      <c r="J112" s="56"/>
      <c r="K112" s="56"/>
    </row>
    <row r="113" spans="2:11" x14ac:dyDescent="0.2">
      <c r="B113" s="17">
        <v>26</v>
      </c>
      <c r="C113" s="26"/>
      <c r="D113" s="4" t="s">
        <v>145</v>
      </c>
      <c r="E113" s="4">
        <v>7.5</v>
      </c>
      <c r="F113" s="4">
        <v>25</v>
      </c>
      <c r="G113" s="4">
        <v>100</v>
      </c>
      <c r="H113" s="13">
        <f t="shared" si="15"/>
        <v>2387.5</v>
      </c>
      <c r="I113" s="56"/>
      <c r="J113" s="56"/>
      <c r="K113" s="56"/>
    </row>
    <row r="114" spans="2:11" x14ac:dyDescent="0.2">
      <c r="B114" s="17">
        <v>27</v>
      </c>
      <c r="C114" s="26"/>
      <c r="D114" s="4" t="s">
        <v>146</v>
      </c>
      <c r="E114" s="4">
        <v>8</v>
      </c>
      <c r="F114" s="4">
        <v>25</v>
      </c>
      <c r="G114" s="4">
        <v>120</v>
      </c>
      <c r="H114" s="13">
        <f t="shared" si="15"/>
        <v>1989.6</v>
      </c>
      <c r="I114" s="56"/>
      <c r="J114" s="56"/>
      <c r="K114" s="56"/>
    </row>
    <row r="115" spans="2:11" x14ac:dyDescent="0.2">
      <c r="B115" s="17">
        <v>28</v>
      </c>
      <c r="C115" s="26"/>
      <c r="D115" s="4" t="s">
        <v>144</v>
      </c>
      <c r="E115" s="4">
        <v>8.15</v>
      </c>
      <c r="F115" s="4">
        <v>30</v>
      </c>
      <c r="G115" s="4">
        <v>150</v>
      </c>
      <c r="H115" s="13">
        <f t="shared" si="15"/>
        <v>1910</v>
      </c>
      <c r="I115" s="56"/>
      <c r="J115" s="56"/>
      <c r="K115" s="56"/>
    </row>
    <row r="116" spans="2:11" x14ac:dyDescent="0.2">
      <c r="B116" s="17">
        <v>29</v>
      </c>
      <c r="C116" s="26"/>
      <c r="D116" s="4" t="s">
        <v>143</v>
      </c>
      <c r="E116" s="4">
        <v>12</v>
      </c>
      <c r="F116" s="4">
        <v>40</v>
      </c>
      <c r="G116" s="4">
        <v>200</v>
      </c>
      <c r="H116" s="13">
        <f t="shared" si="15"/>
        <v>1910</v>
      </c>
      <c r="I116" s="56"/>
      <c r="J116" s="56"/>
      <c r="K116" s="56"/>
    </row>
    <row r="117" spans="2:11" x14ac:dyDescent="0.2">
      <c r="B117" s="17">
        <v>30</v>
      </c>
      <c r="C117" s="26"/>
      <c r="D117" s="4" t="s">
        <v>142</v>
      </c>
      <c r="E117" s="4">
        <v>15.3</v>
      </c>
      <c r="F117" s="4">
        <v>45</v>
      </c>
      <c r="G117" s="4">
        <v>250</v>
      </c>
      <c r="H117" s="13">
        <f t="shared" si="15"/>
        <v>1719</v>
      </c>
      <c r="I117" s="56"/>
      <c r="J117" s="56"/>
      <c r="K117" s="56"/>
    </row>
    <row r="118" spans="2:11" x14ac:dyDescent="0.2">
      <c r="B118" s="17">
        <v>31</v>
      </c>
      <c r="C118" s="26"/>
      <c r="D118" s="4" t="s">
        <v>141</v>
      </c>
      <c r="E118" s="4">
        <v>17.3</v>
      </c>
      <c r="F118" s="4">
        <v>50</v>
      </c>
      <c r="G118" s="4">
        <v>200</v>
      </c>
      <c r="H118" s="13">
        <f t="shared" si="15"/>
        <v>2387.5</v>
      </c>
      <c r="I118" s="56"/>
      <c r="J118" s="56"/>
      <c r="K118" s="56"/>
    </row>
    <row r="119" spans="2:11" x14ac:dyDescent="0.2">
      <c r="B119" s="17">
        <v>32</v>
      </c>
      <c r="C119" s="38"/>
      <c r="D119" s="4" t="s">
        <v>139</v>
      </c>
      <c r="E119" s="4">
        <v>23.8</v>
      </c>
      <c r="F119" s="4">
        <v>70</v>
      </c>
      <c r="G119" s="4">
        <v>300</v>
      </c>
      <c r="H119" s="13">
        <f t="shared" si="15"/>
        <v>2228.3000000000002</v>
      </c>
      <c r="I119" s="56"/>
      <c r="J119" s="56"/>
      <c r="K119" s="56"/>
    </row>
    <row r="120" spans="2:11" ht="27" customHeight="1" x14ac:dyDescent="0.2">
      <c r="B120" s="17">
        <v>33</v>
      </c>
      <c r="C120" s="11" t="s">
        <v>63</v>
      </c>
      <c r="D120" s="3">
        <v>12030</v>
      </c>
      <c r="E120" s="23">
        <v>2.6</v>
      </c>
      <c r="F120" s="3">
        <v>15</v>
      </c>
      <c r="G120" s="14" t="e">
        <v>#N/A</v>
      </c>
      <c r="H120" s="14" t="e">
        <f t="shared" si="15"/>
        <v>#N/A</v>
      </c>
      <c r="I120" s="57" t="s">
        <v>65</v>
      </c>
      <c r="J120" s="57"/>
      <c r="K120" s="57"/>
    </row>
    <row r="121" spans="2:11" ht="68" customHeight="1" x14ac:dyDescent="0.2">
      <c r="B121" s="17">
        <v>34</v>
      </c>
      <c r="C121" s="11" t="s">
        <v>86</v>
      </c>
      <c r="D121" s="9" t="s">
        <v>87</v>
      </c>
      <c r="E121" s="9">
        <v>18</v>
      </c>
      <c r="F121" s="9">
        <v>45</v>
      </c>
      <c r="G121" s="9">
        <f>ROUND(9550*F121/H121,1)</f>
        <v>171.9</v>
      </c>
      <c r="H121" s="9">
        <v>2500</v>
      </c>
      <c r="I121" s="58" t="s">
        <v>88</v>
      </c>
      <c r="J121" s="58"/>
      <c r="K121" s="58"/>
    </row>
    <row r="122" spans="2:11" ht="17" customHeight="1" x14ac:dyDescent="0.2">
      <c r="B122" s="17">
        <v>35</v>
      </c>
      <c r="C122" s="39" t="s">
        <v>84</v>
      </c>
      <c r="D122" s="10" t="s">
        <v>82</v>
      </c>
      <c r="E122" s="10">
        <v>13</v>
      </c>
      <c r="F122" s="10">
        <v>65</v>
      </c>
      <c r="G122" s="10">
        <f>ROUND(9550*F122/H122,1)</f>
        <v>248.3</v>
      </c>
      <c r="H122" s="10">
        <v>2500</v>
      </c>
      <c r="I122" s="59" t="s">
        <v>85</v>
      </c>
      <c r="J122" s="59"/>
      <c r="K122" s="59"/>
    </row>
    <row r="123" spans="2:11" ht="17" x14ac:dyDescent="0.2">
      <c r="B123" s="17">
        <v>36</v>
      </c>
      <c r="C123" s="39"/>
      <c r="D123" s="10" t="s">
        <v>83</v>
      </c>
      <c r="E123" s="10">
        <v>50</v>
      </c>
      <c r="F123" s="10">
        <v>261</v>
      </c>
      <c r="G123" s="10">
        <v>1000</v>
      </c>
      <c r="H123" s="10">
        <v>2500</v>
      </c>
      <c r="I123" s="59"/>
      <c r="J123" s="59"/>
      <c r="K123" s="59"/>
    </row>
  </sheetData>
  <mergeCells count="71">
    <mergeCell ref="C15:C24"/>
    <mergeCell ref="L15:L24"/>
    <mergeCell ref="C96:C98"/>
    <mergeCell ref="I96:K98"/>
    <mergeCell ref="C122:C123"/>
    <mergeCell ref="I120:K120"/>
    <mergeCell ref="I121:K121"/>
    <mergeCell ref="I122:K123"/>
    <mergeCell ref="I99:K100"/>
    <mergeCell ref="C99:C100"/>
    <mergeCell ref="L45:L55"/>
    <mergeCell ref="C45:C55"/>
    <mergeCell ref="C88:C90"/>
    <mergeCell ref="I86:K87"/>
    <mergeCell ref="B83:K84"/>
    <mergeCell ref="B86:B87"/>
    <mergeCell ref="F86:F87"/>
    <mergeCell ref="G86:G87"/>
    <mergeCell ref="H86:H87"/>
    <mergeCell ref="C56:C60"/>
    <mergeCell ref="C70:C72"/>
    <mergeCell ref="L70:L72"/>
    <mergeCell ref="L56:L60"/>
    <mergeCell ref="L61:L63"/>
    <mergeCell ref="L73:L78"/>
    <mergeCell ref="C73:C78"/>
    <mergeCell ref="C91:C95"/>
    <mergeCell ref="I101:K101"/>
    <mergeCell ref="I102:K102"/>
    <mergeCell ref="C67:C69"/>
    <mergeCell ref="L67:L69"/>
    <mergeCell ref="C86:C87"/>
    <mergeCell ref="D86:D87"/>
    <mergeCell ref="E86:E87"/>
    <mergeCell ref="I88:K90"/>
    <mergeCell ref="I91:K95"/>
    <mergeCell ref="C109:C111"/>
    <mergeCell ref="C112:C119"/>
    <mergeCell ref="C103:C108"/>
    <mergeCell ref="I103:K108"/>
    <mergeCell ref="I109:K111"/>
    <mergeCell ref="I112:K119"/>
    <mergeCell ref="L65:L66"/>
    <mergeCell ref="C65:C66"/>
    <mergeCell ref="C61:C63"/>
    <mergeCell ref="B2:L3"/>
    <mergeCell ref="L42:L44"/>
    <mergeCell ref="C42:C44"/>
    <mergeCell ref="C27:C31"/>
    <mergeCell ref="C32:C33"/>
    <mergeCell ref="L27:L31"/>
    <mergeCell ref="L32:L33"/>
    <mergeCell ref="C10:C14"/>
    <mergeCell ref="L10:L14"/>
    <mergeCell ref="B5:B6"/>
    <mergeCell ref="C5:C6"/>
    <mergeCell ref="D5:D6"/>
    <mergeCell ref="E5:E6"/>
    <mergeCell ref="G5:G6"/>
    <mergeCell ref="C34:C41"/>
    <mergeCell ref="F5:F6"/>
    <mergeCell ref="C25:C26"/>
    <mergeCell ref="L25:L26"/>
    <mergeCell ref="H5:H6"/>
    <mergeCell ref="J5:J6"/>
    <mergeCell ref="L34:L41"/>
    <mergeCell ref="I5:I6"/>
    <mergeCell ref="K5:K6"/>
    <mergeCell ref="L5:L6"/>
    <mergeCell ref="C7:C9"/>
    <mergeCell ref="L7:L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HARIANSYAH Muhammad Alfiyandy</dc:creator>
  <cp:lastModifiedBy>HARIANSYAH Muhammad Alfiyandy</cp:lastModifiedBy>
  <dcterms:created xsi:type="dcterms:W3CDTF">2024-07-09T08:10:25Z</dcterms:created>
  <dcterms:modified xsi:type="dcterms:W3CDTF">2024-07-16T10:22:55Z</dcterms:modified>
</cp:coreProperties>
</file>