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ithout_fixed_empty_weight/weighted_sum_of_energy/multirotor/"/>
    </mc:Choice>
  </mc:AlternateContent>
  <xr:revisionPtr revIDLastSave="0" documentId="13_ncr:1_{4AFEDD16-764C-C04A-AB87-98D1754BCD20}" xr6:coauthVersionLast="47" xr6:coauthVersionMax="47" xr10:uidLastSave="{00000000-0000-0000-0000-000000000000}"/>
  <bookViews>
    <workbookView xWindow="15320" yWindow="740" windowWidth="14920" windowHeight="18900" firstSheet="3" activeTab="8" xr2:uid="{843CD013-835A-1741-B375-CD508AE79BD2}"/>
  </bookViews>
  <sheets>
    <sheet name="obj_val" sheetId="26" r:id="rId1"/>
    <sheet name="uniform_250" sheetId="22" r:id="rId2"/>
    <sheet name="uniform_400" sheetId="23" r:id="rId3"/>
    <sheet name="uniform_550" sheetId="24" r:id="rId4"/>
    <sheet name="uniform_700" sheetId="25" r:id="rId5"/>
    <sheet name="linear_250" sheetId="13" r:id="rId6"/>
    <sheet name="linear_400" sheetId="19" r:id="rId7"/>
    <sheet name="linear_550" sheetId="20" r:id="rId8"/>
    <sheet name="linear_70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5" l="1"/>
  <c r="AN44" i="25"/>
  <c r="AM44" i="25"/>
  <c r="O44" i="25"/>
  <c r="AN43" i="25"/>
  <c r="AM43" i="25"/>
  <c r="AN42" i="25"/>
  <c r="AM42" i="25"/>
  <c r="AN41" i="25"/>
  <c r="AM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G34" i="25"/>
  <c r="AN33" i="25"/>
  <c r="AM33" i="25"/>
  <c r="C33" i="25"/>
  <c r="AN32" i="25"/>
  <c r="AM32" i="25"/>
  <c r="AN31" i="25"/>
  <c r="AM31" i="25"/>
  <c r="K31" i="25"/>
  <c r="C31" i="25"/>
  <c r="AN30" i="25"/>
  <c r="AM30" i="25"/>
  <c r="AN29" i="25"/>
  <c r="AM29" i="25"/>
  <c r="AN28" i="25"/>
  <c r="AM28" i="25"/>
  <c r="G28" i="25"/>
  <c r="AN27" i="25"/>
  <c r="AM27" i="25"/>
  <c r="G27" i="25"/>
  <c r="AN26" i="25"/>
  <c r="AM26" i="25"/>
  <c r="K26" i="25"/>
  <c r="G26" i="25"/>
  <c r="AN25" i="25"/>
  <c r="AM25" i="25"/>
  <c r="K25" i="25"/>
  <c r="G25" i="25"/>
  <c r="G31" i="25" s="1"/>
  <c r="G29" i="25" s="1"/>
  <c r="AN24" i="25"/>
  <c r="AM24" i="25"/>
  <c r="K24" i="25"/>
  <c r="AN23" i="25"/>
  <c r="AM23" i="25"/>
  <c r="K23" i="25"/>
  <c r="AN22" i="25"/>
  <c r="AM22" i="25"/>
  <c r="AN21" i="25"/>
  <c r="AM21" i="25"/>
  <c r="K21" i="25"/>
  <c r="AN20" i="25"/>
  <c r="AM20" i="25"/>
  <c r="K20" i="25"/>
  <c r="AN19" i="25"/>
  <c r="AM19" i="25"/>
  <c r="O19" i="25"/>
  <c r="G16" i="25" s="1"/>
  <c r="G17" i="25" s="1"/>
  <c r="K19" i="25"/>
  <c r="AN18" i="25"/>
  <c r="AM18" i="25"/>
  <c r="K18" i="25"/>
  <c r="AN17" i="25"/>
  <c r="AM17" i="25"/>
  <c r="AN16" i="25"/>
  <c r="AM16" i="25"/>
  <c r="AN15" i="25"/>
  <c r="AM15" i="25"/>
  <c r="AN14" i="25"/>
  <c r="AM14" i="25"/>
  <c r="C14" i="25"/>
  <c r="G15" i="25" s="1"/>
  <c r="AN13" i="25"/>
  <c r="AM13" i="25"/>
  <c r="C13" i="25"/>
  <c r="K39" i="25" s="1"/>
  <c r="AN12" i="25"/>
  <c r="AM12" i="25"/>
  <c r="K12" i="25"/>
  <c r="AN11" i="25"/>
  <c r="AM11" i="25"/>
  <c r="AN10" i="25"/>
  <c r="AM10" i="25"/>
  <c r="C10" i="25"/>
  <c r="AN9" i="25"/>
  <c r="AM9" i="25"/>
  <c r="G9" i="25"/>
  <c r="AN8" i="25"/>
  <c r="AM8" i="25"/>
  <c r="C8" i="25"/>
  <c r="AN7" i="25"/>
  <c r="AM7" i="25"/>
  <c r="G7" i="25"/>
  <c r="G8" i="25" s="1"/>
  <c r="AN6" i="25"/>
  <c r="AM6" i="25"/>
  <c r="AO5" i="25"/>
  <c r="AN5" i="25"/>
  <c r="AI6" i="25" s="1"/>
  <c r="AM5" i="25"/>
  <c r="AG6" i="25" s="1"/>
  <c r="AK5" i="25"/>
  <c r="O5" i="25"/>
  <c r="O7" i="25" s="1"/>
  <c r="O10" i="25" s="1"/>
  <c r="G5" i="25"/>
  <c r="G6" i="25" s="1"/>
  <c r="K9" i="25" s="1"/>
  <c r="AD4" i="25"/>
  <c r="Z4" i="25"/>
  <c r="O4" i="25"/>
  <c r="G4" i="25"/>
  <c r="G12" i="25" s="1"/>
  <c r="O45" i="24"/>
  <c r="AN44" i="24"/>
  <c r="AM44" i="24"/>
  <c r="O44" i="24"/>
  <c r="AN43" i="24"/>
  <c r="AM43" i="24"/>
  <c r="AN42" i="24"/>
  <c r="AM42" i="24"/>
  <c r="AN41" i="24"/>
  <c r="AM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G34" i="24"/>
  <c r="AN33" i="24"/>
  <c r="AM33" i="24"/>
  <c r="C33" i="24"/>
  <c r="AN32" i="24"/>
  <c r="AM32" i="24"/>
  <c r="AN31" i="24"/>
  <c r="AM31" i="24"/>
  <c r="K31" i="24"/>
  <c r="G31" i="24"/>
  <c r="G29" i="24" s="1"/>
  <c r="C31" i="24"/>
  <c r="AN30" i="24"/>
  <c r="AM30" i="24"/>
  <c r="AN29" i="24"/>
  <c r="AM29" i="24"/>
  <c r="AN28" i="24"/>
  <c r="AM28" i="24"/>
  <c r="G28" i="24"/>
  <c r="AN27" i="24"/>
  <c r="AM27" i="24"/>
  <c r="AN26" i="24"/>
  <c r="AM26" i="24"/>
  <c r="K26" i="24"/>
  <c r="G26" i="24"/>
  <c r="AN25" i="24"/>
  <c r="AM25" i="24"/>
  <c r="K25" i="24"/>
  <c r="G25" i="24"/>
  <c r="G27" i="24" s="1"/>
  <c r="AN24" i="24"/>
  <c r="AM24" i="24"/>
  <c r="K24" i="24"/>
  <c r="AN23" i="24"/>
  <c r="AM23" i="24"/>
  <c r="K23" i="24"/>
  <c r="AN22" i="24"/>
  <c r="AM22" i="24"/>
  <c r="AN21" i="24"/>
  <c r="AM21" i="24"/>
  <c r="K21" i="24"/>
  <c r="AN20" i="24"/>
  <c r="AM20" i="24"/>
  <c r="K20" i="24"/>
  <c r="C20" i="24"/>
  <c r="AN19" i="24"/>
  <c r="AM19" i="24"/>
  <c r="O19" i="24"/>
  <c r="G16" i="24" s="1"/>
  <c r="G17" i="24" s="1"/>
  <c r="K19" i="24"/>
  <c r="AN18" i="24"/>
  <c r="AM18" i="24"/>
  <c r="K18" i="24"/>
  <c r="AN17" i="24"/>
  <c r="AM17" i="24"/>
  <c r="AN16" i="24"/>
  <c r="AM16" i="24"/>
  <c r="AN15" i="24"/>
  <c r="AM15" i="24"/>
  <c r="AN14" i="24"/>
  <c r="AM14" i="24"/>
  <c r="C14" i="24"/>
  <c r="AN13" i="24"/>
  <c r="AM13" i="24"/>
  <c r="C13" i="24"/>
  <c r="K39" i="24" s="1"/>
  <c r="AN12" i="24"/>
  <c r="AM12" i="24"/>
  <c r="K12" i="24"/>
  <c r="G12" i="24"/>
  <c r="AN11" i="24"/>
  <c r="AM11" i="24"/>
  <c r="AN10" i="24"/>
  <c r="AM10" i="24"/>
  <c r="C10" i="24"/>
  <c r="AN9" i="24"/>
  <c r="AM9" i="24"/>
  <c r="G9" i="24"/>
  <c r="AN8" i="24"/>
  <c r="AM8" i="24"/>
  <c r="C8" i="24"/>
  <c r="AN7" i="24"/>
  <c r="AM7" i="24"/>
  <c r="G7" i="24"/>
  <c r="G8" i="24" s="1"/>
  <c r="AN6" i="24"/>
  <c r="AM6" i="24"/>
  <c r="AO5" i="24"/>
  <c r="AN5" i="24"/>
  <c r="AI6" i="24" s="1"/>
  <c r="AM5" i="24"/>
  <c r="AG6" i="24" s="1"/>
  <c r="AK5" i="24"/>
  <c r="O5" i="24"/>
  <c r="O7" i="24" s="1"/>
  <c r="O10" i="24" s="1"/>
  <c r="G5" i="24"/>
  <c r="G6" i="24" s="1"/>
  <c r="AD4" i="24"/>
  <c r="Z4" i="24"/>
  <c r="O4" i="24"/>
  <c r="G4" i="24"/>
  <c r="O45" i="23"/>
  <c r="AN44" i="23"/>
  <c r="AM44" i="23"/>
  <c r="O44" i="23"/>
  <c r="AN43" i="23"/>
  <c r="AM43" i="23"/>
  <c r="AN42" i="23"/>
  <c r="AM42" i="23"/>
  <c r="AN41" i="23"/>
  <c r="AM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G34" i="23"/>
  <c r="AN33" i="23"/>
  <c r="AM33" i="23"/>
  <c r="C33" i="23"/>
  <c r="AN32" i="23"/>
  <c r="AM32" i="23"/>
  <c r="AN31" i="23"/>
  <c r="AM31" i="23"/>
  <c r="K31" i="23"/>
  <c r="C31" i="23"/>
  <c r="AN30" i="23"/>
  <c r="AM30" i="23"/>
  <c r="AN29" i="23"/>
  <c r="AM29" i="23"/>
  <c r="AN28" i="23"/>
  <c r="AM28" i="23"/>
  <c r="G28" i="23"/>
  <c r="AN27" i="23"/>
  <c r="AM27" i="23"/>
  <c r="AN26" i="23"/>
  <c r="AM26" i="23"/>
  <c r="K26" i="23"/>
  <c r="G26" i="23"/>
  <c r="AN25" i="23"/>
  <c r="AM25" i="23"/>
  <c r="K25" i="23"/>
  <c r="G25" i="23"/>
  <c r="G27" i="23" s="1"/>
  <c r="AN24" i="23"/>
  <c r="AM24" i="23"/>
  <c r="K24" i="23"/>
  <c r="AN23" i="23"/>
  <c r="AM23" i="23"/>
  <c r="K23" i="23"/>
  <c r="AN22" i="23"/>
  <c r="AM22" i="23"/>
  <c r="AN21" i="23"/>
  <c r="AM21" i="23"/>
  <c r="K21" i="23"/>
  <c r="AN20" i="23"/>
  <c r="AM20" i="23"/>
  <c r="K20" i="23"/>
  <c r="AN19" i="23"/>
  <c r="AM19" i="23"/>
  <c r="O19" i="23"/>
  <c r="G16" i="23" s="1"/>
  <c r="G17" i="23" s="1"/>
  <c r="K19" i="23"/>
  <c r="AN18" i="23"/>
  <c r="AM18" i="23"/>
  <c r="K18" i="23"/>
  <c r="AN17" i="23"/>
  <c r="AM17" i="23"/>
  <c r="AN16" i="23"/>
  <c r="AM16" i="23"/>
  <c r="AN15" i="23"/>
  <c r="AM15" i="23"/>
  <c r="AN14" i="23"/>
  <c r="AM14" i="23"/>
  <c r="C14" i="23"/>
  <c r="G15" i="23" s="1"/>
  <c r="AN13" i="23"/>
  <c r="AM13" i="23"/>
  <c r="C13" i="23"/>
  <c r="K39" i="23" s="1"/>
  <c r="AN12" i="23"/>
  <c r="AM12" i="23"/>
  <c r="K12" i="23"/>
  <c r="AN11" i="23"/>
  <c r="AM11" i="23"/>
  <c r="AN10" i="23"/>
  <c r="AM10" i="23"/>
  <c r="C10" i="23"/>
  <c r="C20" i="23" s="1"/>
  <c r="AN9" i="23"/>
  <c r="AM9" i="23"/>
  <c r="G9" i="23"/>
  <c r="AN8" i="23"/>
  <c r="AM8" i="23"/>
  <c r="C8" i="23"/>
  <c r="AN7" i="23"/>
  <c r="AM7" i="23"/>
  <c r="G7" i="23"/>
  <c r="G8" i="23" s="1"/>
  <c r="AN6" i="23"/>
  <c r="AM6" i="23"/>
  <c r="AO5" i="23"/>
  <c r="AN5" i="23"/>
  <c r="AI6" i="23" s="1"/>
  <c r="AM5" i="23"/>
  <c r="AG6" i="23" s="1"/>
  <c r="AK5" i="23"/>
  <c r="O5" i="23"/>
  <c r="O7" i="23" s="1"/>
  <c r="O10" i="23" s="1"/>
  <c r="G5" i="23"/>
  <c r="G6" i="23" s="1"/>
  <c r="AD4" i="23"/>
  <c r="Z4" i="23"/>
  <c r="O4" i="23"/>
  <c r="G4" i="23"/>
  <c r="G12" i="23" s="1"/>
  <c r="O45" i="22"/>
  <c r="AN44" i="22"/>
  <c r="AM44" i="22"/>
  <c r="O44" i="22"/>
  <c r="AN43" i="22"/>
  <c r="AM43" i="22"/>
  <c r="AN42" i="22"/>
  <c r="AM42" i="22"/>
  <c r="AN41" i="22"/>
  <c r="AM41" i="22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G34" i="22"/>
  <c r="AN33" i="22"/>
  <c r="AM33" i="22"/>
  <c r="C33" i="22"/>
  <c r="AN32" i="22"/>
  <c r="AM32" i="22"/>
  <c r="AN31" i="22"/>
  <c r="AM31" i="22"/>
  <c r="K31" i="22"/>
  <c r="C31" i="22"/>
  <c r="AN30" i="22"/>
  <c r="AM30" i="22"/>
  <c r="AN29" i="22"/>
  <c r="AM29" i="22"/>
  <c r="AN28" i="22"/>
  <c r="AM28" i="22"/>
  <c r="G28" i="22"/>
  <c r="AN27" i="22"/>
  <c r="AM27" i="22"/>
  <c r="AN26" i="22"/>
  <c r="AM26" i="22"/>
  <c r="K26" i="22"/>
  <c r="G26" i="22"/>
  <c r="AN25" i="22"/>
  <c r="AM25" i="22"/>
  <c r="K25" i="22"/>
  <c r="G25" i="22"/>
  <c r="G27" i="22" s="1"/>
  <c r="AN24" i="22"/>
  <c r="AM24" i="22"/>
  <c r="K24" i="22"/>
  <c r="AN23" i="22"/>
  <c r="AM23" i="22"/>
  <c r="K23" i="22"/>
  <c r="AN22" i="22"/>
  <c r="AM22" i="22"/>
  <c r="AN21" i="22"/>
  <c r="AM21" i="22"/>
  <c r="K21" i="22"/>
  <c r="AN20" i="22"/>
  <c r="AM20" i="22"/>
  <c r="K20" i="22"/>
  <c r="AN19" i="22"/>
  <c r="AM19" i="22"/>
  <c r="O19" i="22"/>
  <c r="G16" i="22" s="1"/>
  <c r="G17" i="22" s="1"/>
  <c r="K19" i="22"/>
  <c r="AN18" i="22"/>
  <c r="AM18" i="22"/>
  <c r="K18" i="22"/>
  <c r="AN17" i="22"/>
  <c r="AM17" i="22"/>
  <c r="AN16" i="22"/>
  <c r="AM16" i="22"/>
  <c r="AN15" i="22"/>
  <c r="AM15" i="22"/>
  <c r="AN14" i="22"/>
  <c r="AM14" i="22"/>
  <c r="C14" i="22"/>
  <c r="G15" i="22" s="1"/>
  <c r="AN13" i="22"/>
  <c r="AM13" i="22"/>
  <c r="C13" i="22"/>
  <c r="K39" i="22" s="1"/>
  <c r="AN12" i="22"/>
  <c r="AM12" i="22"/>
  <c r="K12" i="22"/>
  <c r="AN11" i="22"/>
  <c r="AM11" i="22"/>
  <c r="AN10" i="22"/>
  <c r="AM10" i="22"/>
  <c r="C10" i="22"/>
  <c r="AN9" i="22"/>
  <c r="AM9" i="22"/>
  <c r="G9" i="22"/>
  <c r="AN8" i="22"/>
  <c r="AM8" i="22"/>
  <c r="C8" i="22"/>
  <c r="AN7" i="22"/>
  <c r="AM7" i="22"/>
  <c r="G7" i="22"/>
  <c r="G8" i="22" s="1"/>
  <c r="AN6" i="22"/>
  <c r="AM6" i="22"/>
  <c r="AO5" i="22"/>
  <c r="AN5" i="22"/>
  <c r="AI6" i="22" s="1"/>
  <c r="AM5" i="22"/>
  <c r="AG6" i="22" s="1"/>
  <c r="AK5" i="22"/>
  <c r="O5" i="22"/>
  <c r="O7" i="22" s="1"/>
  <c r="O10" i="22" s="1"/>
  <c r="G5" i="22"/>
  <c r="G6" i="22" s="1"/>
  <c r="AD4" i="22"/>
  <c r="Z4" i="22"/>
  <c r="O4" i="22"/>
  <c r="G4" i="22"/>
  <c r="G12" i="22" s="1"/>
  <c r="O45" i="2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K19" i="21" s="1"/>
  <c r="AN30" i="21"/>
  <c r="AM30" i="21"/>
  <c r="AN29" i="21"/>
  <c r="AM29" i="21"/>
  <c r="AN28" i="21"/>
  <c r="AM28" i="21"/>
  <c r="G28" i="21"/>
  <c r="AN27" i="21"/>
  <c r="AM27" i="21"/>
  <c r="AN26" i="21"/>
  <c r="AM26" i="21"/>
  <c r="K26" i="21"/>
  <c r="G26" i="21"/>
  <c r="AN25" i="21"/>
  <c r="AM25" i="21"/>
  <c r="K25" i="21"/>
  <c r="G25" i="21"/>
  <c r="G31" i="21" s="1"/>
  <c r="G29" i="21" s="1"/>
  <c r="AN24" i="21"/>
  <c r="AM24" i="21"/>
  <c r="K24" i="21"/>
  <c r="AN23" i="21"/>
  <c r="AM23" i="21"/>
  <c r="K23" i="21"/>
  <c r="AN22" i="21"/>
  <c r="AM22" i="21"/>
  <c r="AN21" i="21"/>
  <c r="AM21" i="21"/>
  <c r="K21" i="21"/>
  <c r="AN20" i="21"/>
  <c r="AM20" i="21"/>
  <c r="K20" i="21"/>
  <c r="AN19" i="21"/>
  <c r="AM19" i="21"/>
  <c r="O19" i="21"/>
  <c r="G16" i="21" s="1"/>
  <c r="G17" i="21" s="1"/>
  <c r="AN18" i="21"/>
  <c r="AM18" i="21"/>
  <c r="K18" i="21"/>
  <c r="AN17" i="21"/>
  <c r="AM17" i="21"/>
  <c r="AN16" i="21"/>
  <c r="AM16" i="21"/>
  <c r="AN15" i="21"/>
  <c r="AM15" i="21"/>
  <c r="AN14" i="21"/>
  <c r="AM14" i="21"/>
  <c r="C14" i="21"/>
  <c r="AN13" i="21"/>
  <c r="AM13" i="21"/>
  <c r="C13" i="21"/>
  <c r="K39" i="21" s="1"/>
  <c r="AN12" i="21"/>
  <c r="AM12" i="21"/>
  <c r="K12" i="21"/>
  <c r="G12" i="21"/>
  <c r="AN11" i="21"/>
  <c r="AM11" i="21"/>
  <c r="AN10" i="21"/>
  <c r="AM10" i="21"/>
  <c r="C10" i="21"/>
  <c r="C20" i="21" s="1"/>
  <c r="AN9" i="21"/>
  <c r="AM9" i="21"/>
  <c r="G9" i="21"/>
  <c r="AN8" i="21"/>
  <c r="AM8" i="21"/>
  <c r="C8" i="21"/>
  <c r="AN7" i="21"/>
  <c r="AM7" i="21"/>
  <c r="G7" i="21"/>
  <c r="G8" i="21" s="1"/>
  <c r="AN6" i="21"/>
  <c r="AM6" i="21"/>
  <c r="AO5" i="21"/>
  <c r="AN5" i="21"/>
  <c r="AM5" i="21"/>
  <c r="AG6" i="21" s="1"/>
  <c r="AK5" i="21"/>
  <c r="O5" i="21"/>
  <c r="O7" i="21" s="1"/>
  <c r="O10" i="21" s="1"/>
  <c r="G5" i="21"/>
  <c r="G6" i="21" s="1"/>
  <c r="AD4" i="21"/>
  <c r="Z4" i="21"/>
  <c r="G4" i="2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G16" i="19" s="1"/>
  <c r="G17" i="19" s="1"/>
  <c r="K19" i="19"/>
  <c r="AN18" i="19"/>
  <c r="AM18" i="19"/>
  <c r="K18" i="19"/>
  <c r="AN17" i="19"/>
  <c r="AM17" i="19"/>
  <c r="AN16" i="19"/>
  <c r="AM16" i="19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AK6" i="22" l="1"/>
  <c r="K35" i="25"/>
  <c r="K43" i="25"/>
  <c r="G30" i="24"/>
  <c r="G30" i="25"/>
  <c r="AG7" i="25"/>
  <c r="AK6" i="25"/>
  <c r="AI7" i="25" s="1"/>
  <c r="K22" i="25"/>
  <c r="K42" i="25" s="1"/>
  <c r="O46" i="25"/>
  <c r="O47" i="25" s="1"/>
  <c r="G10" i="25"/>
  <c r="G11" i="25" s="1"/>
  <c r="AO6" i="25"/>
  <c r="O8" i="25"/>
  <c r="O9" i="25" s="1"/>
  <c r="O13" i="25" s="1"/>
  <c r="C20" i="25"/>
  <c r="K47" i="25"/>
  <c r="O8" i="24"/>
  <c r="O9" i="24" s="1"/>
  <c r="O13" i="24" s="1"/>
  <c r="K35" i="24"/>
  <c r="AO6" i="24"/>
  <c r="G15" i="24"/>
  <c r="K9" i="24" s="1"/>
  <c r="O14" i="24"/>
  <c r="O17" i="24" s="1"/>
  <c r="O20" i="24" s="1"/>
  <c r="O18" i="24"/>
  <c r="O46" i="24"/>
  <c r="O47" i="24" s="1"/>
  <c r="G10" i="24"/>
  <c r="G11" i="24" s="1"/>
  <c r="K22" i="24"/>
  <c r="K34" i="24" s="1"/>
  <c r="AK6" i="24"/>
  <c r="AG7" i="24" s="1"/>
  <c r="K43" i="24"/>
  <c r="K47" i="24"/>
  <c r="K35" i="23"/>
  <c r="K43" i="23"/>
  <c r="AK6" i="23"/>
  <c r="AG7" i="23" s="1"/>
  <c r="O8" i="22"/>
  <c r="O9" i="22" s="1"/>
  <c r="O13" i="22" s="1"/>
  <c r="O14" i="22" s="1"/>
  <c r="O17" i="22" s="1"/>
  <c r="O20" i="22" s="1"/>
  <c r="K9" i="23"/>
  <c r="AO6" i="23"/>
  <c r="K22" i="23"/>
  <c r="K42" i="23" s="1"/>
  <c r="G10" i="23"/>
  <c r="G11" i="23" s="1"/>
  <c r="O46" i="23"/>
  <c r="O47" i="23" s="1"/>
  <c r="O8" i="23"/>
  <c r="O9" i="23" s="1"/>
  <c r="O13" i="23" s="1"/>
  <c r="G31" i="23"/>
  <c r="G29" i="23" s="1"/>
  <c r="G30" i="23" s="1"/>
  <c r="K47" i="23"/>
  <c r="K35" i="22"/>
  <c r="K43" i="22"/>
  <c r="AG7" i="22"/>
  <c r="AO6" i="22"/>
  <c r="K22" i="22"/>
  <c r="K42" i="22" s="1"/>
  <c r="O46" i="22"/>
  <c r="O47" i="22" s="1"/>
  <c r="G10" i="22"/>
  <c r="G11" i="22" s="1"/>
  <c r="K9" i="22"/>
  <c r="AI7" i="22"/>
  <c r="C20" i="22"/>
  <c r="G31" i="22"/>
  <c r="G29" i="22" s="1"/>
  <c r="G30" i="22" s="1"/>
  <c r="K47" i="22"/>
  <c r="K35" i="21"/>
  <c r="K43" i="21"/>
  <c r="O46" i="21"/>
  <c r="O47" i="21" s="1"/>
  <c r="G10" i="21"/>
  <c r="G11" i="21" s="1"/>
  <c r="G30" i="21"/>
  <c r="O4" i="21"/>
  <c r="O8" i="21" s="1"/>
  <c r="O9" i="21" s="1"/>
  <c r="O13" i="21" s="1"/>
  <c r="G15" i="21"/>
  <c r="K9" i="21" s="1"/>
  <c r="K22" i="21"/>
  <c r="K34" i="21" s="1"/>
  <c r="AI6" i="21"/>
  <c r="AO6" i="21" s="1"/>
  <c r="AG7" i="21"/>
  <c r="G27" i="21"/>
  <c r="K47" i="21"/>
  <c r="O8" i="20"/>
  <c r="O9" i="20" s="1"/>
  <c r="O13" i="20" s="1"/>
  <c r="O14" i="20" s="1"/>
  <c r="O17" i="20" s="1"/>
  <c r="O20" i="20" s="1"/>
  <c r="O23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K47" i="20"/>
  <c r="G30" i="19"/>
  <c r="K35" i="19"/>
  <c r="K43" i="19"/>
  <c r="AO6" i="19"/>
  <c r="G10" i="19"/>
  <c r="G11" i="19" s="1"/>
  <c r="O46" i="19"/>
  <c r="O47" i="19" s="1"/>
  <c r="K22" i="19"/>
  <c r="K42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I7" i="23" l="1"/>
  <c r="AI7" i="24"/>
  <c r="AK7" i="24" s="1"/>
  <c r="AI8" i="24" s="1"/>
  <c r="AK7" i="25"/>
  <c r="AI8" i="25" s="1"/>
  <c r="O18" i="19"/>
  <c r="O21" i="19" s="1"/>
  <c r="G21" i="19" s="1"/>
  <c r="K34" i="25"/>
  <c r="AG8" i="25"/>
  <c r="AO7" i="25"/>
  <c r="O18" i="22"/>
  <c r="O21" i="22" s="1"/>
  <c r="G21" i="22" s="1"/>
  <c r="AI9" i="25"/>
  <c r="O14" i="25"/>
  <c r="O17" i="25" s="1"/>
  <c r="O20" i="25" s="1"/>
  <c r="O18" i="25"/>
  <c r="AK7" i="23"/>
  <c r="AI8" i="23" s="1"/>
  <c r="O23" i="24"/>
  <c r="O21" i="24"/>
  <c r="G21" i="24" s="1"/>
  <c r="G18" i="24"/>
  <c r="K14" i="24"/>
  <c r="AO7" i="24"/>
  <c r="K42" i="24"/>
  <c r="K34" i="23"/>
  <c r="AO7" i="23"/>
  <c r="O18" i="23"/>
  <c r="O14" i="23"/>
  <c r="O17" i="23" s="1"/>
  <c r="O20" i="23" s="1"/>
  <c r="O23" i="22"/>
  <c r="K34" i="22"/>
  <c r="AO7" i="22"/>
  <c r="AK7" i="22"/>
  <c r="AI8" i="22" s="1"/>
  <c r="O18" i="20"/>
  <c r="O21" i="20" s="1"/>
  <c r="K42" i="21"/>
  <c r="O18" i="21"/>
  <c r="O14" i="21"/>
  <c r="O17" i="21" s="1"/>
  <c r="O20" i="21" s="1"/>
  <c r="AK6" i="21"/>
  <c r="AI7" i="21" s="1"/>
  <c r="AO7" i="21" s="1"/>
  <c r="K34" i="19"/>
  <c r="AI7" i="19"/>
  <c r="AK7" i="19" s="1"/>
  <c r="AK6" i="20"/>
  <c r="O23" i="19"/>
  <c r="AG6" i="13"/>
  <c r="AI6" i="13"/>
  <c r="G27" i="13"/>
  <c r="G15" i="13"/>
  <c r="K9" i="13" s="1"/>
  <c r="K31" i="13"/>
  <c r="AK8" i="25" l="1"/>
  <c r="AG9" i="25" s="1"/>
  <c r="AO8" i="25"/>
  <c r="AG8" i="22"/>
  <c r="K14" i="19"/>
  <c r="K15" i="19" s="1"/>
  <c r="G18" i="19"/>
  <c r="AG8" i="24"/>
  <c r="AG8" i="23"/>
  <c r="AK8" i="23" s="1"/>
  <c r="AI9" i="23" s="1"/>
  <c r="AO8" i="24"/>
  <c r="O26" i="22"/>
  <c r="O28" i="22" s="1"/>
  <c r="K14" i="22"/>
  <c r="K15" i="22" s="1"/>
  <c r="G18" i="22"/>
  <c r="K14" i="25"/>
  <c r="O21" i="25"/>
  <c r="G21" i="25" s="1"/>
  <c r="G18" i="25"/>
  <c r="AO9" i="25"/>
  <c r="O23" i="25"/>
  <c r="AK9" i="25"/>
  <c r="AI10" i="25" s="1"/>
  <c r="W4" i="24"/>
  <c r="O26" i="24"/>
  <c r="O28" i="24" s="1"/>
  <c r="K15" i="24"/>
  <c r="AA4" i="24"/>
  <c r="Y4" i="24"/>
  <c r="AK8" i="24"/>
  <c r="AI9" i="24" s="1"/>
  <c r="AG9" i="24"/>
  <c r="AA4" i="22"/>
  <c r="W4" i="22"/>
  <c r="O23" i="23"/>
  <c r="O21" i="23"/>
  <c r="G21" i="23" s="1"/>
  <c r="K14" i="23"/>
  <c r="G18" i="23"/>
  <c r="O26" i="20"/>
  <c r="O28" i="20" s="1"/>
  <c r="K14" i="20"/>
  <c r="K15" i="20" s="1"/>
  <c r="G18" i="20"/>
  <c r="AK8" i="22"/>
  <c r="AI9" i="22" s="1"/>
  <c r="Y4" i="22"/>
  <c r="AK7" i="21"/>
  <c r="O23" i="21"/>
  <c r="O21" i="21"/>
  <c r="G21" i="21" s="1"/>
  <c r="G18" i="21"/>
  <c r="K14" i="21"/>
  <c r="AI8" i="19"/>
  <c r="AG8" i="19"/>
  <c r="AO7" i="19"/>
  <c r="AG7" i="20"/>
  <c r="AI7" i="20"/>
  <c r="W4" i="19"/>
  <c r="Y4" i="19"/>
  <c r="G21" i="20"/>
  <c r="W4" i="20"/>
  <c r="Y4" i="20"/>
  <c r="AA4" i="20"/>
  <c r="O26" i="19"/>
  <c r="O28" i="19" s="1"/>
  <c r="AA4" i="19"/>
  <c r="AO6" i="13"/>
  <c r="AK6" i="13"/>
  <c r="AG7" i="13" s="1"/>
  <c r="AI7" i="13"/>
  <c r="AO8" i="23" l="1"/>
  <c r="AG9" i="23"/>
  <c r="AO9" i="23" s="1"/>
  <c r="AC4" i="22"/>
  <c r="X5" i="22" s="1"/>
  <c r="Y5" i="22" s="1"/>
  <c r="AG9" i="22"/>
  <c r="AO9" i="22" s="1"/>
  <c r="AB4" i="22"/>
  <c r="V5" i="22" s="1"/>
  <c r="W5" i="22" s="1"/>
  <c r="AO8" i="22"/>
  <c r="AG10" i="25"/>
  <c r="AO10" i="25" s="1"/>
  <c r="Y4" i="25"/>
  <c r="W4" i="25"/>
  <c r="AA4" i="25"/>
  <c r="AB4" i="24"/>
  <c r="V5" i="24" s="1"/>
  <c r="W5" i="24" s="1"/>
  <c r="AK10" i="25"/>
  <c r="AG11" i="25" s="1"/>
  <c r="O26" i="25"/>
  <c r="O28" i="25" s="1"/>
  <c r="K15" i="25"/>
  <c r="AK9" i="24"/>
  <c r="AI10" i="24" s="1"/>
  <c r="AO9" i="24"/>
  <c r="AC4" i="24"/>
  <c r="X5" i="24" s="1"/>
  <c r="K15" i="23"/>
  <c r="AA4" i="23"/>
  <c r="W4" i="23"/>
  <c r="Y4" i="23"/>
  <c r="AK9" i="23"/>
  <c r="AI10" i="23" s="1"/>
  <c r="O26" i="23"/>
  <c r="O28" i="23" s="1"/>
  <c r="AK8" i="19"/>
  <c r="AI9" i="19" s="1"/>
  <c r="AI8" i="21"/>
  <c r="AG8" i="21"/>
  <c r="W4" i="21"/>
  <c r="Y4" i="21"/>
  <c r="AK7" i="20"/>
  <c r="AI8" i="20" s="1"/>
  <c r="AO8" i="19"/>
  <c r="O26" i="21"/>
  <c r="O28" i="21" s="1"/>
  <c r="AA4" i="21"/>
  <c r="K15" i="21"/>
  <c r="AB4" i="19"/>
  <c r="V5" i="19" s="1"/>
  <c r="W5" i="19" s="1"/>
  <c r="AO7" i="20"/>
  <c r="AG9" i="19"/>
  <c r="AC4" i="20"/>
  <c r="X5" i="20" s="1"/>
  <c r="AB4" i="20"/>
  <c r="V5" i="20" s="1"/>
  <c r="AC4" i="19"/>
  <c r="X5" i="19" s="1"/>
  <c r="AK7" i="13"/>
  <c r="AI8" i="13" s="1"/>
  <c r="AO7" i="13"/>
  <c r="AG10" i="23" l="1"/>
  <c r="AG8" i="20"/>
  <c r="AK8" i="20" s="1"/>
  <c r="AK9" i="22"/>
  <c r="Z5" i="22"/>
  <c r="AA5" i="22" s="1"/>
  <c r="AC5" i="22" s="1"/>
  <c r="X6" i="22" s="1"/>
  <c r="AI11" i="25"/>
  <c r="AK11" i="25" s="1"/>
  <c r="AI12" i="25" s="1"/>
  <c r="AI10" i="22"/>
  <c r="AG10" i="22"/>
  <c r="AD5" i="22"/>
  <c r="AC4" i="23"/>
  <c r="X5" i="23" s="1"/>
  <c r="Y5" i="23" s="1"/>
  <c r="AG10" i="24"/>
  <c r="AO10" i="24" s="1"/>
  <c r="AB4" i="25"/>
  <c r="V5" i="25" s="1"/>
  <c r="AC4" i="25"/>
  <c r="X5" i="25" s="1"/>
  <c r="AD5" i="24"/>
  <c r="Y5" i="24"/>
  <c r="Z5" i="24"/>
  <c r="AA5" i="24" s="1"/>
  <c r="AB5" i="24" s="1"/>
  <c r="V6" i="24" s="1"/>
  <c r="AK9" i="19"/>
  <c r="AI10" i="19" s="1"/>
  <c r="AK10" i="23"/>
  <c r="AI11" i="23" s="1"/>
  <c r="AG11" i="23"/>
  <c r="AB4" i="23"/>
  <c r="V5" i="23" s="1"/>
  <c r="AO10" i="23"/>
  <c r="AK8" i="21"/>
  <c r="AG9" i="21" s="1"/>
  <c r="AO8" i="21"/>
  <c r="AC4" i="21"/>
  <c r="X5" i="21" s="1"/>
  <c r="Y5" i="21" s="1"/>
  <c r="AO9" i="19"/>
  <c r="AB4" i="21"/>
  <c r="V5" i="21" s="1"/>
  <c r="AD5" i="20"/>
  <c r="Y5" i="20"/>
  <c r="Z5" i="20"/>
  <c r="AA5" i="20" s="1"/>
  <c r="W5" i="20"/>
  <c r="AD5" i="19"/>
  <c r="Y5" i="19"/>
  <c r="Z5" i="19"/>
  <c r="AA5" i="19" s="1"/>
  <c r="AB5" i="19" s="1"/>
  <c r="V6" i="19" s="1"/>
  <c r="AG8" i="13"/>
  <c r="AK8" i="13" s="1"/>
  <c r="AI9" i="13" s="1"/>
  <c r="AK11" i="23" l="1"/>
  <c r="AG12" i="23" s="1"/>
  <c r="AO11" i="25"/>
  <c r="AK10" i="22"/>
  <c r="AG11" i="22" s="1"/>
  <c r="AI9" i="20"/>
  <c r="AG9" i="20"/>
  <c r="AO9" i="20" s="1"/>
  <c r="AO8" i="20"/>
  <c r="AB5" i="22"/>
  <c r="V6" i="22" s="1"/>
  <c r="W6" i="22" s="1"/>
  <c r="AD5" i="23"/>
  <c r="AG12" i="25"/>
  <c r="AK12" i="25" s="1"/>
  <c r="AI13" i="25" s="1"/>
  <c r="AO10" i="22"/>
  <c r="AK10" i="24"/>
  <c r="AI11" i="22"/>
  <c r="AI9" i="21"/>
  <c r="AK9" i="21" s="1"/>
  <c r="AG10" i="21" s="1"/>
  <c r="AG10" i="19"/>
  <c r="AK10" i="19" s="1"/>
  <c r="AI11" i="19" s="1"/>
  <c r="Y5" i="25"/>
  <c r="AD5" i="25"/>
  <c r="Z5" i="25"/>
  <c r="AA5" i="25" s="1"/>
  <c r="W5" i="25"/>
  <c r="W6" i="24"/>
  <c r="AC5" i="24"/>
  <c r="X6" i="24" s="1"/>
  <c r="AO11" i="23"/>
  <c r="AI12" i="23"/>
  <c r="AO12" i="23" s="1"/>
  <c r="Z5" i="23"/>
  <c r="AA5" i="23" s="1"/>
  <c r="AC5" i="23" s="1"/>
  <c r="X6" i="23" s="1"/>
  <c r="W5" i="23"/>
  <c r="Y6" i="22"/>
  <c r="Z5" i="21"/>
  <c r="AA5" i="21" s="1"/>
  <c r="AC5" i="21" s="1"/>
  <c r="X6" i="21" s="1"/>
  <c r="W5" i="21"/>
  <c r="AD5" i="21"/>
  <c r="AB5" i="20"/>
  <c r="V6" i="20" s="1"/>
  <c r="W6" i="20" s="1"/>
  <c r="AO8" i="13"/>
  <c r="AC5" i="20"/>
  <c r="X6" i="20" s="1"/>
  <c r="W6" i="19"/>
  <c r="AC5" i="19"/>
  <c r="X6" i="19" s="1"/>
  <c r="AG9" i="13"/>
  <c r="AK9" i="13" s="1"/>
  <c r="AK12" i="23" l="1"/>
  <c r="AI13" i="23" s="1"/>
  <c r="AG13" i="23"/>
  <c r="AK13" i="23" s="1"/>
  <c r="AG14" i="23" s="1"/>
  <c r="Z6" i="22"/>
  <c r="AA6" i="22" s="1"/>
  <c r="AB6" i="22" s="1"/>
  <c r="V7" i="22" s="1"/>
  <c r="W7" i="22" s="1"/>
  <c r="AD6" i="22"/>
  <c r="AO9" i="21"/>
  <c r="AK9" i="20"/>
  <c r="AI10" i="20" s="1"/>
  <c r="AO12" i="25"/>
  <c r="AG13" i="25"/>
  <c r="AO13" i="25" s="1"/>
  <c r="AK11" i="22"/>
  <c r="AG12" i="22" s="1"/>
  <c r="AI10" i="21"/>
  <c r="AK10" i="21" s="1"/>
  <c r="AO11" i="22"/>
  <c r="AI11" i="24"/>
  <c r="AG11" i="24"/>
  <c r="AO10" i="19"/>
  <c r="AG11" i="19"/>
  <c r="AO11" i="19" s="1"/>
  <c r="AB5" i="25"/>
  <c r="V6" i="25" s="1"/>
  <c r="W6" i="25" s="1"/>
  <c r="AB5" i="23"/>
  <c r="V6" i="23" s="1"/>
  <c r="AD6" i="23" s="1"/>
  <c r="AC5" i="25"/>
  <c r="X6" i="25" s="1"/>
  <c r="AD6" i="24"/>
  <c r="Y6" i="24"/>
  <c r="Z6" i="24"/>
  <c r="AA6" i="24" s="1"/>
  <c r="AB6" i="24" s="1"/>
  <c r="V7" i="24" s="1"/>
  <c r="AG10" i="20"/>
  <c r="Y6" i="23"/>
  <c r="AO13" i="23"/>
  <c r="AB5" i="21"/>
  <c r="V6" i="21" s="1"/>
  <c r="AD6" i="21" s="1"/>
  <c r="Y6" i="21"/>
  <c r="AD6" i="20"/>
  <c r="Y6" i="20"/>
  <c r="Z6" i="20"/>
  <c r="AA6" i="20" s="1"/>
  <c r="AB6" i="20" s="1"/>
  <c r="V7" i="20" s="1"/>
  <c r="AD6" i="19"/>
  <c r="Y6" i="19"/>
  <c r="Z6" i="19"/>
  <c r="AA6" i="19" s="1"/>
  <c r="AB6" i="19" s="1"/>
  <c r="V7" i="19" s="1"/>
  <c r="AO9" i="13"/>
  <c r="AG10" i="13"/>
  <c r="AI10" i="13"/>
  <c r="AO10" i="20" l="1"/>
  <c r="AK11" i="24"/>
  <c r="AC6" i="22"/>
  <c r="X7" i="22" s="1"/>
  <c r="Z7" i="22" s="1"/>
  <c r="AA7" i="22" s="1"/>
  <c r="AB7" i="22" s="1"/>
  <c r="V8" i="22" s="1"/>
  <c r="AO10" i="21"/>
  <c r="AK13" i="25"/>
  <c r="AI14" i="25" s="1"/>
  <c r="AI12" i="22"/>
  <c r="AO12" i="22" s="1"/>
  <c r="W6" i="23"/>
  <c r="AK11" i="19"/>
  <c r="AG14" i="25"/>
  <c r="AK14" i="25" s="1"/>
  <c r="AI15" i="25" s="1"/>
  <c r="AK12" i="22"/>
  <c r="AI13" i="22" s="1"/>
  <c r="AG12" i="24"/>
  <c r="AI12" i="24"/>
  <c r="AO11" i="24"/>
  <c r="Z6" i="23"/>
  <c r="AA6" i="23" s="1"/>
  <c r="AC6" i="23" s="1"/>
  <c r="X7" i="23" s="1"/>
  <c r="AI14" i="23"/>
  <c r="AO14" i="23" s="1"/>
  <c r="Y6" i="25"/>
  <c r="AD6" i="25"/>
  <c r="Z6" i="25"/>
  <c r="AA6" i="25" s="1"/>
  <c r="AB6" i="25" s="1"/>
  <c r="V7" i="25" s="1"/>
  <c r="W7" i="25" s="1"/>
  <c r="AK10" i="20"/>
  <c r="AI11" i="20" s="1"/>
  <c r="W7" i="24"/>
  <c r="AC6" i="24"/>
  <c r="X7" i="24" s="1"/>
  <c r="W6" i="21"/>
  <c r="Z6" i="21"/>
  <c r="AA6" i="21" s="1"/>
  <c r="AC6" i="21" s="1"/>
  <c r="X7" i="21" s="1"/>
  <c r="AG11" i="21"/>
  <c r="AI11" i="21"/>
  <c r="W7" i="20"/>
  <c r="AC6" i="20"/>
  <c r="X7" i="20" s="1"/>
  <c r="W7" i="19"/>
  <c r="AC6" i="19"/>
  <c r="X7" i="19" s="1"/>
  <c r="AO10" i="13"/>
  <c r="AK10" i="13"/>
  <c r="AG11" i="13" s="1"/>
  <c r="AD7" i="22" l="1"/>
  <c r="Y7" i="22"/>
  <c r="AC7" i="22" s="1"/>
  <c r="X8" i="22" s="1"/>
  <c r="AG13" i="22"/>
  <c r="AO13" i="22" s="1"/>
  <c r="AG12" i="19"/>
  <c r="AI12" i="19"/>
  <c r="AO12" i="19" s="1"/>
  <c r="AO12" i="24"/>
  <c r="AK14" i="23"/>
  <c r="AO14" i="25"/>
  <c r="AB6" i="23"/>
  <c r="V7" i="23" s="1"/>
  <c r="AD7" i="23" s="1"/>
  <c r="AK13" i="22"/>
  <c r="AG14" i="22" s="1"/>
  <c r="AB6" i="21"/>
  <c r="V7" i="21" s="1"/>
  <c r="W7" i="21" s="1"/>
  <c r="AG15" i="25"/>
  <c r="AK15" i="25" s="1"/>
  <c r="AG16" i="25" s="1"/>
  <c r="AK12" i="24"/>
  <c r="AG11" i="20"/>
  <c r="AO11" i="20" s="1"/>
  <c r="AC6" i="25"/>
  <c r="X7" i="25" s="1"/>
  <c r="AO11" i="21"/>
  <c r="AD7" i="24"/>
  <c r="Y7" i="24"/>
  <c r="Z7" i="24"/>
  <c r="AA7" i="24" s="1"/>
  <c r="AB7" i="24" s="1"/>
  <c r="V8" i="24" s="1"/>
  <c r="Y7" i="23"/>
  <c r="W8" i="22"/>
  <c r="AK11" i="21"/>
  <c r="AI12" i="21" s="1"/>
  <c r="Y7" i="21"/>
  <c r="AD7" i="20"/>
  <c r="Y7" i="20"/>
  <c r="Z7" i="20"/>
  <c r="AA7" i="20" s="1"/>
  <c r="AB7" i="20" s="1"/>
  <c r="V8" i="20" s="1"/>
  <c r="AD7" i="19"/>
  <c r="Y7" i="19"/>
  <c r="Z7" i="19"/>
  <c r="AA7" i="19" s="1"/>
  <c r="AB7" i="19" s="1"/>
  <c r="V8" i="19" s="1"/>
  <c r="AI11" i="13"/>
  <c r="AK11" i="13" s="1"/>
  <c r="W7" i="23" l="1"/>
  <c r="AI14" i="22"/>
  <c r="AK14" i="22" s="1"/>
  <c r="AG15" i="22" s="1"/>
  <c r="Z7" i="23"/>
  <c r="AA7" i="23" s="1"/>
  <c r="AB7" i="23" s="1"/>
  <c r="V8" i="23" s="1"/>
  <c r="W8" i="23" s="1"/>
  <c r="AK12" i="19"/>
  <c r="AO15" i="25"/>
  <c r="AI15" i="23"/>
  <c r="AG15" i="23"/>
  <c r="AO14" i="22"/>
  <c r="Z7" i="21"/>
  <c r="AA7" i="21" s="1"/>
  <c r="AB7" i="21" s="1"/>
  <c r="V8" i="21" s="1"/>
  <c r="W8" i="21" s="1"/>
  <c r="AD7" i="21"/>
  <c r="AK11" i="20"/>
  <c r="AI12" i="20" s="1"/>
  <c r="AI13" i="24"/>
  <c r="AG13" i="24"/>
  <c r="AI16" i="25"/>
  <c r="AO16" i="25" s="1"/>
  <c r="AD7" i="25"/>
  <c r="Z7" i="25"/>
  <c r="AA7" i="25" s="1"/>
  <c r="AB7" i="25" s="1"/>
  <c r="V8" i="25" s="1"/>
  <c r="W8" i="25" s="1"/>
  <c r="Y7" i="25"/>
  <c r="W8" i="24"/>
  <c r="AC7" i="24"/>
  <c r="X8" i="24" s="1"/>
  <c r="AC7" i="23"/>
  <c r="X8" i="23" s="1"/>
  <c r="AD8" i="22"/>
  <c r="Y8" i="22"/>
  <c r="Z8" i="22"/>
  <c r="AA8" i="22" s="1"/>
  <c r="AB8" i="22" s="1"/>
  <c r="V9" i="22" s="1"/>
  <c r="AG12" i="21"/>
  <c r="AO12" i="21" s="1"/>
  <c r="W8" i="20"/>
  <c r="AC7" i="20"/>
  <c r="X8" i="20" s="1"/>
  <c r="W8" i="19"/>
  <c r="AC7" i="19"/>
  <c r="X8" i="19" s="1"/>
  <c r="AO11" i="13"/>
  <c r="AG12" i="13"/>
  <c r="AI12" i="13"/>
  <c r="AK15" i="23" l="1"/>
  <c r="AI15" i="22"/>
  <c r="AG12" i="20"/>
  <c r="AO12" i="20" s="1"/>
  <c r="AI13" i="19"/>
  <c r="AG13" i="19"/>
  <c r="AK15" i="22"/>
  <c r="AG16" i="22" s="1"/>
  <c r="AC7" i="21"/>
  <c r="X8" i="21" s="1"/>
  <c r="AD8" i="21" s="1"/>
  <c r="AK16" i="25"/>
  <c r="AG16" i="23"/>
  <c r="AI16" i="23"/>
  <c r="AO15" i="23"/>
  <c r="AO15" i="22"/>
  <c r="AC7" i="25"/>
  <c r="X8" i="25" s="1"/>
  <c r="Y8" i="25" s="1"/>
  <c r="AO13" i="24"/>
  <c r="AK13" i="24"/>
  <c r="AK12" i="21"/>
  <c r="AI13" i="21" s="1"/>
  <c r="AK12" i="20"/>
  <c r="AI13" i="20" s="1"/>
  <c r="AD8" i="24"/>
  <c r="Y8" i="24"/>
  <c r="Z8" i="24"/>
  <c r="AA8" i="24" s="1"/>
  <c r="AB8" i="24" s="1"/>
  <c r="V9" i="24" s="1"/>
  <c r="AD8" i="23"/>
  <c r="Y8" i="23"/>
  <c r="Z8" i="23"/>
  <c r="AA8" i="23" s="1"/>
  <c r="AB8" i="23" s="1"/>
  <c r="V9" i="23" s="1"/>
  <c r="W9" i="22"/>
  <c r="AC8" i="22"/>
  <c r="X9" i="22" s="1"/>
  <c r="AD8" i="20"/>
  <c r="Y8" i="20"/>
  <c r="Z8" i="20"/>
  <c r="AA8" i="20" s="1"/>
  <c r="AB8" i="20" s="1"/>
  <c r="V9" i="20" s="1"/>
  <c r="AD8" i="19"/>
  <c r="Y8" i="19"/>
  <c r="Z8" i="19"/>
  <c r="AA8" i="19" s="1"/>
  <c r="AB8" i="19" s="1"/>
  <c r="V9" i="19" s="1"/>
  <c r="AO12" i="13"/>
  <c r="AK12" i="13"/>
  <c r="AI13" i="13" s="1"/>
  <c r="AO16" i="23" l="1"/>
  <c r="AG13" i="20"/>
  <c r="AK13" i="20" s="1"/>
  <c r="AK13" i="19"/>
  <c r="AO13" i="19"/>
  <c r="AI16" i="22"/>
  <c r="AO16" i="22" s="1"/>
  <c r="AD8" i="25"/>
  <c r="Z8" i="21"/>
  <c r="AA8" i="21" s="1"/>
  <c r="AB8" i="21" s="1"/>
  <c r="V9" i="21" s="1"/>
  <c r="W9" i="21" s="1"/>
  <c r="Y8" i="21"/>
  <c r="AI17" i="25"/>
  <c r="AG17" i="25"/>
  <c r="Z8" i="25"/>
  <c r="AA8" i="25" s="1"/>
  <c r="AB8" i="25" s="1"/>
  <c r="V9" i="25" s="1"/>
  <c r="W9" i="25" s="1"/>
  <c r="AK16" i="23"/>
  <c r="AG14" i="24"/>
  <c r="AI14" i="24"/>
  <c r="AG13" i="21"/>
  <c r="AK13" i="21" s="1"/>
  <c r="W9" i="24"/>
  <c r="AC8" i="24"/>
  <c r="X9" i="24" s="1"/>
  <c r="W9" i="23"/>
  <c r="AC8" i="23"/>
  <c r="X9" i="23" s="1"/>
  <c r="AD9" i="22"/>
  <c r="Y9" i="22"/>
  <c r="Z9" i="22"/>
  <c r="AA9" i="22" s="1"/>
  <c r="AB9" i="22" s="1"/>
  <c r="V10" i="22" s="1"/>
  <c r="W9" i="20"/>
  <c r="AC8" i="20"/>
  <c r="X9" i="20" s="1"/>
  <c r="W9" i="19"/>
  <c r="AC8" i="19"/>
  <c r="X9" i="19" s="1"/>
  <c r="AG13" i="13"/>
  <c r="AK13" i="13" s="1"/>
  <c r="AI14" i="13" s="1"/>
  <c r="AO13" i="20" l="1"/>
  <c r="AK16" i="22"/>
  <c r="AG17" i="22" s="1"/>
  <c r="AK17" i="25"/>
  <c r="AC8" i="21"/>
  <c r="X9" i="21" s="1"/>
  <c r="AD9" i="21" s="1"/>
  <c r="AI17" i="22"/>
  <c r="AO17" i="22" s="1"/>
  <c r="AG14" i="20"/>
  <c r="AI14" i="20"/>
  <c r="AG14" i="19"/>
  <c r="AI14" i="19"/>
  <c r="AO13" i="21"/>
  <c r="AG18" i="25"/>
  <c r="AI18" i="25"/>
  <c r="AC8" i="25"/>
  <c r="X9" i="25" s="1"/>
  <c r="Z9" i="25" s="1"/>
  <c r="AA9" i="25" s="1"/>
  <c r="AB9" i="25" s="1"/>
  <c r="V10" i="25" s="1"/>
  <c r="W10" i="25" s="1"/>
  <c r="AO17" i="25"/>
  <c r="AG17" i="23"/>
  <c r="AI17" i="23"/>
  <c r="AO14" i="24"/>
  <c r="AG14" i="21"/>
  <c r="AI14" i="21"/>
  <c r="AK14" i="24"/>
  <c r="AD9" i="24"/>
  <c r="Y9" i="24"/>
  <c r="Z9" i="24"/>
  <c r="AA9" i="24" s="1"/>
  <c r="AB9" i="24" s="1"/>
  <c r="V10" i="24" s="1"/>
  <c r="AD9" i="23"/>
  <c r="Y9" i="23"/>
  <c r="Z9" i="23"/>
  <c r="AA9" i="23" s="1"/>
  <c r="AB9" i="23" s="1"/>
  <c r="V10" i="23" s="1"/>
  <c r="W10" i="22"/>
  <c r="AC9" i="22"/>
  <c r="X10" i="22" s="1"/>
  <c r="Y9" i="21"/>
  <c r="Z9" i="21"/>
  <c r="AA9" i="21" s="1"/>
  <c r="AB9" i="21" s="1"/>
  <c r="V10" i="21" s="1"/>
  <c r="AD9" i="20"/>
  <c r="Y9" i="20"/>
  <c r="Z9" i="20"/>
  <c r="AA9" i="20" s="1"/>
  <c r="AB9" i="20" s="1"/>
  <c r="V10" i="20" s="1"/>
  <c r="AD9" i="19"/>
  <c r="Y9" i="19"/>
  <c r="Z9" i="19"/>
  <c r="AA9" i="19" s="1"/>
  <c r="AB9" i="19" s="1"/>
  <c r="V10" i="19" s="1"/>
  <c r="AO13" i="13"/>
  <c r="AG14" i="13"/>
  <c r="AO14" i="13" s="1"/>
  <c r="AO14" i="20" l="1"/>
  <c r="AK14" i="20"/>
  <c r="AG15" i="20" s="1"/>
  <c r="AK17" i="22"/>
  <c r="AG18" i="22" s="1"/>
  <c r="AO18" i="25"/>
  <c r="AO14" i="21"/>
  <c r="AO14" i="19"/>
  <c r="AO17" i="23"/>
  <c r="AI15" i="20"/>
  <c r="AK15" i="20" s="1"/>
  <c r="AK14" i="19"/>
  <c r="AI18" i="22"/>
  <c r="Y9" i="25"/>
  <c r="AC9" i="25" s="1"/>
  <c r="X10" i="25" s="1"/>
  <c r="Z10" i="25" s="1"/>
  <c r="AA10" i="25" s="1"/>
  <c r="AB10" i="25" s="1"/>
  <c r="V11" i="25" s="1"/>
  <c r="AD9" i="25"/>
  <c r="AK18" i="25"/>
  <c r="AK17" i="23"/>
  <c r="AK14" i="21"/>
  <c r="AG15" i="21" s="1"/>
  <c r="AI15" i="24"/>
  <c r="AG15" i="24"/>
  <c r="W10" i="24"/>
  <c r="AC9" i="24"/>
  <c r="X10" i="24" s="1"/>
  <c r="W10" i="23"/>
  <c r="AC9" i="23"/>
  <c r="X10" i="23" s="1"/>
  <c r="AD10" i="22"/>
  <c r="Y10" i="22"/>
  <c r="Z10" i="22"/>
  <c r="AA10" i="22" s="1"/>
  <c r="AB10" i="22" s="1"/>
  <c r="V11" i="22" s="1"/>
  <c r="W10" i="21"/>
  <c r="AC9" i="21"/>
  <c r="X10" i="21" s="1"/>
  <c r="W10" i="20"/>
  <c r="AC9" i="20"/>
  <c r="X10" i="20" s="1"/>
  <c r="W10" i="19"/>
  <c r="AC9" i="19"/>
  <c r="X10" i="19" s="1"/>
  <c r="AK14" i="13"/>
  <c r="AG15" i="13" s="1"/>
  <c r="AD10" i="25" l="1"/>
  <c r="AI15" i="21"/>
  <c r="AK15" i="21" s="1"/>
  <c r="AI16" i="21" s="1"/>
  <c r="AO15" i="20"/>
  <c r="AI16" i="20"/>
  <c r="AG16" i="20"/>
  <c r="AK16" i="20" s="1"/>
  <c r="Y10" i="25"/>
  <c r="AC10" i="25" s="1"/>
  <c r="X11" i="25" s="1"/>
  <c r="AI15" i="19"/>
  <c r="AG15" i="19"/>
  <c r="AK15" i="19" s="1"/>
  <c r="AK15" i="24"/>
  <c r="AG16" i="24" s="1"/>
  <c r="AK18" i="22"/>
  <c r="AO18" i="22"/>
  <c r="AO15" i="21"/>
  <c r="AI19" i="25"/>
  <c r="AG19" i="25"/>
  <c r="AG18" i="23"/>
  <c r="AI18" i="23"/>
  <c r="AO18" i="23" s="1"/>
  <c r="AO15" i="24"/>
  <c r="W11" i="25"/>
  <c r="AD10" i="24"/>
  <c r="Y10" i="24"/>
  <c r="Z10" i="24"/>
  <c r="AA10" i="24" s="1"/>
  <c r="AB10" i="24" s="1"/>
  <c r="V11" i="24" s="1"/>
  <c r="AD10" i="23"/>
  <c r="Y10" i="23"/>
  <c r="Z10" i="23"/>
  <c r="AA10" i="23" s="1"/>
  <c r="AB10" i="23" s="1"/>
  <c r="V11" i="23" s="1"/>
  <c r="W11" i="22"/>
  <c r="AC10" i="22"/>
  <c r="X11" i="22" s="1"/>
  <c r="AD10" i="21"/>
  <c r="Y10" i="21"/>
  <c r="Z10" i="21"/>
  <c r="AA10" i="21" s="1"/>
  <c r="AB10" i="21" s="1"/>
  <c r="V11" i="21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I15" i="13"/>
  <c r="AK15" i="13" s="1"/>
  <c r="AG17" i="20" l="1"/>
  <c r="AI17" i="20"/>
  <c r="AO16" i="20"/>
  <c r="AK19" i="25"/>
  <c r="AI20" i="25" s="1"/>
  <c r="AI16" i="24"/>
  <c r="AK16" i="24" s="1"/>
  <c r="AI16" i="19"/>
  <c r="AG16" i="19"/>
  <c r="AK16" i="19" s="1"/>
  <c r="AO15" i="19"/>
  <c r="AG19" i="22"/>
  <c r="AI19" i="22"/>
  <c r="AG20" i="25"/>
  <c r="AO19" i="25"/>
  <c r="AK18" i="23"/>
  <c r="AD11" i="25"/>
  <c r="Y11" i="25"/>
  <c r="Z11" i="25"/>
  <c r="AA11" i="25" s="1"/>
  <c r="AB11" i="25" s="1"/>
  <c r="V12" i="25" s="1"/>
  <c r="AO17" i="20"/>
  <c r="W11" i="24"/>
  <c r="AC10" i="24"/>
  <c r="X11" i="24" s="1"/>
  <c r="W11" i="23"/>
  <c r="AC10" i="23"/>
  <c r="X11" i="23" s="1"/>
  <c r="AD11" i="22"/>
  <c r="Y11" i="22"/>
  <c r="Z11" i="22"/>
  <c r="AA11" i="22" s="1"/>
  <c r="AB11" i="22" s="1"/>
  <c r="V12" i="22" s="1"/>
  <c r="AG16" i="21"/>
  <c r="AO16" i="21" s="1"/>
  <c r="W11" i="21"/>
  <c r="AC10" i="21"/>
  <c r="X11" i="21" s="1"/>
  <c r="W11" i="20"/>
  <c r="AC10" i="20"/>
  <c r="X11" i="20" s="1"/>
  <c r="W11" i="19"/>
  <c r="AC10" i="19"/>
  <c r="X11" i="19" s="1"/>
  <c r="AO15" i="13"/>
  <c r="AG16" i="13"/>
  <c r="AI16" i="13"/>
  <c r="AK17" i="20" l="1"/>
  <c r="AG18" i="20" s="1"/>
  <c r="AO16" i="24"/>
  <c r="AI18" i="20"/>
  <c r="AO18" i="20" s="1"/>
  <c r="AO20" i="25"/>
  <c r="AI17" i="19"/>
  <c r="AG17" i="19"/>
  <c r="AK17" i="19" s="1"/>
  <c r="AO16" i="19"/>
  <c r="AK19" i="22"/>
  <c r="AO19" i="22"/>
  <c r="AK20" i="25"/>
  <c r="AG19" i="23"/>
  <c r="AI19" i="23"/>
  <c r="AG17" i="24"/>
  <c r="AI17" i="24"/>
  <c r="W12" i="25"/>
  <c r="AC11" i="25"/>
  <c r="X12" i="25" s="1"/>
  <c r="AD11" i="24"/>
  <c r="Y11" i="24"/>
  <c r="Z11" i="24"/>
  <c r="AA11" i="24" s="1"/>
  <c r="AB11" i="24" s="1"/>
  <c r="V12" i="24" s="1"/>
  <c r="AD11" i="23"/>
  <c r="Y11" i="23"/>
  <c r="Z11" i="23"/>
  <c r="AA11" i="23" s="1"/>
  <c r="AB11" i="23" s="1"/>
  <c r="V12" i="23" s="1"/>
  <c r="AK16" i="21"/>
  <c r="AI17" i="21" s="1"/>
  <c r="W12" i="22"/>
  <c r="AC11" i="22"/>
  <c r="X12" i="22" s="1"/>
  <c r="AD11" i="21"/>
  <c r="Y11" i="21"/>
  <c r="Z11" i="21"/>
  <c r="AA11" i="21" s="1"/>
  <c r="AB11" i="21" s="1"/>
  <c r="V12" i="21" s="1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O16" i="13"/>
  <c r="AK16" i="13"/>
  <c r="AG17" i="21" l="1"/>
  <c r="AK18" i="20"/>
  <c r="AG19" i="20" s="1"/>
  <c r="AI18" i="19"/>
  <c r="AG18" i="19"/>
  <c r="AK18" i="19" s="1"/>
  <c r="AO17" i="19"/>
  <c r="AO17" i="24"/>
  <c r="AI20" i="22"/>
  <c r="AG20" i="22"/>
  <c r="AI21" i="25"/>
  <c r="AG21" i="25"/>
  <c r="AK19" i="23"/>
  <c r="AO19" i="23"/>
  <c r="AK17" i="24"/>
  <c r="AD12" i="25"/>
  <c r="Y12" i="25"/>
  <c r="Z12" i="25"/>
  <c r="AA12" i="25" s="1"/>
  <c r="AB12" i="25" s="1"/>
  <c r="V13" i="25" s="1"/>
  <c r="W12" i="24"/>
  <c r="AC11" i="24"/>
  <c r="X12" i="24" s="1"/>
  <c r="W12" i="23"/>
  <c r="AC11" i="23"/>
  <c r="X12" i="23" s="1"/>
  <c r="AD12" i="22"/>
  <c r="Y12" i="22"/>
  <c r="Z12" i="22"/>
  <c r="AA12" i="22" s="1"/>
  <c r="AB12" i="22" s="1"/>
  <c r="V13" i="22" s="1"/>
  <c r="AK17" i="21"/>
  <c r="AO17" i="21"/>
  <c r="W12" i="21"/>
  <c r="AC11" i="21"/>
  <c r="X12" i="21" s="1"/>
  <c r="W12" i="20"/>
  <c r="AC11" i="20"/>
  <c r="X12" i="20" s="1"/>
  <c r="W12" i="19"/>
  <c r="AC11" i="19"/>
  <c r="X12" i="19" s="1"/>
  <c r="AG17" i="13"/>
  <c r="AI17" i="13"/>
  <c r="AI19" i="20" l="1"/>
  <c r="AK20" i="22"/>
  <c r="AK21" i="25"/>
  <c r="AG19" i="19"/>
  <c r="AI19" i="19"/>
  <c r="AO18" i="19"/>
  <c r="AG21" i="22"/>
  <c r="AI21" i="22"/>
  <c r="AO20" i="22"/>
  <c r="AG22" i="25"/>
  <c r="AI22" i="25"/>
  <c r="AO21" i="25"/>
  <c r="AG20" i="23"/>
  <c r="AI20" i="23"/>
  <c r="AG18" i="24"/>
  <c r="AI18" i="24"/>
  <c r="W13" i="25"/>
  <c r="AC12" i="25"/>
  <c r="X13" i="25" s="1"/>
  <c r="AD12" i="24"/>
  <c r="Y12" i="24"/>
  <c r="Z12" i="24"/>
  <c r="AA12" i="24" s="1"/>
  <c r="AB12" i="24" s="1"/>
  <c r="V13" i="24" s="1"/>
  <c r="AD12" i="23"/>
  <c r="Y12" i="23"/>
  <c r="Z12" i="23"/>
  <c r="AA12" i="23" s="1"/>
  <c r="AB12" i="23" s="1"/>
  <c r="V13" i="23" s="1"/>
  <c r="W13" i="22"/>
  <c r="AC12" i="22"/>
  <c r="X13" i="22" s="1"/>
  <c r="AG18" i="21"/>
  <c r="AI18" i="21"/>
  <c r="AD12" i="21"/>
  <c r="Y12" i="21"/>
  <c r="Z12" i="21"/>
  <c r="AA12" i="21" s="1"/>
  <c r="AB12" i="21" s="1"/>
  <c r="V13" i="21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K17" i="13"/>
  <c r="AO17" i="13"/>
  <c r="AK19" i="20" l="1"/>
  <c r="AO19" i="20"/>
  <c r="AO21" i="22"/>
  <c r="AO19" i="19"/>
  <c r="AO22" i="25"/>
  <c r="AO20" i="23"/>
  <c r="AK19" i="19"/>
  <c r="AO18" i="24"/>
  <c r="AK21" i="22"/>
  <c r="AK22" i="25"/>
  <c r="AK20" i="23"/>
  <c r="AK18" i="24"/>
  <c r="AO18" i="21"/>
  <c r="AD13" i="25"/>
  <c r="Y13" i="25"/>
  <c r="Z13" i="25"/>
  <c r="AA13" i="25" s="1"/>
  <c r="AB13" i="25" s="1"/>
  <c r="V14" i="25" s="1"/>
  <c r="W13" i="24"/>
  <c r="AC12" i="24"/>
  <c r="X13" i="24" s="1"/>
  <c r="W13" i="23"/>
  <c r="AC12" i="23"/>
  <c r="X13" i="23" s="1"/>
  <c r="AD13" i="22"/>
  <c r="Y13" i="22"/>
  <c r="Z13" i="22"/>
  <c r="AA13" i="22" s="1"/>
  <c r="AB13" i="22" s="1"/>
  <c r="V14" i="22" s="1"/>
  <c r="AK18" i="21"/>
  <c r="W13" i="21"/>
  <c r="AC12" i="21"/>
  <c r="X13" i="21" s="1"/>
  <c r="W13" i="20"/>
  <c r="AC12" i="20"/>
  <c r="X13" i="20" s="1"/>
  <c r="W13" i="19"/>
  <c r="AC12" i="19"/>
  <c r="X13" i="19" s="1"/>
  <c r="AI18" i="13"/>
  <c r="AG18" i="13"/>
  <c r="AI20" i="20" l="1"/>
  <c r="AG20" i="20"/>
  <c r="AK20" i="20" s="1"/>
  <c r="AG20" i="19"/>
  <c r="AI20" i="19"/>
  <c r="AI22" i="22"/>
  <c r="AG22" i="22"/>
  <c r="AG23" i="25"/>
  <c r="AI23" i="25"/>
  <c r="AG21" i="23"/>
  <c r="AI21" i="23"/>
  <c r="AG19" i="24"/>
  <c r="AI19" i="24"/>
  <c r="W14" i="25"/>
  <c r="AC13" i="25"/>
  <c r="X14" i="25" s="1"/>
  <c r="AD13" i="24"/>
  <c r="Y13" i="24"/>
  <c r="Z13" i="24"/>
  <c r="AA13" i="24" s="1"/>
  <c r="AB13" i="24" s="1"/>
  <c r="V14" i="24" s="1"/>
  <c r="AD13" i="23"/>
  <c r="Y13" i="23"/>
  <c r="Z13" i="23"/>
  <c r="AA13" i="23" s="1"/>
  <c r="AB13" i="23" s="1"/>
  <c r="V14" i="23" s="1"/>
  <c r="W14" i="22"/>
  <c r="AC13" i="22"/>
  <c r="X14" i="22" s="1"/>
  <c r="AG19" i="21"/>
  <c r="AI19" i="21"/>
  <c r="AD13" i="21"/>
  <c r="Y13" i="21"/>
  <c r="Z13" i="21"/>
  <c r="AA13" i="21" s="1"/>
  <c r="AB13" i="21" s="1"/>
  <c r="V14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18" i="13"/>
  <c r="AG19" i="13" s="1"/>
  <c r="AO18" i="13"/>
  <c r="AK22" i="22" l="1"/>
  <c r="AI21" i="20"/>
  <c r="AG21" i="20"/>
  <c r="AO20" i="20"/>
  <c r="AO21" i="23"/>
  <c r="AO20" i="19"/>
  <c r="AO19" i="24"/>
  <c r="AO23" i="25"/>
  <c r="AK20" i="19"/>
  <c r="AG23" i="22"/>
  <c r="AI23" i="22"/>
  <c r="AO22" i="22"/>
  <c r="AK23" i="25"/>
  <c r="AK21" i="23"/>
  <c r="AK19" i="24"/>
  <c r="AD14" i="25"/>
  <c r="Y14" i="25"/>
  <c r="Z14" i="25"/>
  <c r="AA14" i="25" s="1"/>
  <c r="AB14" i="25" s="1"/>
  <c r="V15" i="25" s="1"/>
  <c r="W14" i="24"/>
  <c r="AC13" i="24"/>
  <c r="X14" i="24" s="1"/>
  <c r="AO19" i="21"/>
  <c r="W14" i="23"/>
  <c r="AC13" i="23"/>
  <c r="X14" i="23" s="1"/>
  <c r="AD14" i="22"/>
  <c r="Y14" i="22"/>
  <c r="Z14" i="22"/>
  <c r="AA14" i="22" s="1"/>
  <c r="AB14" i="22" s="1"/>
  <c r="V15" i="22" s="1"/>
  <c r="AK19" i="21"/>
  <c r="AI20" i="21" s="1"/>
  <c r="W14" i="21"/>
  <c r="AC13" i="21"/>
  <c r="X14" i="21" s="1"/>
  <c r="W14" i="20"/>
  <c r="AC13" i="20"/>
  <c r="X14" i="20" s="1"/>
  <c r="W14" i="19"/>
  <c r="AC13" i="19"/>
  <c r="X14" i="19" s="1"/>
  <c r="AI19" i="13"/>
  <c r="AO19" i="13" s="1"/>
  <c r="AK21" i="20" l="1"/>
  <c r="AO23" i="22"/>
  <c r="AG22" i="20"/>
  <c r="AI22" i="20"/>
  <c r="AO21" i="20"/>
  <c r="AI21" i="19"/>
  <c r="AG21" i="19"/>
  <c r="AK21" i="19" s="1"/>
  <c r="AK23" i="22"/>
  <c r="AG24" i="25"/>
  <c r="AI24" i="25"/>
  <c r="AI22" i="23"/>
  <c r="AG22" i="23"/>
  <c r="AG20" i="24"/>
  <c r="AI20" i="24"/>
  <c r="W15" i="25"/>
  <c r="AC14" i="25"/>
  <c r="X15" i="25" s="1"/>
  <c r="AD14" i="24"/>
  <c r="Y14" i="24"/>
  <c r="Z14" i="24"/>
  <c r="AA14" i="24" s="1"/>
  <c r="AB14" i="24" s="1"/>
  <c r="V15" i="24" s="1"/>
  <c r="AD14" i="23"/>
  <c r="Y14" i="23"/>
  <c r="Z14" i="23"/>
  <c r="AA14" i="23" s="1"/>
  <c r="AB14" i="23" s="1"/>
  <c r="V15" i="23" s="1"/>
  <c r="W15" i="22"/>
  <c r="AC14" i="22"/>
  <c r="X15" i="22" s="1"/>
  <c r="AG20" i="21"/>
  <c r="AO20" i="21" s="1"/>
  <c r="AD14" i="21"/>
  <c r="Y14" i="21"/>
  <c r="Z14" i="21"/>
  <c r="AA14" i="21" s="1"/>
  <c r="AB14" i="21" s="1"/>
  <c r="V15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K19" i="13"/>
  <c r="AG20" i="13" s="1"/>
  <c r="AO24" i="25" l="1"/>
  <c r="AO22" i="20"/>
  <c r="AK22" i="20"/>
  <c r="AG23" i="20" s="1"/>
  <c r="AO20" i="24"/>
  <c r="AI22" i="19"/>
  <c r="AG22" i="19"/>
  <c r="AK22" i="19" s="1"/>
  <c r="AO21" i="19"/>
  <c r="AK22" i="23"/>
  <c r="AI23" i="23" s="1"/>
  <c r="AG24" i="22"/>
  <c r="AI24" i="22"/>
  <c r="AK24" i="25"/>
  <c r="AG23" i="23"/>
  <c r="AO22" i="23"/>
  <c r="AK20" i="24"/>
  <c r="AD15" i="25"/>
  <c r="Y15" i="25"/>
  <c r="Z15" i="25"/>
  <c r="AA15" i="25" s="1"/>
  <c r="AB15" i="25" s="1"/>
  <c r="V16" i="25" s="1"/>
  <c r="W15" i="24"/>
  <c r="AC14" i="24"/>
  <c r="X15" i="24" s="1"/>
  <c r="W15" i="23"/>
  <c r="AC14" i="23"/>
  <c r="X15" i="23" s="1"/>
  <c r="AD15" i="22"/>
  <c r="Y15" i="22"/>
  <c r="Z15" i="22"/>
  <c r="AA15" i="22" s="1"/>
  <c r="AB15" i="22" s="1"/>
  <c r="V16" i="22" s="1"/>
  <c r="AK20" i="21"/>
  <c r="AI21" i="21" s="1"/>
  <c r="W15" i="21"/>
  <c r="AC14" i="21"/>
  <c r="X15" i="21" s="1"/>
  <c r="W15" i="20"/>
  <c r="AC14" i="20"/>
  <c r="X15" i="20" s="1"/>
  <c r="W15" i="19"/>
  <c r="AC14" i="19"/>
  <c r="X15" i="19" s="1"/>
  <c r="AI20" i="13"/>
  <c r="AO20" i="13" s="1"/>
  <c r="AI23" i="20" l="1"/>
  <c r="AK23" i="20" s="1"/>
  <c r="AO24" i="22"/>
  <c r="AG21" i="21"/>
  <c r="AK21" i="21" s="1"/>
  <c r="AG22" i="21" s="1"/>
  <c r="AG23" i="19"/>
  <c r="AI23" i="19"/>
  <c r="AO23" i="19" s="1"/>
  <c r="AO22" i="19"/>
  <c r="AO23" i="23"/>
  <c r="AK24" i="22"/>
  <c r="AG25" i="25"/>
  <c r="AI25" i="25"/>
  <c r="AK23" i="23"/>
  <c r="AG21" i="24"/>
  <c r="AI21" i="24"/>
  <c r="W16" i="25"/>
  <c r="AC15" i="25"/>
  <c r="X16" i="25" s="1"/>
  <c r="AD15" i="24"/>
  <c r="Y15" i="24"/>
  <c r="Z15" i="24"/>
  <c r="AA15" i="24" s="1"/>
  <c r="AB15" i="24" s="1"/>
  <c r="V16" i="24" s="1"/>
  <c r="AD15" i="23"/>
  <c r="Y15" i="23"/>
  <c r="Z15" i="23"/>
  <c r="AA15" i="23" s="1"/>
  <c r="AB15" i="23" s="1"/>
  <c r="V16" i="23" s="1"/>
  <c r="W16" i="22"/>
  <c r="AC15" i="22"/>
  <c r="X16" i="22" s="1"/>
  <c r="AD15" i="21"/>
  <c r="Y15" i="21"/>
  <c r="Z15" i="21"/>
  <c r="AA15" i="21" s="1"/>
  <c r="AB15" i="21" s="1"/>
  <c r="V16" i="21" s="1"/>
  <c r="AD15" i="20"/>
  <c r="Y15" i="20"/>
  <c r="Z15" i="20"/>
  <c r="AA15" i="20" s="1"/>
  <c r="AB15" i="20" s="1"/>
  <c r="V16" i="20" s="1"/>
  <c r="AD15" i="19"/>
  <c r="Y15" i="19"/>
  <c r="Z15" i="19"/>
  <c r="AA15" i="19" s="1"/>
  <c r="AB15" i="19" s="1"/>
  <c r="V16" i="19" s="1"/>
  <c r="AK20" i="13"/>
  <c r="AG21" i="13" s="1"/>
  <c r="AI24" i="20" l="1"/>
  <c r="AG24" i="20"/>
  <c r="AK24" i="20" s="1"/>
  <c r="AO25" i="25"/>
  <c r="AO23" i="20"/>
  <c r="AO21" i="21"/>
  <c r="AO21" i="24"/>
  <c r="AK23" i="19"/>
  <c r="AG25" i="22"/>
  <c r="AI25" i="22"/>
  <c r="AK25" i="25"/>
  <c r="AI24" i="23"/>
  <c r="AG24" i="23"/>
  <c r="AI22" i="21"/>
  <c r="AO22" i="21" s="1"/>
  <c r="AK21" i="24"/>
  <c r="AD16" i="25"/>
  <c r="Y16" i="25"/>
  <c r="Z16" i="25"/>
  <c r="AA16" i="25" s="1"/>
  <c r="AB16" i="25" s="1"/>
  <c r="V17" i="25" s="1"/>
  <c r="W16" i="24"/>
  <c r="AC15" i="24"/>
  <c r="X16" i="24" s="1"/>
  <c r="W16" i="23"/>
  <c r="AC15" i="23"/>
  <c r="X16" i="23" s="1"/>
  <c r="AD16" i="22"/>
  <c r="Y16" i="22"/>
  <c r="Z16" i="22"/>
  <c r="AA16" i="22" s="1"/>
  <c r="AB16" i="22" s="1"/>
  <c r="V17" i="22" s="1"/>
  <c r="W16" i="21"/>
  <c r="AC15" i="21"/>
  <c r="X16" i="21" s="1"/>
  <c r="W16" i="20"/>
  <c r="AC15" i="20"/>
  <c r="X16" i="20" s="1"/>
  <c r="W16" i="19"/>
  <c r="AC15" i="19"/>
  <c r="X16" i="19" s="1"/>
  <c r="AI21" i="13"/>
  <c r="AO21" i="13" s="1"/>
  <c r="AO24" i="20" l="1"/>
  <c r="AO25" i="22"/>
  <c r="AG25" i="20"/>
  <c r="AI25" i="20"/>
  <c r="AK24" i="23"/>
  <c r="AI25" i="23" s="1"/>
  <c r="AI24" i="19"/>
  <c r="AG24" i="19"/>
  <c r="AK24" i="19" s="1"/>
  <c r="AG25" i="19" s="1"/>
  <c r="AK25" i="22"/>
  <c r="AK22" i="21"/>
  <c r="AI23" i="21" s="1"/>
  <c r="AG26" i="25"/>
  <c r="AI26" i="25"/>
  <c r="AG25" i="23"/>
  <c r="AO24" i="23"/>
  <c r="AI22" i="24"/>
  <c r="AG22" i="24"/>
  <c r="W17" i="25"/>
  <c r="AC16" i="25"/>
  <c r="X17" i="25" s="1"/>
  <c r="AD16" i="24"/>
  <c r="Y16" i="24"/>
  <c r="Z16" i="24"/>
  <c r="AA16" i="24" s="1"/>
  <c r="AB16" i="24" s="1"/>
  <c r="V17" i="24" s="1"/>
  <c r="AD16" i="23"/>
  <c r="Y16" i="23"/>
  <c r="Z16" i="23"/>
  <c r="AA16" i="23" s="1"/>
  <c r="AB16" i="23" s="1"/>
  <c r="V17" i="23" s="1"/>
  <c r="W17" i="22"/>
  <c r="AC16" i="22"/>
  <c r="X17" i="22" s="1"/>
  <c r="AD16" i="21"/>
  <c r="Y16" i="21"/>
  <c r="Z16" i="21"/>
  <c r="AA16" i="21" s="1"/>
  <c r="AB16" i="21" s="1"/>
  <c r="V17" i="21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K21" i="13"/>
  <c r="AG22" i="13" s="1"/>
  <c r="AK25" i="20" l="1"/>
  <c r="AG26" i="20" s="1"/>
  <c r="AO25" i="23"/>
  <c r="AO25" i="20"/>
  <c r="AO26" i="25"/>
  <c r="AI25" i="19"/>
  <c r="AK25" i="19" s="1"/>
  <c r="AG26" i="19" s="1"/>
  <c r="AO25" i="19"/>
  <c r="AI26" i="20"/>
  <c r="AK26" i="20" s="1"/>
  <c r="AO24" i="19"/>
  <c r="AK22" i="24"/>
  <c r="AI23" i="24" s="1"/>
  <c r="AI26" i="22"/>
  <c r="AG26" i="22"/>
  <c r="AG23" i="21"/>
  <c r="AK23" i="21" s="1"/>
  <c r="AI24" i="21" s="1"/>
  <c r="AK26" i="25"/>
  <c r="AK25" i="23"/>
  <c r="AO22" i="24"/>
  <c r="AD17" i="25"/>
  <c r="Y17" i="25"/>
  <c r="Z17" i="25"/>
  <c r="AA17" i="25" s="1"/>
  <c r="AB17" i="25" s="1"/>
  <c r="V18" i="25" s="1"/>
  <c r="W17" i="24"/>
  <c r="AC16" i="24"/>
  <c r="X17" i="24" s="1"/>
  <c r="W17" i="23"/>
  <c r="AC16" i="23"/>
  <c r="X17" i="23" s="1"/>
  <c r="AD17" i="22"/>
  <c r="Y17" i="22"/>
  <c r="Z17" i="22"/>
  <c r="AA17" i="22" s="1"/>
  <c r="AB17" i="22" s="1"/>
  <c r="V18" i="22" s="1"/>
  <c r="W17" i="21"/>
  <c r="AC16" i="21"/>
  <c r="X17" i="21" s="1"/>
  <c r="W17" i="20"/>
  <c r="AC16" i="20"/>
  <c r="X17" i="20" s="1"/>
  <c r="W17" i="19"/>
  <c r="AC16" i="19"/>
  <c r="X17" i="19" s="1"/>
  <c r="AI22" i="13"/>
  <c r="AO22" i="13" s="1"/>
  <c r="AG23" i="24" l="1"/>
  <c r="AO26" i="20"/>
  <c r="AG27" i="20"/>
  <c r="AI27" i="20"/>
  <c r="AK27" i="20" s="1"/>
  <c r="AO23" i="24"/>
  <c r="AO23" i="21"/>
  <c r="AG24" i="21"/>
  <c r="AO24" i="21" s="1"/>
  <c r="AO26" i="22"/>
  <c r="AK26" i="22"/>
  <c r="AI27" i="25"/>
  <c r="AG27" i="25"/>
  <c r="AG26" i="23"/>
  <c r="AI26" i="23"/>
  <c r="AK23" i="24"/>
  <c r="AI26" i="19"/>
  <c r="AO26" i="19" s="1"/>
  <c r="W18" i="25"/>
  <c r="AC17" i="25"/>
  <c r="X18" i="25" s="1"/>
  <c r="AD17" i="24"/>
  <c r="Y17" i="24"/>
  <c r="Z17" i="24"/>
  <c r="AA17" i="24" s="1"/>
  <c r="AB17" i="24" s="1"/>
  <c r="V18" i="24" s="1"/>
  <c r="AD17" i="23"/>
  <c r="Y17" i="23"/>
  <c r="Z17" i="23"/>
  <c r="AA17" i="23" s="1"/>
  <c r="AB17" i="23" s="1"/>
  <c r="V18" i="23" s="1"/>
  <c r="W18" i="22"/>
  <c r="AC17" i="22"/>
  <c r="X18" i="22" s="1"/>
  <c r="AD17" i="21"/>
  <c r="Y17" i="21"/>
  <c r="Z17" i="21"/>
  <c r="AA17" i="21" s="1"/>
  <c r="AB17" i="21" s="1"/>
  <c r="V18" i="21" s="1"/>
  <c r="AD17" i="20"/>
  <c r="Y17" i="20"/>
  <c r="AO2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K22" i="13"/>
  <c r="AG23" i="13" s="1"/>
  <c r="AG28" i="20" l="1"/>
  <c r="AI28" i="20"/>
  <c r="AK24" i="21"/>
  <c r="AI25" i="21" s="1"/>
  <c r="AO26" i="23"/>
  <c r="AK27" i="25"/>
  <c r="AG25" i="21"/>
  <c r="AK25" i="21" s="1"/>
  <c r="AI26" i="21" s="1"/>
  <c r="AI27" i="22"/>
  <c r="AG27" i="22"/>
  <c r="AO25" i="21"/>
  <c r="AG28" i="25"/>
  <c r="AI28" i="25"/>
  <c r="AO27" i="25"/>
  <c r="AK26" i="23"/>
  <c r="AI24" i="24"/>
  <c r="AG24" i="24"/>
  <c r="AK26" i="19"/>
  <c r="AD18" i="25"/>
  <c r="Y18" i="25"/>
  <c r="Z18" i="25"/>
  <c r="AA18" i="25" s="1"/>
  <c r="AB18" i="25" s="1"/>
  <c r="V19" i="25" s="1"/>
  <c r="W18" i="24"/>
  <c r="AC17" i="24"/>
  <c r="X18" i="24" s="1"/>
  <c r="W18" i="23"/>
  <c r="AC17" i="23"/>
  <c r="X18" i="23" s="1"/>
  <c r="AD18" i="22"/>
  <c r="Y18" i="22"/>
  <c r="Z18" i="22"/>
  <c r="AA18" i="22" s="1"/>
  <c r="AB18" i="22" s="1"/>
  <c r="V19" i="22" s="1"/>
  <c r="W18" i="21"/>
  <c r="AC17" i="21"/>
  <c r="X18" i="21" s="1"/>
  <c r="W18" i="20"/>
  <c r="AO28" i="20"/>
  <c r="AC17" i="20"/>
  <c r="X18" i="20" s="1"/>
  <c r="W18" i="19"/>
  <c r="AC17" i="19"/>
  <c r="X18" i="19" s="1"/>
  <c r="AI23" i="13"/>
  <c r="AO23" i="13" s="1"/>
  <c r="AK27" i="22" l="1"/>
  <c r="AK28" i="20"/>
  <c r="AI29" i="20"/>
  <c r="AG29" i="20"/>
  <c r="AG26" i="21"/>
  <c r="AK26" i="21" s="1"/>
  <c r="AG27" i="21" s="1"/>
  <c r="AO28" i="25"/>
  <c r="AO26" i="21"/>
  <c r="AI28" i="22"/>
  <c r="AG28" i="22"/>
  <c r="AO27" i="22"/>
  <c r="AK24" i="24"/>
  <c r="AI25" i="24" s="1"/>
  <c r="AK28" i="25"/>
  <c r="AI27" i="23"/>
  <c r="AG27" i="23"/>
  <c r="AO24" i="24"/>
  <c r="AG27" i="19"/>
  <c r="AI27" i="19"/>
  <c r="W19" i="25"/>
  <c r="AC18" i="25"/>
  <c r="X19" i="25" s="1"/>
  <c r="AD18" i="24"/>
  <c r="Y18" i="24"/>
  <c r="Z18" i="24"/>
  <c r="AA18" i="24" s="1"/>
  <c r="AB18" i="24" s="1"/>
  <c r="V19" i="24" s="1"/>
  <c r="AD18" i="23"/>
  <c r="Y18" i="23"/>
  <c r="Z18" i="23"/>
  <c r="AA18" i="23" s="1"/>
  <c r="AB18" i="23" s="1"/>
  <c r="V19" i="23" s="1"/>
  <c r="W19" i="22"/>
  <c r="AC18" i="22"/>
  <c r="X19" i="22" s="1"/>
  <c r="AD18" i="21"/>
  <c r="Y18" i="21"/>
  <c r="Z18" i="21"/>
  <c r="AA18" i="21" s="1"/>
  <c r="AB18" i="21" s="1"/>
  <c r="V19" i="21" s="1"/>
  <c r="AK29" i="20"/>
  <c r="AI30" i="20" s="1"/>
  <c r="AD18" i="20"/>
  <c r="Y18" i="20"/>
  <c r="AG30" i="20"/>
  <c r="AO29" i="20"/>
  <c r="Z18" i="20"/>
  <c r="AA18" i="20" s="1"/>
  <c r="AB18" i="20" s="1"/>
  <c r="V19" i="20" s="1"/>
  <c r="AD18" i="19"/>
  <c r="Y18" i="19"/>
  <c r="Z18" i="19"/>
  <c r="AA18" i="19" s="1"/>
  <c r="AB18" i="19" s="1"/>
  <c r="V19" i="19" s="1"/>
  <c r="AK23" i="13"/>
  <c r="AG24" i="13" s="1"/>
  <c r="AK27" i="23" l="1"/>
  <c r="AI27" i="21"/>
  <c r="AK28" i="22"/>
  <c r="AG25" i="24"/>
  <c r="AO25" i="24" s="1"/>
  <c r="AI29" i="22"/>
  <c r="AG29" i="22"/>
  <c r="AO28" i="22"/>
  <c r="AO27" i="19"/>
  <c r="AG29" i="25"/>
  <c r="AI29" i="25"/>
  <c r="AI28" i="23"/>
  <c r="AG28" i="23"/>
  <c r="AO27" i="23"/>
  <c r="AK27" i="19"/>
  <c r="AD19" i="25"/>
  <c r="Y19" i="25"/>
  <c r="Z19" i="25"/>
  <c r="AA19" i="25" s="1"/>
  <c r="AB19" i="25" s="1"/>
  <c r="V20" i="25" s="1"/>
  <c r="W19" i="24"/>
  <c r="AC18" i="24"/>
  <c r="X19" i="24" s="1"/>
  <c r="W19" i="23"/>
  <c r="AC18" i="23"/>
  <c r="X19" i="23" s="1"/>
  <c r="AD19" i="22"/>
  <c r="Y19" i="22"/>
  <c r="Z19" i="22"/>
  <c r="AA19" i="22" s="1"/>
  <c r="AB19" i="22" s="1"/>
  <c r="V20" i="22" s="1"/>
  <c r="W19" i="21"/>
  <c r="AC18" i="21"/>
  <c r="X19" i="21" s="1"/>
  <c r="AK30" i="20"/>
  <c r="AG31" i="20" s="1"/>
  <c r="W19" i="20"/>
  <c r="AI31" i="20"/>
  <c r="AO30" i="20"/>
  <c r="AC18" i="20"/>
  <c r="X19" i="20" s="1"/>
  <c r="W19" i="19"/>
  <c r="AC18" i="19"/>
  <c r="X19" i="19" s="1"/>
  <c r="AI24" i="13"/>
  <c r="AO24" i="13" s="1"/>
  <c r="AO27" i="21" l="1"/>
  <c r="AK27" i="21"/>
  <c r="AK25" i="24"/>
  <c r="AI26" i="24" s="1"/>
  <c r="AK28" i="23"/>
  <c r="AK29" i="22"/>
  <c r="AO29" i="25"/>
  <c r="AI30" i="22"/>
  <c r="AG30" i="22"/>
  <c r="AO29" i="22"/>
  <c r="AK29" i="25"/>
  <c r="AI29" i="23"/>
  <c r="AG29" i="23"/>
  <c r="AK29" i="23" s="1"/>
  <c r="AO28" i="23"/>
  <c r="AI28" i="19"/>
  <c r="AG28" i="19"/>
  <c r="W20" i="25"/>
  <c r="AC19" i="25"/>
  <c r="X20" i="25" s="1"/>
  <c r="AD19" i="24"/>
  <c r="Y19" i="24"/>
  <c r="Z19" i="24"/>
  <c r="AA19" i="24" s="1"/>
  <c r="AB19" i="24" s="1"/>
  <c r="V20" i="24" s="1"/>
  <c r="AD19" i="23"/>
  <c r="Y19" i="23"/>
  <c r="Z19" i="23"/>
  <c r="AA19" i="23" s="1"/>
  <c r="AB19" i="23" s="1"/>
  <c r="V20" i="23" s="1"/>
  <c r="W20" i="22"/>
  <c r="AC19" i="22"/>
  <c r="X20" i="22" s="1"/>
  <c r="AD19" i="21"/>
  <c r="Y19" i="21"/>
  <c r="Z19" i="21"/>
  <c r="AA19" i="21" s="1"/>
  <c r="AB19" i="21" s="1"/>
  <c r="V20" i="21" s="1"/>
  <c r="AO31" i="20"/>
  <c r="AD19" i="20"/>
  <c r="Y19" i="20"/>
  <c r="AK31" i="20"/>
  <c r="Z19" i="20"/>
  <c r="AA19" i="20" s="1"/>
  <c r="AB19" i="20" s="1"/>
  <c r="V20" i="20" s="1"/>
  <c r="AD19" i="19"/>
  <c r="Y19" i="19"/>
  <c r="Z19" i="19"/>
  <c r="AA19" i="19" s="1"/>
  <c r="AB19" i="19" s="1"/>
  <c r="V20" i="19" s="1"/>
  <c r="AK24" i="13"/>
  <c r="AI25" i="13" s="1"/>
  <c r="AG26" i="24" l="1"/>
  <c r="AO26" i="24" s="1"/>
  <c r="AI28" i="21"/>
  <c r="AG28" i="21"/>
  <c r="AK30" i="22"/>
  <c r="AG31" i="22" s="1"/>
  <c r="AK28" i="19"/>
  <c r="AG29" i="19" s="1"/>
  <c r="AI31" i="22"/>
  <c r="AO30" i="22"/>
  <c r="AI29" i="19"/>
  <c r="AO29" i="19" s="1"/>
  <c r="AG30" i="25"/>
  <c r="AI30" i="25"/>
  <c r="AI30" i="23"/>
  <c r="AG30" i="23"/>
  <c r="AO29" i="23"/>
  <c r="AO28" i="19"/>
  <c r="AD20" i="25"/>
  <c r="Y20" i="25"/>
  <c r="Z20" i="25"/>
  <c r="AA20" i="25" s="1"/>
  <c r="AB20" i="25" s="1"/>
  <c r="V21" i="25" s="1"/>
  <c r="W20" i="24"/>
  <c r="AC19" i="24"/>
  <c r="X20" i="24" s="1"/>
  <c r="W20" i="23"/>
  <c r="AC19" i="23"/>
  <c r="X20" i="23" s="1"/>
  <c r="AD20" i="22"/>
  <c r="Y20" i="22"/>
  <c r="Z20" i="22"/>
  <c r="AA20" i="22" s="1"/>
  <c r="AB20" i="22" s="1"/>
  <c r="V21" i="22" s="1"/>
  <c r="W20" i="21"/>
  <c r="AC19" i="21"/>
  <c r="X20" i="21" s="1"/>
  <c r="W20" i="20"/>
  <c r="AG32" i="20"/>
  <c r="AI32" i="20"/>
  <c r="AC19" i="20"/>
  <c r="X20" i="20" s="1"/>
  <c r="W20" i="19"/>
  <c r="AC19" i="19"/>
  <c r="X20" i="19" s="1"/>
  <c r="AG25" i="13"/>
  <c r="AK25" i="13" s="1"/>
  <c r="AK26" i="24" l="1"/>
  <c r="AI27" i="24" s="1"/>
  <c r="AG27" i="24"/>
  <c r="AK27" i="24" s="1"/>
  <c r="AO28" i="21"/>
  <c r="AK28" i="21"/>
  <c r="AK30" i="23"/>
  <c r="AO31" i="22"/>
  <c r="AK29" i="19"/>
  <c r="AO30" i="25"/>
  <c r="AK31" i="22"/>
  <c r="AK30" i="25"/>
  <c r="AG31" i="23"/>
  <c r="AI31" i="23"/>
  <c r="AO30" i="23"/>
  <c r="W21" i="25"/>
  <c r="AC20" i="25"/>
  <c r="X21" i="25" s="1"/>
  <c r="AD20" i="24"/>
  <c r="Y20" i="24"/>
  <c r="Z20" i="24"/>
  <c r="AA20" i="24" s="1"/>
  <c r="AB20" i="24" s="1"/>
  <c r="V21" i="24" s="1"/>
  <c r="AD20" i="23"/>
  <c r="Y20" i="23"/>
  <c r="Z20" i="23"/>
  <c r="AA20" i="23" s="1"/>
  <c r="AB20" i="23" s="1"/>
  <c r="V21" i="23" s="1"/>
  <c r="W21" i="22"/>
  <c r="AC20" i="22"/>
  <c r="X21" i="22" s="1"/>
  <c r="AD20" i="21"/>
  <c r="Y20" i="21"/>
  <c r="Z20" i="21"/>
  <c r="AA20" i="21" s="1"/>
  <c r="AB20" i="21" s="1"/>
  <c r="V21" i="21" s="1"/>
  <c r="AO32" i="20"/>
  <c r="AD20" i="20"/>
  <c r="Y20" i="20"/>
  <c r="AK32" i="20"/>
  <c r="Z20" i="20"/>
  <c r="AA20" i="20" s="1"/>
  <c r="AB20" i="20" s="1"/>
  <c r="V21" i="20" s="1"/>
  <c r="AG30" i="19"/>
  <c r="AI30" i="19"/>
  <c r="AD20" i="19"/>
  <c r="Y20" i="19"/>
  <c r="Z20" i="19"/>
  <c r="AA20" i="19" s="1"/>
  <c r="AB20" i="19" s="1"/>
  <c r="V21" i="19" s="1"/>
  <c r="AI26" i="13"/>
  <c r="AG26" i="13"/>
  <c r="AO25" i="13"/>
  <c r="AO27" i="24" l="1"/>
  <c r="AO31" i="23"/>
  <c r="AG29" i="21"/>
  <c r="AI29" i="21"/>
  <c r="AG32" i="22"/>
  <c r="AI32" i="22"/>
  <c r="AG31" i="25"/>
  <c r="AI31" i="25"/>
  <c r="AK31" i="23"/>
  <c r="AI28" i="24"/>
  <c r="AG28" i="24"/>
  <c r="AD21" i="25"/>
  <c r="Y21" i="25"/>
  <c r="Z21" i="25"/>
  <c r="AA21" i="25" s="1"/>
  <c r="AB21" i="25" s="1"/>
  <c r="V22" i="25" s="1"/>
  <c r="W21" i="24"/>
  <c r="AC20" i="24"/>
  <c r="X21" i="24" s="1"/>
  <c r="W21" i="23"/>
  <c r="AC20" i="23"/>
  <c r="X21" i="23" s="1"/>
  <c r="AD21" i="22"/>
  <c r="Y21" i="22"/>
  <c r="Z21" i="22"/>
  <c r="AA21" i="22" s="1"/>
  <c r="AB21" i="22" s="1"/>
  <c r="V22" i="22" s="1"/>
  <c r="AO30" i="19"/>
  <c r="W21" i="21"/>
  <c r="AC20" i="21"/>
  <c r="X21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K29" i="21" l="1"/>
  <c r="AO29" i="21"/>
  <c r="AO31" i="25"/>
  <c r="AK28" i="24"/>
  <c r="AK32" i="22"/>
  <c r="AO32" i="22"/>
  <c r="AK31" i="25"/>
  <c r="AG32" i="23"/>
  <c r="AI32" i="23"/>
  <c r="AO32" i="23" s="1"/>
  <c r="AI29" i="24"/>
  <c r="AG29" i="24"/>
  <c r="AO28" i="24"/>
  <c r="W22" i="25"/>
  <c r="AC21" i="25"/>
  <c r="X22" i="25" s="1"/>
  <c r="AD21" i="24"/>
  <c r="Y21" i="24"/>
  <c r="Z21" i="24"/>
  <c r="AA21" i="24" s="1"/>
  <c r="AB21" i="24" s="1"/>
  <c r="V22" i="24" s="1"/>
  <c r="AI27" i="13"/>
  <c r="AO27" i="13" s="1"/>
  <c r="AD21" i="23"/>
  <c r="Y21" i="23"/>
  <c r="Z21" i="23"/>
  <c r="AA21" i="23" s="1"/>
  <c r="AB21" i="23" s="1"/>
  <c r="V22" i="23" s="1"/>
  <c r="W22" i="22"/>
  <c r="AC21" i="22"/>
  <c r="X22" i="22" s="1"/>
  <c r="AD21" i="21"/>
  <c r="Y21" i="21"/>
  <c r="Z21" i="21"/>
  <c r="AA21" i="21" s="1"/>
  <c r="AB21" i="21" s="1"/>
  <c r="V22" i="21" s="1"/>
  <c r="AO33" i="20"/>
  <c r="AD21" i="20"/>
  <c r="Y21" i="20"/>
  <c r="AK33" i="20"/>
  <c r="Z21" i="20"/>
  <c r="AA21" i="20" s="1"/>
  <c r="AB21" i="20" s="1"/>
  <c r="V22" i="20" s="1"/>
  <c r="AI31" i="19"/>
  <c r="AG31" i="19"/>
  <c r="AD21" i="19"/>
  <c r="Y21" i="19"/>
  <c r="Z21" i="19"/>
  <c r="AA21" i="19" s="1"/>
  <c r="AB21" i="19" s="1"/>
  <c r="V22" i="19" s="1"/>
  <c r="AI30" i="21" l="1"/>
  <c r="AG30" i="21"/>
  <c r="AK30" i="21" s="1"/>
  <c r="AK31" i="19"/>
  <c r="AK29" i="24"/>
  <c r="AG33" i="22"/>
  <c r="AI33" i="22"/>
  <c r="AO33" i="22" s="1"/>
  <c r="AG32" i="25"/>
  <c r="AI32" i="25"/>
  <c r="AK32" i="23"/>
  <c r="AI30" i="24"/>
  <c r="AG30" i="24"/>
  <c r="AO29" i="24"/>
  <c r="AK27" i="13"/>
  <c r="AI28" i="13" s="1"/>
  <c r="AD22" i="25"/>
  <c r="Y22" i="25"/>
  <c r="Z22" i="25"/>
  <c r="AA22" i="25" s="1"/>
  <c r="AB22" i="25" s="1"/>
  <c r="V23" i="25" s="1"/>
  <c r="W22" i="24"/>
  <c r="AC21" i="24"/>
  <c r="X22" i="24" s="1"/>
  <c r="W22" i="23"/>
  <c r="AC21" i="23"/>
  <c r="X22" i="23" s="1"/>
  <c r="AD22" i="22"/>
  <c r="Y22" i="22"/>
  <c r="Z22" i="22"/>
  <c r="AA22" i="22" s="1"/>
  <c r="AB22" i="22" s="1"/>
  <c r="V23" i="22" s="1"/>
  <c r="W22" i="21"/>
  <c r="AC21" i="21"/>
  <c r="X22" i="21" s="1"/>
  <c r="W22" i="20"/>
  <c r="AI34" i="20"/>
  <c r="AG34" i="20"/>
  <c r="AC21" i="20"/>
  <c r="X22" i="20" s="1"/>
  <c r="W22" i="19"/>
  <c r="AC21" i="19"/>
  <c r="X22" i="19" s="1"/>
  <c r="AG32" i="19"/>
  <c r="AI32" i="19"/>
  <c r="AO31" i="19"/>
  <c r="AI31" i="21" l="1"/>
  <c r="AG31" i="21"/>
  <c r="AO30" i="21"/>
  <c r="AO32" i="25"/>
  <c r="AG28" i="13"/>
  <c r="AO28" i="13" s="1"/>
  <c r="AK30" i="24"/>
  <c r="AI31" i="24" s="1"/>
  <c r="AK33" i="22"/>
  <c r="AK32" i="25"/>
  <c r="AG33" i="23"/>
  <c r="AI33" i="23"/>
  <c r="AG31" i="24"/>
  <c r="AO30" i="24"/>
  <c r="W23" i="25"/>
  <c r="AC22" i="25"/>
  <c r="X23" i="25" s="1"/>
  <c r="AD22" i="24"/>
  <c r="Y22" i="24"/>
  <c r="Z22" i="24"/>
  <c r="AA22" i="24" s="1"/>
  <c r="AB22" i="24" s="1"/>
  <c r="V23" i="24" s="1"/>
  <c r="AD22" i="23"/>
  <c r="Y22" i="23"/>
  <c r="Z22" i="23"/>
  <c r="AA22" i="23" s="1"/>
  <c r="AB22" i="23" s="1"/>
  <c r="V23" i="23" s="1"/>
  <c r="W23" i="22"/>
  <c r="AC22" i="22"/>
  <c r="X23" i="22" s="1"/>
  <c r="AD22" i="21"/>
  <c r="Y22" i="21"/>
  <c r="Z22" i="21"/>
  <c r="AA22" i="21" s="1"/>
  <c r="AB22" i="21" s="1"/>
  <c r="V23" i="21" s="1"/>
  <c r="AK34" i="20"/>
  <c r="AI35" i="20" s="1"/>
  <c r="AD22" i="20"/>
  <c r="Y22" i="20"/>
  <c r="AO34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31" i="21" l="1"/>
  <c r="AI32" i="21"/>
  <c r="AG32" i="21"/>
  <c r="AK32" i="21" s="1"/>
  <c r="AO31" i="21"/>
  <c r="AO33" i="23"/>
  <c r="AK28" i="13"/>
  <c r="AG29" i="13" s="1"/>
  <c r="AO31" i="24"/>
  <c r="AG34" i="22"/>
  <c r="AI34" i="22"/>
  <c r="AO34" i="22" s="1"/>
  <c r="AI33" i="25"/>
  <c r="AG33" i="25"/>
  <c r="AK33" i="23"/>
  <c r="AK31" i="24"/>
  <c r="AD23" i="25"/>
  <c r="Y23" i="25"/>
  <c r="Z23" i="25"/>
  <c r="AA23" i="25" s="1"/>
  <c r="AB23" i="25" s="1"/>
  <c r="V24" i="25" s="1"/>
  <c r="W23" i="24"/>
  <c r="AC22" i="24"/>
  <c r="X23" i="24" s="1"/>
  <c r="W23" i="23"/>
  <c r="AC22" i="23"/>
  <c r="X23" i="23" s="1"/>
  <c r="AD23" i="22"/>
  <c r="Y23" i="22"/>
  <c r="Z23" i="22"/>
  <c r="AA23" i="22" s="1"/>
  <c r="AB23" i="22" s="1"/>
  <c r="V24" i="22" s="1"/>
  <c r="W23" i="21"/>
  <c r="AC22" i="21"/>
  <c r="X23" i="21" s="1"/>
  <c r="AK35" i="20"/>
  <c r="AG36" i="20" s="1"/>
  <c r="W23" i="20"/>
  <c r="AO35" i="20"/>
  <c r="AC22" i="20"/>
  <c r="X23" i="20" s="1"/>
  <c r="W23" i="19"/>
  <c r="AC22" i="19"/>
  <c r="X23" i="19" s="1"/>
  <c r="AG33" i="19"/>
  <c r="AI33" i="19"/>
  <c r="AI29" i="13"/>
  <c r="AK29" i="13" s="1"/>
  <c r="AK33" i="25" l="1"/>
  <c r="AG33" i="21"/>
  <c r="AI33" i="21"/>
  <c r="AO33" i="21" s="1"/>
  <c r="AO32" i="21"/>
  <c r="AI36" i="20"/>
  <c r="AK36" i="20" s="1"/>
  <c r="AK34" i="22"/>
  <c r="AI34" i="25"/>
  <c r="AG34" i="25"/>
  <c r="AO33" i="25"/>
  <c r="AI34" i="23"/>
  <c r="AG34" i="23"/>
  <c r="AK34" i="23" s="1"/>
  <c r="AG32" i="24"/>
  <c r="AI32" i="24"/>
  <c r="W24" i="25"/>
  <c r="AC23" i="25"/>
  <c r="X24" i="25" s="1"/>
  <c r="AD23" i="24"/>
  <c r="Y23" i="24"/>
  <c r="Z23" i="24"/>
  <c r="AA23" i="24" s="1"/>
  <c r="AB23" i="24" s="1"/>
  <c r="V24" i="24" s="1"/>
  <c r="AD23" i="23"/>
  <c r="Y23" i="23"/>
  <c r="Z23" i="23"/>
  <c r="AA23" i="23" s="1"/>
  <c r="AB23" i="23" s="1"/>
  <c r="V24" i="23" s="1"/>
  <c r="W24" i="22"/>
  <c r="AC23" i="22"/>
  <c r="X24" i="22" s="1"/>
  <c r="AD23" i="21"/>
  <c r="Y23" i="21"/>
  <c r="Z23" i="21"/>
  <c r="AA23" i="21" s="1"/>
  <c r="AB23" i="21" s="1"/>
  <c r="V24" i="21" s="1"/>
  <c r="AO33" i="19"/>
  <c r="AD23" i="20"/>
  <c r="Y23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4" i="25" l="1"/>
  <c r="AK33" i="21"/>
  <c r="AG37" i="20"/>
  <c r="AI37" i="20"/>
  <c r="AK37" i="20" s="1"/>
  <c r="AG35" i="22"/>
  <c r="AI35" i="22"/>
  <c r="AO35" i="22" s="1"/>
  <c r="AG35" i="25"/>
  <c r="AI35" i="25"/>
  <c r="AO34" i="25"/>
  <c r="AG35" i="23"/>
  <c r="AI35" i="23"/>
  <c r="AO35" i="23" s="1"/>
  <c r="AO34" i="23"/>
  <c r="AO32" i="24"/>
  <c r="AK32" i="24"/>
  <c r="AD24" i="25"/>
  <c r="Y24" i="25"/>
  <c r="Z24" i="25"/>
  <c r="AA24" i="25" s="1"/>
  <c r="AB24" i="25" s="1"/>
  <c r="V25" i="25" s="1"/>
  <c r="W24" i="24"/>
  <c r="AC23" i="24"/>
  <c r="X24" i="24" s="1"/>
  <c r="W24" i="23"/>
  <c r="AC23" i="23"/>
  <c r="X24" i="23" s="1"/>
  <c r="AD24" i="22"/>
  <c r="Y24" i="22"/>
  <c r="Z24" i="22"/>
  <c r="AA24" i="22" s="1"/>
  <c r="AB24" i="22" s="1"/>
  <c r="V25" i="22" s="1"/>
  <c r="W24" i="21"/>
  <c r="AC23" i="21"/>
  <c r="X24" i="21" s="1"/>
  <c r="W24" i="20"/>
  <c r="AC23" i="20"/>
  <c r="X24" i="20" s="1"/>
  <c r="W24" i="19"/>
  <c r="AC23" i="19"/>
  <c r="X24" i="19" s="1"/>
  <c r="AI34" i="19"/>
  <c r="AG34" i="19"/>
  <c r="AK30" i="13"/>
  <c r="AO30" i="13"/>
  <c r="AO37" i="20" l="1"/>
  <c r="AG34" i="21"/>
  <c r="AI34" i="21"/>
  <c r="AO34" i="21" s="1"/>
  <c r="AI38" i="20"/>
  <c r="AG38" i="20"/>
  <c r="AO35" i="25"/>
  <c r="AK35" i="22"/>
  <c r="AK35" i="25"/>
  <c r="AK35" i="23"/>
  <c r="AG33" i="24"/>
  <c r="AI33" i="24"/>
  <c r="W25" i="25"/>
  <c r="AC24" i="25"/>
  <c r="X25" i="25" s="1"/>
  <c r="AD24" i="24"/>
  <c r="Y24" i="24"/>
  <c r="Z24" i="24"/>
  <c r="AA24" i="24" s="1"/>
  <c r="AB24" i="24" s="1"/>
  <c r="V25" i="24" s="1"/>
  <c r="AD24" i="23"/>
  <c r="Y24" i="23"/>
  <c r="Z24" i="23"/>
  <c r="AA24" i="23" s="1"/>
  <c r="AB24" i="23" s="1"/>
  <c r="V25" i="23" s="1"/>
  <c r="W25" i="22"/>
  <c r="AC24" i="22"/>
  <c r="X25" i="22" s="1"/>
  <c r="AD24" i="21"/>
  <c r="Y24" i="21"/>
  <c r="Z24" i="21"/>
  <c r="AA24" i="21" s="1"/>
  <c r="AB24" i="21" s="1"/>
  <c r="V25" i="21" s="1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O33" i="24" l="1"/>
  <c r="AO38" i="20"/>
  <c r="AK34" i="21"/>
  <c r="AK38" i="20"/>
  <c r="AI39" i="20" s="1"/>
  <c r="AG36" i="22"/>
  <c r="AI36" i="22"/>
  <c r="AI36" i="25"/>
  <c r="AG36" i="25"/>
  <c r="AI36" i="23"/>
  <c r="AG36" i="23"/>
  <c r="AK33" i="24"/>
  <c r="AD25" i="25"/>
  <c r="Y25" i="25"/>
  <c r="Z25" i="25"/>
  <c r="AA25" i="25" s="1"/>
  <c r="AB25" i="25" s="1"/>
  <c r="V26" i="25" s="1"/>
  <c r="W25" i="24"/>
  <c r="AC24" i="24"/>
  <c r="X25" i="24" s="1"/>
  <c r="W25" i="23"/>
  <c r="AC24" i="23"/>
  <c r="X25" i="23" s="1"/>
  <c r="AD25" i="22"/>
  <c r="Y25" i="22"/>
  <c r="Z25" i="22"/>
  <c r="AA25" i="22" s="1"/>
  <c r="AB25" i="22" s="1"/>
  <c r="V26" i="22" s="1"/>
  <c r="AI35" i="19"/>
  <c r="AO35" i="19" s="1"/>
  <c r="W25" i="21"/>
  <c r="AC24" i="21"/>
  <c r="X25" i="21" s="1"/>
  <c r="W25" i="20"/>
  <c r="AC24" i="20"/>
  <c r="X25" i="20" s="1"/>
  <c r="W25" i="19"/>
  <c r="AC24" i="19"/>
  <c r="X25" i="19" s="1"/>
  <c r="AK31" i="13"/>
  <c r="AO31" i="13"/>
  <c r="AK36" i="25" l="1"/>
  <c r="AG39" i="20"/>
  <c r="AG35" i="21"/>
  <c r="AI35" i="21"/>
  <c r="AK36" i="23"/>
  <c r="AO36" i="22"/>
  <c r="AK36" i="22"/>
  <c r="AG37" i="25"/>
  <c r="AI37" i="25"/>
  <c r="AO36" i="25"/>
  <c r="AG37" i="23"/>
  <c r="AI37" i="23"/>
  <c r="AO37" i="23" s="1"/>
  <c r="AO36" i="23"/>
  <c r="AG34" i="24"/>
  <c r="AI34" i="24"/>
  <c r="W26" i="25"/>
  <c r="AC25" i="25"/>
  <c r="X26" i="25" s="1"/>
  <c r="AD25" i="24"/>
  <c r="Y25" i="24"/>
  <c r="Z25" i="24"/>
  <c r="AA25" i="24" s="1"/>
  <c r="AB25" i="24" s="1"/>
  <c r="V26" i="24" s="1"/>
  <c r="AD25" i="23"/>
  <c r="Y25" i="23"/>
  <c r="Z25" i="23"/>
  <c r="AA25" i="23" s="1"/>
  <c r="AB25" i="23" s="1"/>
  <c r="V26" i="23" s="1"/>
  <c r="AK35" i="19"/>
  <c r="AG36" i="19" s="1"/>
  <c r="W26" i="22"/>
  <c r="AC25" i="22"/>
  <c r="X26" i="22" s="1"/>
  <c r="AD25" i="21"/>
  <c r="Y25" i="21"/>
  <c r="Z25" i="21"/>
  <c r="AA25" i="21" s="1"/>
  <c r="AB25" i="21" s="1"/>
  <c r="V26" i="21" s="1"/>
  <c r="AK39" i="20"/>
  <c r="AG40" i="20" s="1"/>
  <c r="AD25" i="20"/>
  <c r="Y25" i="20"/>
  <c r="AO39" i="20"/>
  <c r="Z25" i="20"/>
  <c r="AA25" i="20" s="1"/>
  <c r="AB25" i="20" s="1"/>
  <c r="V26" i="20" s="1"/>
  <c r="AD25" i="19"/>
  <c r="Y25" i="19"/>
  <c r="Z25" i="19"/>
  <c r="AA25" i="19" s="1"/>
  <c r="AB25" i="19" s="1"/>
  <c r="V26" i="19" s="1"/>
  <c r="AG32" i="13"/>
  <c r="AI32" i="13"/>
  <c r="AO37" i="25" l="1"/>
  <c r="AK35" i="21"/>
  <c r="AO35" i="21"/>
  <c r="AO34" i="24"/>
  <c r="AG37" i="22"/>
  <c r="AI37" i="22"/>
  <c r="AO37" i="22" s="1"/>
  <c r="AK37" i="25"/>
  <c r="AK37" i="23"/>
  <c r="AK34" i="24"/>
  <c r="AI36" i="19"/>
  <c r="AK36" i="19" s="1"/>
  <c r="AD26" i="25"/>
  <c r="Y26" i="25"/>
  <c r="Z26" i="25"/>
  <c r="AA26" i="25" s="1"/>
  <c r="AB26" i="25" s="1"/>
  <c r="V27" i="25" s="1"/>
  <c r="W26" i="24"/>
  <c r="AC25" i="24"/>
  <c r="X26" i="24" s="1"/>
  <c r="AI40" i="20"/>
  <c r="AO40" i="20" s="1"/>
  <c r="W26" i="23"/>
  <c r="AC25" i="23"/>
  <c r="X26" i="23" s="1"/>
  <c r="AD26" i="22"/>
  <c r="Y26" i="22"/>
  <c r="Z26" i="22"/>
  <c r="AA26" i="22" s="1"/>
  <c r="AB26" i="22" s="1"/>
  <c r="V27" i="22" s="1"/>
  <c r="W26" i="21"/>
  <c r="AC25" i="21"/>
  <c r="X26" i="21" s="1"/>
  <c r="W26" i="20"/>
  <c r="AC25" i="20"/>
  <c r="X26" i="20" s="1"/>
  <c r="W26" i="19"/>
  <c r="AC25" i="19"/>
  <c r="X26" i="19" s="1"/>
  <c r="AO32" i="13"/>
  <c r="AK32" i="13"/>
  <c r="AG36" i="21" l="1"/>
  <c r="AI36" i="21"/>
  <c r="AO36" i="21" s="1"/>
  <c r="AO36" i="19"/>
  <c r="AK37" i="22"/>
  <c r="AG38" i="25"/>
  <c r="AI38" i="25"/>
  <c r="AO38" i="25" s="1"/>
  <c r="AG38" i="23"/>
  <c r="AI38" i="23"/>
  <c r="AO38" i="23" s="1"/>
  <c r="AG35" i="24"/>
  <c r="AI35" i="24"/>
  <c r="AK40" i="20"/>
  <c r="AG41" i="20" s="1"/>
  <c r="W27" i="25"/>
  <c r="AC26" i="25"/>
  <c r="X27" i="25" s="1"/>
  <c r="AD26" i="24"/>
  <c r="Y26" i="24"/>
  <c r="Z26" i="24"/>
  <c r="AA26" i="24" s="1"/>
  <c r="AB26" i="24" s="1"/>
  <c r="V27" i="24" s="1"/>
  <c r="AD26" i="23"/>
  <c r="Y26" i="23"/>
  <c r="Z26" i="23"/>
  <c r="AA26" i="23" s="1"/>
  <c r="AB26" i="23" s="1"/>
  <c r="V27" i="23" s="1"/>
  <c r="W27" i="22"/>
  <c r="AC26" i="22"/>
  <c r="X27" i="22" s="1"/>
  <c r="AD26" i="21"/>
  <c r="Y26" i="21"/>
  <c r="Z26" i="21"/>
  <c r="AA26" i="21" s="1"/>
  <c r="AB26" i="21" s="1"/>
  <c r="V27" i="21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K36" i="21" l="1"/>
  <c r="AI41" i="20"/>
  <c r="AO41" i="20" s="1"/>
  <c r="AO35" i="24"/>
  <c r="AG38" i="22"/>
  <c r="AI38" i="22"/>
  <c r="AO38" i="22" s="1"/>
  <c r="AK38" i="25"/>
  <c r="AK38" i="23"/>
  <c r="AK41" i="20"/>
  <c r="AI42" i="20" s="1"/>
  <c r="AK35" i="24"/>
  <c r="AD27" i="25"/>
  <c r="Y27" i="25"/>
  <c r="Z27" i="25"/>
  <c r="AA27" i="25" s="1"/>
  <c r="AB27" i="25" s="1"/>
  <c r="V28" i="25" s="1"/>
  <c r="W27" i="24"/>
  <c r="AC26" i="24"/>
  <c r="X27" i="24" s="1"/>
  <c r="W27" i="23"/>
  <c r="AC26" i="23"/>
  <c r="X27" i="23" s="1"/>
  <c r="AD27" i="22"/>
  <c r="Y27" i="22"/>
  <c r="Z27" i="22"/>
  <c r="AA27" i="22" s="1"/>
  <c r="AB27" i="22" s="1"/>
  <c r="V28" i="22" s="1"/>
  <c r="W27" i="21"/>
  <c r="AC26" i="21"/>
  <c r="X27" i="21" s="1"/>
  <c r="AK37" i="19"/>
  <c r="AG38" i="19" s="1"/>
  <c r="W27" i="20"/>
  <c r="AC26" i="20"/>
  <c r="X27" i="20" s="1"/>
  <c r="W27" i="19"/>
  <c r="AO37" i="19"/>
  <c r="AC26" i="19"/>
  <c r="X27" i="19" s="1"/>
  <c r="AK33" i="13"/>
  <c r="AO33" i="13"/>
  <c r="AI37" i="21" l="1"/>
  <c r="AG37" i="21"/>
  <c r="AK37" i="21" s="1"/>
  <c r="AG42" i="20"/>
  <c r="AO42" i="20" s="1"/>
  <c r="AK38" i="22"/>
  <c r="AI39" i="25"/>
  <c r="AG39" i="25"/>
  <c r="AK39" i="25" s="1"/>
  <c r="AG39" i="23"/>
  <c r="AI39" i="23"/>
  <c r="AI36" i="24"/>
  <c r="AG36" i="24"/>
  <c r="W28" i="25"/>
  <c r="AC27" i="25"/>
  <c r="X28" i="25" s="1"/>
  <c r="AD27" i="24"/>
  <c r="Y27" i="24"/>
  <c r="Z27" i="24"/>
  <c r="AA27" i="24" s="1"/>
  <c r="AB27" i="24" s="1"/>
  <c r="V28" i="24" s="1"/>
  <c r="AD27" i="23"/>
  <c r="Y27" i="23"/>
  <c r="Z27" i="23"/>
  <c r="AA27" i="23" s="1"/>
  <c r="AB27" i="23" s="1"/>
  <c r="V28" i="23" s="1"/>
  <c r="AI38" i="19"/>
  <c r="AO38" i="19" s="1"/>
  <c r="W28" i="22"/>
  <c r="AC27" i="22"/>
  <c r="X28" i="22" s="1"/>
  <c r="AD27" i="21"/>
  <c r="Y27" i="21"/>
  <c r="Z27" i="21"/>
  <c r="AA27" i="21" s="1"/>
  <c r="AB27" i="21" s="1"/>
  <c r="V28" i="21" s="1"/>
  <c r="AD27" i="20"/>
  <c r="Y27" i="20"/>
  <c r="Z27" i="20"/>
  <c r="AA27" i="20" s="1"/>
  <c r="AB27" i="20" s="1"/>
  <c r="V28" i="20" s="1"/>
  <c r="AD27" i="19"/>
  <c r="Y27" i="19"/>
  <c r="Z27" i="19"/>
  <c r="AA27" i="19" s="1"/>
  <c r="AB27" i="19" s="1"/>
  <c r="V28" i="19" s="1"/>
  <c r="AG34" i="13"/>
  <c r="AI34" i="13"/>
  <c r="AI38" i="21" l="1"/>
  <c r="AG38" i="21"/>
  <c r="AK38" i="21" s="1"/>
  <c r="AO37" i="21"/>
  <c r="AK36" i="24"/>
  <c r="AG37" i="24" s="1"/>
  <c r="AK42" i="20"/>
  <c r="AI43" i="20" s="1"/>
  <c r="AO39" i="23"/>
  <c r="AG39" i="22"/>
  <c r="AI39" i="22"/>
  <c r="AI40" i="25"/>
  <c r="AG40" i="25"/>
  <c r="AO39" i="25"/>
  <c r="AK39" i="23"/>
  <c r="AO36" i="24"/>
  <c r="AK38" i="19"/>
  <c r="AG39" i="19" s="1"/>
  <c r="AD28" i="25"/>
  <c r="Y28" i="25"/>
  <c r="Z28" i="25"/>
  <c r="AA28" i="25" s="1"/>
  <c r="AB28" i="25" s="1"/>
  <c r="V29" i="25" s="1"/>
  <c r="W28" i="24"/>
  <c r="AC27" i="24"/>
  <c r="X28" i="24" s="1"/>
  <c r="W28" i="23"/>
  <c r="AC27" i="23"/>
  <c r="X28" i="23" s="1"/>
  <c r="AD28" i="22"/>
  <c r="Y28" i="22"/>
  <c r="Z28" i="22"/>
  <c r="AA28" i="22" s="1"/>
  <c r="AB28" i="22" s="1"/>
  <c r="V29" i="22" s="1"/>
  <c r="W28" i="21"/>
  <c r="AC27" i="21"/>
  <c r="X28" i="21" s="1"/>
  <c r="W28" i="20"/>
  <c r="AC27" i="20"/>
  <c r="X28" i="20" s="1"/>
  <c r="W28" i="19"/>
  <c r="AC27" i="19"/>
  <c r="X28" i="19" s="1"/>
  <c r="AO34" i="13"/>
  <c r="AK34" i="13"/>
  <c r="AG43" i="20" l="1"/>
  <c r="AI37" i="24"/>
  <c r="AG39" i="21"/>
  <c r="AI39" i="21"/>
  <c r="AO38" i="21"/>
  <c r="AK40" i="25"/>
  <c r="AK39" i="22"/>
  <c r="AO39" i="22"/>
  <c r="AG41" i="25"/>
  <c r="AI41" i="25"/>
  <c r="AO40" i="25"/>
  <c r="AG40" i="23"/>
  <c r="AI40" i="23"/>
  <c r="AI39" i="19"/>
  <c r="AK39" i="19" s="1"/>
  <c r="AG40" i="19" s="1"/>
  <c r="AK37" i="24"/>
  <c r="AO37" i="24"/>
  <c r="W29" i="25"/>
  <c r="AC28" i="25"/>
  <c r="X29" i="25" s="1"/>
  <c r="AD28" i="24"/>
  <c r="Y28" i="24"/>
  <c r="Z28" i="24"/>
  <c r="AA28" i="24" s="1"/>
  <c r="AB28" i="24" s="1"/>
  <c r="V29" i="24" s="1"/>
  <c r="AD28" i="23"/>
  <c r="Y28" i="23"/>
  <c r="Z28" i="23"/>
  <c r="AA28" i="23" s="1"/>
  <c r="AB28" i="23" s="1"/>
  <c r="V29" i="23" s="1"/>
  <c r="W29" i="22"/>
  <c r="AC28" i="22"/>
  <c r="X29" i="22" s="1"/>
  <c r="AD28" i="21"/>
  <c r="Y28" i="21"/>
  <c r="Z28" i="21"/>
  <c r="AA28" i="21" s="1"/>
  <c r="AB28" i="21" s="1"/>
  <c r="V29" i="21" s="1"/>
  <c r="AK43" i="20"/>
  <c r="AI44" i="20" s="1"/>
  <c r="AD28" i="20"/>
  <c r="Y28" i="20"/>
  <c r="AO43" i="20"/>
  <c r="Z28" i="20"/>
  <c r="AA28" i="20" s="1"/>
  <c r="AB28" i="20" s="1"/>
  <c r="V29" i="20" s="1"/>
  <c r="AD28" i="19"/>
  <c r="Y28" i="19"/>
  <c r="Z28" i="19"/>
  <c r="AA28" i="19" s="1"/>
  <c r="AB28" i="19" s="1"/>
  <c r="V29" i="19" s="1"/>
  <c r="AG35" i="13"/>
  <c r="AI35" i="13"/>
  <c r="AO39" i="21" l="1"/>
  <c r="AO41" i="25"/>
  <c r="AK39" i="21"/>
  <c r="AO40" i="23"/>
  <c r="AO39" i="19"/>
  <c r="AI40" i="22"/>
  <c r="AG40" i="22"/>
  <c r="AK41" i="25"/>
  <c r="AK40" i="23"/>
  <c r="AG38" i="24"/>
  <c r="AI38" i="24"/>
  <c r="AI40" i="19"/>
  <c r="AK40" i="19" s="1"/>
  <c r="AD29" i="25"/>
  <c r="Y29" i="25"/>
  <c r="Z29" i="25"/>
  <c r="AA29" i="25" s="1"/>
  <c r="AB29" i="25" s="1"/>
  <c r="V30" i="25" s="1"/>
  <c r="W29" i="24"/>
  <c r="AC28" i="24"/>
  <c r="X29" i="24" s="1"/>
  <c r="AG44" i="20"/>
  <c r="AK44" i="20" s="1"/>
  <c r="W29" i="23"/>
  <c r="AC28" i="23"/>
  <c r="X29" i="23" s="1"/>
  <c r="AD29" i="22"/>
  <c r="Y29" i="22"/>
  <c r="Z29" i="22"/>
  <c r="AA29" i="22" s="1"/>
  <c r="AB29" i="22" s="1"/>
  <c r="V30" i="22" s="1"/>
  <c r="W29" i="21"/>
  <c r="AC28" i="21"/>
  <c r="X29" i="21" s="1"/>
  <c r="W29" i="20"/>
  <c r="AC28" i="20"/>
  <c r="X29" i="20" s="1"/>
  <c r="W29" i="19"/>
  <c r="AC28" i="19"/>
  <c r="X29" i="19" s="1"/>
  <c r="AO35" i="13"/>
  <c r="AK35" i="13"/>
  <c r="AG40" i="21" l="1"/>
  <c r="AI40" i="21"/>
  <c r="AO40" i="19"/>
  <c r="AK40" i="22"/>
  <c r="AG41" i="22"/>
  <c r="AI41" i="22"/>
  <c r="AO41" i="22" s="1"/>
  <c r="AO40" i="22"/>
  <c r="AG42" i="25"/>
  <c r="AI42" i="25"/>
  <c r="AG41" i="23"/>
  <c r="AI41" i="23"/>
  <c r="AK38" i="24"/>
  <c r="AO38" i="24"/>
  <c r="AO44" i="20"/>
  <c r="W30" i="25"/>
  <c r="AC29" i="25"/>
  <c r="X30" i="25" s="1"/>
  <c r="AD29" i="24"/>
  <c r="Y29" i="24"/>
  <c r="Z29" i="24"/>
  <c r="AA29" i="24" s="1"/>
  <c r="AB29" i="24" s="1"/>
  <c r="V30" i="24" s="1"/>
  <c r="AD29" i="23"/>
  <c r="Y29" i="23"/>
  <c r="Z29" i="23"/>
  <c r="AA29" i="23" s="1"/>
  <c r="AB29" i="23" s="1"/>
  <c r="V30" i="23" s="1"/>
  <c r="W30" i="22"/>
  <c r="AC29" i="22"/>
  <c r="X30" i="22" s="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O40" i="21" l="1"/>
  <c r="AK40" i="21"/>
  <c r="AO42" i="25"/>
  <c r="AO41" i="23"/>
  <c r="AK41" i="22"/>
  <c r="AK42" i="25"/>
  <c r="AK41" i="23"/>
  <c r="AG39" i="24"/>
  <c r="AI39" i="24"/>
  <c r="AD30" i="25"/>
  <c r="Y30" i="25"/>
  <c r="Z30" i="25"/>
  <c r="AA30" i="25" s="1"/>
  <c r="AB30" i="25" s="1"/>
  <c r="V31" i="25" s="1"/>
  <c r="W30" i="24"/>
  <c r="AC29" i="24"/>
  <c r="X30" i="24" s="1"/>
  <c r="W30" i="23"/>
  <c r="AC29" i="23"/>
  <c r="X30" i="23" s="1"/>
  <c r="AD30" i="22"/>
  <c r="Y30" i="22"/>
  <c r="Z30" i="22"/>
  <c r="AA30" i="22" s="1"/>
  <c r="AB30" i="22" s="1"/>
  <c r="V31" i="22" s="1"/>
  <c r="W30" i="21"/>
  <c r="AC29" i="21"/>
  <c r="X30" i="21" s="1"/>
  <c r="AK41" i="19"/>
  <c r="AI42" i="19" s="1"/>
  <c r="W30" i="20"/>
  <c r="AC29" i="20"/>
  <c r="X30" i="20" s="1"/>
  <c r="W30" i="19"/>
  <c r="AO41" i="19"/>
  <c r="AC29" i="19"/>
  <c r="X30" i="19" s="1"/>
  <c r="AO36" i="13"/>
  <c r="AK36" i="13"/>
  <c r="AI41" i="21" l="1"/>
  <c r="AG41" i="21"/>
  <c r="AK41" i="21" s="1"/>
  <c r="AO39" i="24"/>
  <c r="AG42" i="22"/>
  <c r="AI42" i="22"/>
  <c r="AI43" i="25"/>
  <c r="AG43" i="25"/>
  <c r="AK43" i="25" s="1"/>
  <c r="AG42" i="23"/>
  <c r="AI42" i="23"/>
  <c r="AO42" i="23" s="1"/>
  <c r="AK39" i="24"/>
  <c r="W31" i="25"/>
  <c r="AC30" i="25"/>
  <c r="X31" i="25" s="1"/>
  <c r="AD30" i="24"/>
  <c r="Y30" i="24"/>
  <c r="Z30" i="24"/>
  <c r="AA30" i="24" s="1"/>
  <c r="AB30" i="24" s="1"/>
  <c r="V31" i="24" s="1"/>
  <c r="AG42" i="19"/>
  <c r="AO42" i="19" s="1"/>
  <c r="AD30" i="23"/>
  <c r="Y30" i="23"/>
  <c r="Z30" i="23"/>
  <c r="AA30" i="23" s="1"/>
  <c r="AB30" i="23" s="1"/>
  <c r="V31" i="23" s="1"/>
  <c r="W31" i="22"/>
  <c r="AC30" i="22"/>
  <c r="X31" i="22" s="1"/>
  <c r="AD30" i="21"/>
  <c r="Y30" i="21"/>
  <c r="Z30" i="21"/>
  <c r="AA30" i="21" s="1"/>
  <c r="AB30" i="21" s="1"/>
  <c r="V31" i="21" s="1"/>
  <c r="AD30" i="20"/>
  <c r="Y30" i="20"/>
  <c r="Z30" i="20"/>
  <c r="AA30" i="20" s="1"/>
  <c r="AB30" i="20" s="1"/>
  <c r="V31" i="20" s="1"/>
  <c r="AD30" i="19"/>
  <c r="Y30" i="19"/>
  <c r="Z30" i="19"/>
  <c r="AA30" i="19" s="1"/>
  <c r="AB30" i="19" s="1"/>
  <c r="V31" i="19" s="1"/>
  <c r="AG37" i="13"/>
  <c r="AI37" i="13"/>
  <c r="AG42" i="21" l="1"/>
  <c r="AI42" i="21"/>
  <c r="AO42" i="21" s="1"/>
  <c r="AO41" i="21"/>
  <c r="AK42" i="22"/>
  <c r="AO42" i="22"/>
  <c r="AG44" i="25"/>
  <c r="AI44" i="25"/>
  <c r="AO43" i="25"/>
  <c r="AK42" i="23"/>
  <c r="AK42" i="19"/>
  <c r="AI43" i="19" s="1"/>
  <c r="AI40" i="24"/>
  <c r="AG40" i="24"/>
  <c r="AD31" i="25"/>
  <c r="Y31" i="25"/>
  <c r="Z31" i="25"/>
  <c r="AA31" i="25" s="1"/>
  <c r="AB31" i="25" s="1"/>
  <c r="V32" i="25" s="1"/>
  <c r="W31" i="24"/>
  <c r="AC30" i="24"/>
  <c r="X31" i="24" s="1"/>
  <c r="W31" i="23"/>
  <c r="AC30" i="23"/>
  <c r="X31" i="23" s="1"/>
  <c r="AD31" i="22"/>
  <c r="Y31" i="22"/>
  <c r="Z31" i="22"/>
  <c r="AA31" i="22" s="1"/>
  <c r="AB31" i="22" s="1"/>
  <c r="V32" i="22" s="1"/>
  <c r="W31" i="21"/>
  <c r="AC30" i="21"/>
  <c r="X31" i="21" s="1"/>
  <c r="W31" i="20"/>
  <c r="AC30" i="20"/>
  <c r="X31" i="20" s="1"/>
  <c r="W31" i="19"/>
  <c r="AC30" i="19"/>
  <c r="X31" i="19" s="1"/>
  <c r="AO37" i="13"/>
  <c r="AK37" i="13"/>
  <c r="AK42" i="21" l="1"/>
  <c r="AO44" i="25"/>
  <c r="AK40" i="24"/>
  <c r="AI43" i="22"/>
  <c r="AG43" i="22"/>
  <c r="AK43" i="22" s="1"/>
  <c r="AG43" i="19"/>
  <c r="AK43" i="19" s="1"/>
  <c r="AG44" i="19" s="1"/>
  <c r="AK44" i="25"/>
  <c r="AG43" i="23"/>
  <c r="AI43" i="23"/>
  <c r="AO43" i="23" s="1"/>
  <c r="AG41" i="24"/>
  <c r="AI41" i="24"/>
  <c r="AO40" i="24"/>
  <c r="W32" i="25"/>
  <c r="AC31" i="25"/>
  <c r="X32" i="25" s="1"/>
  <c r="AD31" i="24"/>
  <c r="Y31" i="24"/>
  <c r="Z31" i="24"/>
  <c r="AA31" i="24" s="1"/>
  <c r="AB31" i="24" s="1"/>
  <c r="V32" i="24" s="1"/>
  <c r="AD31" i="23"/>
  <c r="Y31" i="23"/>
  <c r="Z31" i="23"/>
  <c r="AA31" i="23" s="1"/>
  <c r="AB31" i="23" s="1"/>
  <c r="V32" i="23" s="1"/>
  <c r="W32" i="22"/>
  <c r="AC31" i="22"/>
  <c r="X32" i="22" s="1"/>
  <c r="AD31" i="2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D31" i="19"/>
  <c r="Y31" i="19"/>
  <c r="AO43" i="19"/>
  <c r="Z31" i="19"/>
  <c r="AA31" i="19" s="1"/>
  <c r="AB31" i="19" s="1"/>
  <c r="V32" i="19" s="1"/>
  <c r="AI38" i="13"/>
  <c r="AG38" i="13"/>
  <c r="AI43" i="21" l="1"/>
  <c r="AG43" i="21"/>
  <c r="AG44" i="22"/>
  <c r="AI44" i="22"/>
  <c r="AO43" i="22"/>
  <c r="AK43" i="23"/>
  <c r="AK41" i="24"/>
  <c r="AO41" i="24"/>
  <c r="AD32" i="25"/>
  <c r="Y32" i="25"/>
  <c r="Z32" i="25"/>
  <c r="AA32" i="25" s="1"/>
  <c r="AB32" i="25" s="1"/>
  <c r="V33" i="25" s="1"/>
  <c r="W32" i="24"/>
  <c r="AC31" i="24"/>
  <c r="X32" i="24" s="1"/>
  <c r="AI44" i="19"/>
  <c r="AO44" i="19" s="1"/>
  <c r="W32" i="23"/>
  <c r="AC31" i="23"/>
  <c r="X32" i="23" s="1"/>
  <c r="AD32" i="22"/>
  <c r="Y32" i="22"/>
  <c r="Z32" i="22"/>
  <c r="AA32" i="22" s="1"/>
  <c r="AB32" i="22" s="1"/>
  <c r="V33" i="22" s="1"/>
  <c r="W32" i="21"/>
  <c r="AC31" i="21"/>
  <c r="X32" i="21" s="1"/>
  <c r="W32" i="20"/>
  <c r="AC31" i="20"/>
  <c r="X32" i="20" s="1"/>
  <c r="W32" i="19"/>
  <c r="AC31" i="19"/>
  <c r="X32" i="19" s="1"/>
  <c r="AK38" i="13"/>
  <c r="AI39" i="13" s="1"/>
  <c r="AO38" i="13"/>
  <c r="AK43" i="21" l="1"/>
  <c r="AI44" i="21"/>
  <c r="AG44" i="21"/>
  <c r="AK44" i="21" s="1"/>
  <c r="AO43" i="21"/>
  <c r="AO44" i="22"/>
  <c r="AK44" i="22"/>
  <c r="AI44" i="23"/>
  <c r="AG44" i="23"/>
  <c r="AG42" i="24"/>
  <c r="AI42" i="24"/>
  <c r="AK44" i="19"/>
  <c r="W33" i="25"/>
  <c r="AC32" i="25"/>
  <c r="X33" i="25" s="1"/>
  <c r="AD32" i="24"/>
  <c r="Y32" i="24"/>
  <c r="Z32" i="24"/>
  <c r="AA32" i="24" s="1"/>
  <c r="AB32" i="24" s="1"/>
  <c r="V33" i="24" s="1"/>
  <c r="AD32" i="23"/>
  <c r="Y32" i="23"/>
  <c r="Z32" i="23"/>
  <c r="AA32" i="23" s="1"/>
  <c r="AB32" i="23" s="1"/>
  <c r="V33" i="23" s="1"/>
  <c r="W33" i="22"/>
  <c r="AC32" i="22"/>
  <c r="X33" i="22" s="1"/>
  <c r="AD32" i="2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AO42" i="24" l="1"/>
  <c r="AO44" i="21"/>
  <c r="AK44" i="23"/>
  <c r="AO44" i="23"/>
  <c r="AK42" i="24"/>
  <c r="AD33" i="25"/>
  <c r="Y33" i="25"/>
  <c r="Z33" i="25"/>
  <c r="AA33" i="25" s="1"/>
  <c r="AB33" i="25" s="1"/>
  <c r="V34" i="25" s="1"/>
  <c r="W33" i="24"/>
  <c r="AC32" i="24"/>
  <c r="X33" i="24" s="1"/>
  <c r="W33" i="23"/>
  <c r="AC32" i="23"/>
  <c r="X33" i="23" s="1"/>
  <c r="AD33" i="22"/>
  <c r="Y33" i="22"/>
  <c r="Z33" i="22"/>
  <c r="AA33" i="22" s="1"/>
  <c r="AB33" i="22" s="1"/>
  <c r="V34" i="22" s="1"/>
  <c r="W33" i="21"/>
  <c r="AC32" i="21"/>
  <c r="X33" i="21" s="1"/>
  <c r="W33" i="20"/>
  <c r="AC32" i="20"/>
  <c r="X33" i="20" s="1"/>
  <c r="W33" i="19"/>
  <c r="AC32" i="19"/>
  <c r="X33" i="19" s="1"/>
  <c r="AK39" i="13"/>
  <c r="AG40" i="13" s="1"/>
  <c r="AG43" i="24" l="1"/>
  <c r="AI43" i="24"/>
  <c r="W34" i="25"/>
  <c r="AC33" i="25"/>
  <c r="X34" i="25" s="1"/>
  <c r="AD33" i="24"/>
  <c r="Y33" i="24"/>
  <c r="Z33" i="24"/>
  <c r="AA33" i="24" s="1"/>
  <c r="AB33" i="24" s="1"/>
  <c r="V34" i="24" s="1"/>
  <c r="AI40" i="13"/>
  <c r="AK40" i="13" s="1"/>
  <c r="AD33" i="23"/>
  <c r="Y33" i="23"/>
  <c r="Z33" i="23"/>
  <c r="AA33" i="23" s="1"/>
  <c r="AB33" i="23" s="1"/>
  <c r="V34" i="23" s="1"/>
  <c r="W34" i="22"/>
  <c r="AC33" i="22"/>
  <c r="X34" i="22" s="1"/>
  <c r="AD33" i="2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 l="1"/>
  <c r="AO43" i="24"/>
  <c r="AK43" i="24"/>
  <c r="AD34" i="25"/>
  <c r="Y34" i="25"/>
  <c r="Z34" i="25"/>
  <c r="W34" i="24"/>
  <c r="AC33" i="24"/>
  <c r="X34" i="24" s="1"/>
  <c r="W34" i="23"/>
  <c r="AC33" i="23"/>
  <c r="X34" i="23" s="1"/>
  <c r="AD34" i="22"/>
  <c r="Y34" i="22"/>
  <c r="Z34" i="22"/>
  <c r="W34" i="21"/>
  <c r="AC33" i="21"/>
  <c r="X34" i="21" s="1"/>
  <c r="W34" i="20"/>
  <c r="AC33" i="20"/>
  <c r="X34" i="20" s="1"/>
  <c r="W34" i="19"/>
  <c r="AC33" i="19"/>
  <c r="X34" i="19" s="1"/>
  <c r="AI41" i="13"/>
  <c r="AG41" i="13"/>
  <c r="AG44" i="24" l="1"/>
  <c r="AI44" i="24"/>
  <c r="AO44" i="24" s="1"/>
  <c r="O24" i="25"/>
  <c r="O25" i="25" s="1"/>
  <c r="G19" i="25" s="1"/>
  <c r="AA34" i="25"/>
  <c r="AB34" i="25" s="1"/>
  <c r="AD34" i="24"/>
  <c r="Y34" i="24"/>
  <c r="Z34" i="24"/>
  <c r="AD34" i="23"/>
  <c r="Y34" i="23"/>
  <c r="Z34" i="23"/>
  <c r="O24" i="22"/>
  <c r="O25" i="22" s="1"/>
  <c r="G19" i="22" s="1"/>
  <c r="AA34" i="22"/>
  <c r="AB34" i="22" s="1"/>
  <c r="AD34" i="21"/>
  <c r="Y34" i="21"/>
  <c r="Z34" i="21"/>
  <c r="AD34" i="20"/>
  <c r="Y34" i="20"/>
  <c r="Z34" i="20"/>
  <c r="AD34" i="19"/>
  <c r="Y34" i="19"/>
  <c r="Z34" i="19"/>
  <c r="AK41" i="13"/>
  <c r="AI42" i="13" s="1"/>
  <c r="AO41" i="13"/>
  <c r="AK44" i="24" l="1"/>
  <c r="AC34" i="25"/>
  <c r="G22" i="25"/>
  <c r="G20" i="25"/>
  <c r="O24" i="24"/>
  <c r="O25" i="24" s="1"/>
  <c r="G19" i="24" s="1"/>
  <c r="AA34" i="24"/>
  <c r="AB34" i="24" s="1"/>
  <c r="O24" i="23"/>
  <c r="O25" i="23" s="1"/>
  <c r="G19" i="23" s="1"/>
  <c r="AA34" i="23"/>
  <c r="AB34" i="23" s="1"/>
  <c r="AC34" i="22"/>
  <c r="G22" i="22"/>
  <c r="G20" i="22"/>
  <c r="O24" i="21"/>
  <c r="O25" i="21" s="1"/>
  <c r="G19" i="21" s="1"/>
  <c r="AA34" i="21"/>
  <c r="AB34" i="21" s="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G35" i="25" l="1"/>
  <c r="K4" i="25" s="1"/>
  <c r="G22" i="24"/>
  <c r="G20" i="24"/>
  <c r="AC34" i="24"/>
  <c r="G22" i="23"/>
  <c r="G20" i="23"/>
  <c r="AC34" i="23"/>
  <c r="G35" i="22"/>
  <c r="K8" i="22"/>
  <c r="K4" i="22"/>
  <c r="AC34" i="21"/>
  <c r="G22" i="21"/>
  <c r="G20" i="21"/>
  <c r="AC34" i="20"/>
  <c r="G22" i="20"/>
  <c r="G20" i="20"/>
  <c r="AC34" i="19"/>
  <c r="G22" i="19"/>
  <c r="G20" i="19"/>
  <c r="AK42" i="13"/>
  <c r="AG43" i="13" s="1"/>
  <c r="K13" i="22" l="1"/>
  <c r="E7" i="26"/>
  <c r="K8" i="25"/>
  <c r="K16" i="25"/>
  <c r="K17" i="25"/>
  <c r="K5" i="25"/>
  <c r="G35" i="24"/>
  <c r="K4" i="24"/>
  <c r="K8" i="24"/>
  <c r="G35" i="23"/>
  <c r="K4" i="23" s="1"/>
  <c r="K8" i="23"/>
  <c r="K17" i="22"/>
  <c r="K16" i="22"/>
  <c r="K5" i="22"/>
  <c r="K40" i="22"/>
  <c r="K48" i="22"/>
  <c r="K32" i="22"/>
  <c r="G35" i="21"/>
  <c r="K8" i="21" s="1"/>
  <c r="K4" i="21"/>
  <c r="G35" i="20"/>
  <c r="K8" i="20" s="1"/>
  <c r="K4" i="20"/>
  <c r="G35" i="19"/>
  <c r="K8" i="19" s="1"/>
  <c r="AI43" i="13"/>
  <c r="AK43" i="13" s="1"/>
  <c r="AG44" i="13" s="1"/>
  <c r="K13" i="21" l="1"/>
  <c r="E15" i="26"/>
  <c r="K13" i="20"/>
  <c r="E14" i="26"/>
  <c r="K13" i="19"/>
  <c r="K48" i="19" s="1"/>
  <c r="E13" i="26"/>
  <c r="K13" i="25"/>
  <c r="K32" i="25" s="1"/>
  <c r="E10" i="26"/>
  <c r="K13" i="24"/>
  <c r="K40" i="24" s="1"/>
  <c r="E9" i="26"/>
  <c r="K13" i="23"/>
  <c r="K40" i="23" s="1"/>
  <c r="E8" i="26"/>
  <c r="K27" i="22"/>
  <c r="AJ4" i="22" s="1"/>
  <c r="K4" i="19"/>
  <c r="K17" i="19" s="1"/>
  <c r="K49" i="25"/>
  <c r="K41" i="25"/>
  <c r="K33" i="25"/>
  <c r="K17" i="24"/>
  <c r="K16" i="24"/>
  <c r="K5" i="24"/>
  <c r="K5" i="23"/>
  <c r="K16" i="23"/>
  <c r="K17" i="23"/>
  <c r="K49" i="22"/>
  <c r="K50" i="22" s="1"/>
  <c r="K33" i="22"/>
  <c r="K36" i="22" s="1"/>
  <c r="K41" i="22"/>
  <c r="K44" i="22" s="1"/>
  <c r="K48" i="21"/>
  <c r="K32" i="21"/>
  <c r="K40" i="21"/>
  <c r="K17" i="21"/>
  <c r="K16" i="21"/>
  <c r="K5" i="21"/>
  <c r="K48" i="20"/>
  <c r="K32" i="20"/>
  <c r="K40" i="20"/>
  <c r="K5" i="20"/>
  <c r="K17" i="20"/>
  <c r="K16" i="20"/>
  <c r="AI44" i="13"/>
  <c r="AK44" i="13" s="1"/>
  <c r="AO43" i="13"/>
  <c r="E4" i="26" l="1"/>
  <c r="K32" i="19"/>
  <c r="K40" i="19"/>
  <c r="K27" i="25"/>
  <c r="AH4" i="25" s="1"/>
  <c r="K40" i="25"/>
  <c r="K44" i="25" s="1"/>
  <c r="K32" i="24"/>
  <c r="K48" i="24"/>
  <c r="K48" i="25"/>
  <c r="K50" i="25" s="1"/>
  <c r="K36" i="25"/>
  <c r="K48" i="23"/>
  <c r="K27" i="23"/>
  <c r="K28" i="23" s="1"/>
  <c r="K32" i="23"/>
  <c r="AL4" i="22"/>
  <c r="AH4" i="22"/>
  <c r="K28" i="22"/>
  <c r="K5" i="19"/>
  <c r="K16" i="19"/>
  <c r="K27" i="19" s="1"/>
  <c r="K28" i="19" s="1"/>
  <c r="K27" i="24"/>
  <c r="AH4" i="24" s="1"/>
  <c r="K49" i="24"/>
  <c r="K41" i="24"/>
  <c r="K44" i="24" s="1"/>
  <c r="K33" i="24"/>
  <c r="K49" i="23"/>
  <c r="K33" i="23"/>
  <c r="K41" i="23"/>
  <c r="K44" i="23" s="1"/>
  <c r="K49" i="21"/>
  <c r="K50" i="21" s="1"/>
  <c r="K41" i="21"/>
  <c r="K44" i="21" s="1"/>
  <c r="K33" i="21"/>
  <c r="K36" i="21" s="1"/>
  <c r="K27" i="21"/>
  <c r="K41" i="20"/>
  <c r="K44" i="20" s="1"/>
  <c r="K33" i="20"/>
  <c r="K36" i="20" s="1"/>
  <c r="K49" i="20"/>
  <c r="K50" i="20" s="1"/>
  <c r="K27" i="20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AL4" i="25" l="1"/>
  <c r="AJ4" i="25"/>
  <c r="K50" i="24"/>
  <c r="K28" i="25"/>
  <c r="K36" i="24"/>
  <c r="AH4" i="23"/>
  <c r="AJ4" i="23"/>
  <c r="AL4" i="23"/>
  <c r="K50" i="23"/>
  <c r="K36" i="23"/>
  <c r="K41" i="19"/>
  <c r="K44" i="19" s="1"/>
  <c r="AL4" i="24"/>
  <c r="AJ4" i="24"/>
  <c r="K33" i="19"/>
  <c r="K36" i="19" s="1"/>
  <c r="K49" i="19"/>
  <c r="K50" i="19" s="1"/>
  <c r="K28" i="24"/>
  <c r="AJ4" i="19"/>
  <c r="AL4" i="19"/>
  <c r="AH4" i="19"/>
  <c r="K28" i="21"/>
  <c r="AH4" i="21"/>
  <c r="AJ4" i="21"/>
  <c r="AL4" i="21"/>
  <c r="K28" i="20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 l="1"/>
  <c r="AA29" i="13" s="1"/>
  <c r="AB29" i="13" s="1"/>
  <c r="V30" i="13" s="1"/>
  <c r="W30" i="13" s="1"/>
  <c r="Y29" i="13"/>
  <c r="AC29" i="13" l="1"/>
  <c r="X30" i="13" s="1"/>
  <c r="Z30" i="13" s="1"/>
  <c r="AA30" i="13" s="1"/>
  <c r="AB30" i="13" s="1"/>
  <c r="V31" i="13" s="1"/>
  <c r="AD30" i="13" l="1"/>
  <c r="Y30" i="13"/>
  <c r="AC30" i="13" s="1"/>
  <c r="X31" i="13" s="1"/>
  <c r="AD31" i="13" s="1"/>
  <c r="W31" i="13"/>
  <c r="Z31" i="13" l="1"/>
  <c r="AA31" i="13" s="1"/>
  <c r="Y31" i="13"/>
  <c r="AB31" i="13"/>
  <c r="V32" i="13" s="1"/>
  <c r="W32" i="13" s="1"/>
  <c r="AC31" i="13" l="1"/>
  <c r="X32" i="13" s="1"/>
  <c r="AD32" i="13" s="1"/>
  <c r="Y32" i="13" l="1"/>
  <c r="Z32" i="13"/>
  <c r="AA32" i="13" s="1"/>
  <c r="AB32" i="13" s="1"/>
  <c r="V33" i="13" s="1"/>
  <c r="W33" i="13" s="1"/>
  <c r="AC32" i="13" l="1"/>
  <c r="X33" i="13" s="1"/>
  <c r="Z33" i="13" s="1"/>
  <c r="AA33" i="13" s="1"/>
  <c r="AB33" i="13" s="1"/>
  <c r="V34" i="13" s="1"/>
  <c r="W34" i="13" s="1"/>
  <c r="Y33" i="13"/>
  <c r="AC33" i="13" l="1"/>
  <c r="X34" i="13" s="1"/>
  <c r="Z34" i="13" s="1"/>
  <c r="AD33" i="13"/>
  <c r="Y34" i="13"/>
  <c r="O24" i="13"/>
  <c r="O25" i="13" s="1"/>
  <c r="G19" i="13" s="1"/>
  <c r="G22" i="13" s="1"/>
  <c r="G35" i="13" s="1"/>
  <c r="K4" i="13" s="1"/>
  <c r="K5" i="13" s="1"/>
  <c r="AA34" i="13"/>
  <c r="AB34" i="13" s="1"/>
  <c r="AD34" i="13" l="1"/>
  <c r="AC34" i="13"/>
  <c r="G20" i="13"/>
  <c r="K8" i="13"/>
  <c r="K17" i="13"/>
  <c r="K16" i="13"/>
  <c r="K13" i="13" l="1"/>
  <c r="K48" i="13" s="1"/>
  <c r="E12" i="26"/>
  <c r="F4" i="26" s="1"/>
  <c r="K32" i="13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<sst xmlns="http://schemas.openxmlformats.org/spreadsheetml/2006/main" count="2159" uniqueCount="166">
  <si>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</si>
  <si>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</si>
  <si>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</si>
  <si>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</si>
  <si>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</si>
  <si>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</si>
  <si>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</si>
  <si>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</si>
  <si>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</si>
  <si>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</si>
  <si>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</si>
  <si>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</si>
  <si>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</si>
  <si>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</si>
  <si>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</si>
  <si>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</si>
  <si>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</si>
  <si>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</si>
  <si>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</si>
  <si>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</si>
  <si>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</si>
  <si>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</si>
  <si>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</si>
  <si>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</si>
  <si>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</si>
  <si>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</si>
  <si>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</si>
  <si>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</si>
  <si>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</si>
  <si>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</si>
  <si>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</si>
  <si>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</si>
  <si>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</si>
  <si>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</si>
  <si>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</si>
  <si>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</si>
  <si>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</si>
  <si>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</si>
  <si>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</si>
  <si>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</si>
  <si>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</si>
  <si>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</si>
  <si>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</si>
  <si>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</si>
  <si>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</si>
  <si>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</si>
  <si>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</si>
  <si>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</si>
  <si>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</si>
  <si>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</si>
  <si>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</si>
  <si>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</si>
  <si>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</si>
  <si>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</si>
  <si>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</si>
  <si>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</si>
  <si>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</si>
  <si>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</si>
  <si>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</si>
  <si>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</si>
  <si>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</si>
  <si>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</si>
  <si>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</si>
  <si>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</si>
  <si>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</si>
  <si>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</si>
  <si>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</si>
  <si>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</si>
  <si>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</si>
  <si>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</si>
  <si>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</si>
  <si>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</si>
  <si>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</si>
  <si>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</si>
  <si>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</si>
  <si>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</si>
  <si>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</si>
  <si>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</si>
  <si>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</si>
  <si>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</si>
  <si>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</si>
  <si>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</si>
  <si>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</si>
  <si>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</si>
  <si>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</si>
  <si>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</si>
  <si>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</si>
  <si>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</si>
  <si>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</si>
  <si>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</si>
  <si>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</si>
  <si>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</si>
  <si>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</si>
  <si>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</si>
  <si>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</si>
  <si>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</si>
  <si>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</si>
  <si>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</si>
  <si>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</si>
  <si>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</si>
  <si>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</si>
  <si>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</si>
  <si>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</si>
  <si>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</si>
  <si>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</si>
  <si>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</si>
  <si>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</si>
  <si>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</si>
  <si>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</si>
  <si>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</si>
  <si>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</si>
  <si>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</si>
  <si>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</si>
  <si>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</si>
  <si>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</si>
  <si>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</si>
  <si>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</si>
  <si>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</si>
  <si>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</si>
  <si>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</si>
  <si>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</si>
  <si>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</si>
  <si>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</si>
  <si>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</si>
  <si>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</si>
  <si>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</si>
  <si>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</si>
  <si>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</si>
  <si>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</si>
  <si>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</si>
  <si>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</si>
  <si>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</si>
  <si>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</si>
  <si>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</si>
  <si>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</si>
  <si>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</si>
  <si>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</si>
  <si>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</si>
  <si>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</si>
  <si>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</si>
  <si>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</si>
  <si>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</si>
  <si>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</si>
  <si>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</si>
  <si>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</si>
  <si>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</si>
  <si>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</si>
  <si>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</si>
  <si>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</si>
  <si>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</si>
  <si>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</si>
  <si>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</si>
  <si>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</si>
  <si>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</si>
  <si>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</si>
  <si>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</si>
  <si>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</si>
  <si>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</si>
  <si>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</si>
  <si>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</si>
  <si>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linear</t>
  </si>
  <si>
    <t>uniform</t>
  </si>
  <si>
    <t>uniform
coeffs</t>
  </si>
  <si>
    <t>linear
coeffs</t>
  </si>
  <si>
    <t>weighted_sum_of_energy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</si>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</sst>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F2-FE4B-B9B4-0EB698CFD2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F2-FE4B-B9B4-0EB698CFD2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F2-FE4B-B9B4-0EB698CFD2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F2-FE4B-B9B4-0EB698CFD2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F2-FE4B-B9B4-0EB698CFD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45.13</c:v>
                </c:pt>
                <c:pt idx="2">
                  <c:v>23.17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F2-FE4B-B9B4-0EB698CFD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E2-E949-B52E-31FA0C9EF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E2-E949-B52E-31FA0C9EF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E2-E949-B52E-31FA0C9EF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E2-E949-B52E-31FA0C9EF3A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E2-E949-B52E-31FA0C9EF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1343.64</c:v>
                </c:pt>
                <c:pt idx="2">
                  <c:v>689.73</c:v>
                </c:pt>
                <c:pt idx="3">
                  <c:v>197.45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E2-E949-B52E-31FA0C9EF3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7-FE41-A57A-A42FAE1A17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7-FE41-A57A-A42FAE1A17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B7-FE41-A57A-A42FAE1A17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B7-FE41-A57A-A42FAE1A171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B7-FE41-A57A-A42FAE1A17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uniform_400!$K$39:$K$43</c:f>
              <c:numCache>
                <c:formatCode>General</c:formatCode>
                <c:ptCount val="5"/>
                <c:pt idx="0">
                  <c:v>28.95</c:v>
                </c:pt>
                <c:pt idx="1">
                  <c:v>33.74</c:v>
                </c:pt>
                <c:pt idx="2">
                  <c:v>24.33</c:v>
                </c:pt>
                <c:pt idx="3">
                  <c:v>8.19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B7-FE41-A57A-A42FAE1A17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A7-6C4E-A193-C372EB799B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A7-6C4E-A193-C372EB799B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A7-6C4E-A193-C372EB799B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A7-6C4E-A193-C372EB799B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A7-6C4E-A193-C372EB799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699.43</c:v>
                </c:pt>
                <c:pt idx="2">
                  <c:v>504.29</c:v>
                </c:pt>
                <c:pt idx="3">
                  <c:v>169.7</c:v>
                </c:pt>
                <c:pt idx="4">
                  <c:v>99.38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A7-6C4E-A193-C372EB799B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35-704C-A065-3390A93787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35-704C-A065-3390A93787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35-704C-A065-3390A93787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35-704C-A065-3390A93787A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35-704C-A065-3390A93787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uniform_550!$K$39:$K$43</c:f>
              <c:numCache>
                <c:formatCode>General</c:formatCode>
                <c:ptCount val="5"/>
                <c:pt idx="0">
                  <c:v>33.65</c:v>
                </c:pt>
                <c:pt idx="1">
                  <c:v>26.89</c:v>
                </c:pt>
                <c:pt idx="2">
                  <c:v>25.7</c:v>
                </c:pt>
                <c:pt idx="3">
                  <c:v>9.01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35-704C-A065-3390A93787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DB-E945-B5C7-75DC41F09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DB-E945-B5C7-75DC41F090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DB-E945-B5C7-75DC41F090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DB-E945-B5C7-75DC41F0904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DB-E945-B5C7-75DC41F090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479.34</c:v>
                </c:pt>
                <c:pt idx="2">
                  <c:v>458.15</c:v>
                </c:pt>
                <c:pt idx="3">
                  <c:v>160.63</c:v>
                </c:pt>
                <c:pt idx="4">
                  <c:v>84.81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B-E945-B5C7-75DC41F090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0-5C44-B2FD-9FBF7FA3CB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0-5C44-B2FD-9FBF7FA3CB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0-5C44-B2FD-9FBF7FA3CB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0-5C44-B2FD-9FBF7FA3CB4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0-5C44-B2FD-9FBF7FA3C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uniform_700!$K$39:$K$43</c:f>
              <c:numCache>
                <c:formatCode>General</c:formatCode>
                <c:ptCount val="5"/>
                <c:pt idx="0">
                  <c:v>36.770000000000003</c:v>
                </c:pt>
                <c:pt idx="1">
                  <c:v>22.37</c:v>
                </c:pt>
                <c:pt idx="2">
                  <c:v>26.57</c:v>
                </c:pt>
                <c:pt idx="3">
                  <c:v>9.5500000000000007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90-5C44-B2FD-9FBF7FA3CB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92-2E47-AB32-D545C1FFC6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92-2E47-AB32-D545C1FFC6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92-2E47-AB32-D545C1FFC6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92-2E47-AB32-D545C1FFC6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92-2E47-AB32-D545C1FFC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365.08</c:v>
                </c:pt>
                <c:pt idx="2">
                  <c:v>433.57</c:v>
                </c:pt>
                <c:pt idx="3">
                  <c:v>155.82</c:v>
                </c:pt>
                <c:pt idx="4">
                  <c:v>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2-2E47-AB32-D545C1FFC6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45.13</c:v>
                </c:pt>
                <c:pt idx="2">
                  <c:v>23.17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1343.64</c:v>
                </c:pt>
                <c:pt idx="2">
                  <c:v>689.73</c:v>
                </c:pt>
                <c:pt idx="3">
                  <c:v>197.45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linear_400!$K$39:$K$43</c:f>
              <c:numCache>
                <c:formatCode>General</c:formatCode>
                <c:ptCount val="5"/>
                <c:pt idx="0">
                  <c:v>28.95</c:v>
                </c:pt>
                <c:pt idx="1">
                  <c:v>33.74</c:v>
                </c:pt>
                <c:pt idx="2">
                  <c:v>24.33</c:v>
                </c:pt>
                <c:pt idx="3">
                  <c:v>8.19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699.43</c:v>
                </c:pt>
                <c:pt idx="2">
                  <c:v>504.29</c:v>
                </c:pt>
                <c:pt idx="3">
                  <c:v>169.7</c:v>
                </c:pt>
                <c:pt idx="4">
                  <c:v>99.38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linear_550!$K$39:$K$43</c:f>
              <c:numCache>
                <c:formatCode>General</c:formatCode>
                <c:ptCount val="5"/>
                <c:pt idx="0">
                  <c:v>33.65</c:v>
                </c:pt>
                <c:pt idx="1">
                  <c:v>26.89</c:v>
                </c:pt>
                <c:pt idx="2">
                  <c:v>25.7</c:v>
                </c:pt>
                <c:pt idx="3">
                  <c:v>9.01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479.34</c:v>
                </c:pt>
                <c:pt idx="2">
                  <c:v>458.15</c:v>
                </c:pt>
                <c:pt idx="3">
                  <c:v>160.63</c:v>
                </c:pt>
                <c:pt idx="4">
                  <c:v>84.81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F-3A4D-BBD3-2F23F15907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3A4D-BBD3-2F23F15907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F-3A4D-BBD3-2F23F15907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F-3A4D-BBD3-2F23F159073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F-3A4D-BBD3-2F23F15907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linear_700!$K$39:$K$43</c:f>
              <c:numCache>
                <c:formatCode>General</c:formatCode>
                <c:ptCount val="5"/>
                <c:pt idx="0">
                  <c:v>36.770000000000003</c:v>
                </c:pt>
                <c:pt idx="1">
                  <c:v>22.37</c:v>
                </c:pt>
                <c:pt idx="2">
                  <c:v>26.57</c:v>
                </c:pt>
                <c:pt idx="3">
                  <c:v>9.5500000000000007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F-3A4D-BBD3-2F23F15907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4-494E-BD7F-F6FE7B71FF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4-494E-BD7F-F6FE7B71FF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4-494E-BD7F-F6FE7B71FF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D4-494E-BD7F-F6FE7B71FF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D4-494E-BD7F-F6FE7B71F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365.08</c:v>
                </c:pt>
                <c:pt idx="2">
                  <c:v>433.57</c:v>
                </c:pt>
                <c:pt idx="3">
                  <c:v>155.82</c:v>
                </c:pt>
                <c:pt idx="4">
                  <c:v>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94E-BD7F-F6FE7B71FF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1F4B7-41F9-F343-8C66-DE24ECDCF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E5DE6-D8D9-4940-ABC3-31A47A6C7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AFF0-ECE8-4348-B104-D28BF959B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36292-9C07-1D4B-BB6A-46072D7B8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C58BF-675E-F14E-87F7-BBB63CE39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EBF69-1962-AE44-AA63-85E96CD84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4E75F-D816-5547-BAA4-8874E30CD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BF315-BBE2-E348-A167-264200A47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2F4A6-32A6-944F-8823-D4F26A0C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C6612-7A71-C042-840A-D8B50650F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0743-77EF-074A-8B11-1BF1065A8D4A}">
  <dimension ref="B3:G15"/>
  <sheetViews>
    <sheetView topLeftCell="A2" workbookViewId="0">
      <selection activeCell="F9" sqref="F9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161</v>
      </c>
      <c r="F3" s="2" t="s">
        <v>160</v>
      </c>
    </row>
    <row r="4" spans="2:7" x14ac:dyDescent="0.2">
      <c r="B4" s="27" t="s">
        <v>164</v>
      </c>
      <c r="C4" s="27"/>
      <c r="D4" s="27"/>
      <c r="E4" s="4">
        <f>C7*E7 + C8*E8 + C9*E9 + C10*E10</f>
        <v>192.9289478849432</v>
      </c>
      <c r="F4" s="4">
        <f xml:space="preserve"> C12*E12 + C13*E13 + C14*E14 + C15*E15</f>
        <v>184.18437525970728</v>
      </c>
    </row>
    <row r="6" spans="2:7" x14ac:dyDescent="0.2">
      <c r="D6" s="2"/>
      <c r="E6" s="2"/>
      <c r="F6" s="2"/>
      <c r="G6" s="2"/>
    </row>
    <row r="7" spans="2:7" x14ac:dyDescent="0.2">
      <c r="B7" s="28" t="s">
        <v>162</v>
      </c>
      <c r="C7" s="2">
        <v>0.25</v>
      </c>
      <c r="D7" s="27" t="s">
        <v>165</v>
      </c>
      <c r="E7" s="2">
        <f>uniform_250!K8</f>
        <v>228.41828465098411</v>
      </c>
      <c r="F7" s="2"/>
      <c r="G7" s="2"/>
    </row>
    <row r="8" spans="2:7" x14ac:dyDescent="0.2">
      <c r="B8" s="27"/>
      <c r="C8" s="2">
        <v>0.25</v>
      </c>
      <c r="D8" s="27"/>
      <c r="E8" s="2">
        <f>uniform_400!K8</f>
        <v>190.24496854398561</v>
      </c>
      <c r="F8" s="2"/>
      <c r="G8" s="2"/>
    </row>
    <row r="9" spans="2:7" x14ac:dyDescent="0.2">
      <c r="B9" s="27"/>
      <c r="C9" s="2">
        <v>0.25</v>
      </c>
      <c r="D9" s="27"/>
      <c r="E9" s="2">
        <f>uniform_550!K8</f>
        <v>179.27466832946726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uniform_700!K8</f>
        <v>173.77787001533588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163</v>
      </c>
      <c r="C12" s="2">
        <v>0.1</v>
      </c>
      <c r="D12" s="27" t="s">
        <v>165</v>
      </c>
      <c r="E12" s="2">
        <f>linear_250!K8</f>
        <v>228.41829133569328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linear_400!K8</f>
        <v>190.24497434971383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linear_550!K8</f>
        <v>179.27467219494054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linear_700!K8</f>
        <v>173.77787399428254</v>
      </c>
      <c r="F15" s="2"/>
      <c r="G15" s="2"/>
    </row>
  </sheetData>
  <mergeCells count="5">
    <mergeCell ref="B4:D4"/>
    <mergeCell ref="B7:B10"/>
    <mergeCell ref="B12:B15"/>
    <mergeCell ref="D7:D10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382-40AF-4244-A673-F9A2ECD93E49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582.17788213681592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5.0171610169225549E-2</v>
      </c>
      <c r="X4" s="3">
        <v>1</v>
      </c>
      <c r="Y4" s="2">
        <f t="shared" ref="Y4:Y34" si="1" xml:space="preserve"> $O$20 * TAN($O$17/180*PI()) + $O$21 / (2 * SQRT($O$20^2 + X4^2)) - X4</f>
        <v>-0.95457810891596906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-0.45234463209229958</v>
      </c>
      <c r="AB4" s="2">
        <f>W4*AA4</f>
        <v>-2.2694858543476606E-2</v>
      </c>
      <c r="AC4" s="2">
        <f>Y4*AA4</f>
        <v>0.43179828348095711</v>
      </c>
      <c r="AD4" s="2">
        <f>X4-V4</f>
        <v>1</v>
      </c>
      <c r="AF4" s="2">
        <v>0</v>
      </c>
      <c r="AG4" s="2"/>
      <c r="AH4" s="2">
        <f>K27</f>
        <v>-1.6133100889419438E-3</v>
      </c>
      <c r="AI4" s="2"/>
      <c r="AJ4" s="2">
        <f>K27</f>
        <v>-1.6133100889419438E-3</v>
      </c>
      <c r="AK4" s="2"/>
      <c r="AL4" s="2">
        <f>K27</f>
        <v>-1.6133100889419438E-3</v>
      </c>
      <c r="AM4" s="2"/>
      <c r="AN4" s="2"/>
      <c r="AO4" s="2"/>
    </row>
    <row r="5" spans="2:41" x14ac:dyDescent="0.2">
      <c r="B5" s="10" t="s">
        <v>37</v>
      </c>
      <c r="C5" s="10">
        <v>2976.9998844014899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145.54447053420398</v>
      </c>
      <c r="L5" s="6" t="s">
        <v>101</v>
      </c>
      <c r="N5" s="6" t="s">
        <v>114</v>
      </c>
      <c r="O5" s="6">
        <f xml:space="preserve"> $C$18 * 0.85 * ($C$5/$C$18 *2.20462/1000)^(2/3) * 0.3048^2</f>
        <v>0.43941737158336375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5.0171610169225549E-2</v>
      </c>
      <c r="X5" s="2">
        <f>IF(AC4&gt;0, Z4, X4)</f>
        <v>0.5</v>
      </c>
      <c r="Y5" s="2">
        <f t="shared" si="1"/>
        <v>-0.45234463209229958</v>
      </c>
      <c r="Z5" s="2">
        <f t="shared" ref="Z5:Z34" si="3" xml:space="preserve"> (V5 + X5)/2</f>
        <v>0.25</v>
      </c>
      <c r="AA5" s="2">
        <f t="shared" si="2"/>
        <v>-0.20073524206216389</v>
      </c>
      <c r="AB5" s="2">
        <f t="shared" ref="AB5:AB34" si="4">W5*AA5</f>
        <v>-1.0071210311968015E-2</v>
      </c>
      <c r="AC5" s="2">
        <f t="shared" ref="AC5:AC34" si="5">Y5*AA5</f>
        <v>9.0801509218568222E-2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-1260.2751987097829</v>
      </c>
      <c r="AI5" s="3">
        <v>10000</v>
      </c>
      <c r="AJ5" s="2">
        <f t="dataTable" ref="AJ5:AJ44" dt2D="0" dtr="0" r1="C5" ca="1"/>
        <v>1623.0988172804127</v>
      </c>
      <c r="AK5" s="2">
        <f>(AG5+AI5)/2</f>
        <v>5250</v>
      </c>
      <c r="AL5" s="2">
        <f t="dataTable" ref="AL5:AL44" dt2D="0" dtr="0" r1="C5" ca="1"/>
        <v>842.25716317378601</v>
      </c>
      <c r="AM5" s="2">
        <f>AH5*AL5</f>
        <v>-1061475.8136835813</v>
      </c>
      <c r="AN5" s="2">
        <f>AJ5*AL5</f>
        <v>1367066.6053933278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5.0171610169225549E-2</v>
      </c>
      <c r="X6" s="2">
        <f t="shared" ref="X6:X34" si="8">IF(AC5&gt;0, Z5, X5)</f>
        <v>0.25</v>
      </c>
      <c r="Y6" s="2">
        <f t="shared" si="1"/>
        <v>-0.20073524206216389</v>
      </c>
      <c r="Z6" s="2">
        <f t="shared" si="3"/>
        <v>0.125</v>
      </c>
      <c r="AA6" s="2">
        <f t="shared" si="2"/>
        <v>-7.5084845185223514E-2</v>
      </c>
      <c r="AB6" s="2">
        <f t="shared" si="4"/>
        <v>-3.7671275822496859E-3</v>
      </c>
      <c r="AC6" s="2">
        <f t="shared" si="5"/>
        <v>1.5072174573455943E-2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-1260.2751987097829</v>
      </c>
      <c r="AI6" s="2">
        <f>IF(AN5&gt;0, AK5, AI5)</f>
        <v>5250</v>
      </c>
      <c r="AJ6" s="2">
        <v>842.25716317378601</v>
      </c>
      <c r="AK6" s="2">
        <f t="shared" ref="AK6:AK43" si="9">(AG6+AI6)/2</f>
        <v>2875</v>
      </c>
      <c r="AL6" s="2">
        <v>-45.216984115636478</v>
      </c>
      <c r="AM6" s="2">
        <f t="shared" ref="AM6:AM44" si="10">AH6*AL6</f>
        <v>56985.843641390857</v>
      </c>
      <c r="AN6" s="2">
        <f t="shared" ref="AN6:AN44" si="11">AJ6*AL6</f>
        <v>-38084.328768510124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1.0696939949184598</v>
      </c>
      <c r="P7" s="6" t="s">
        <v>115</v>
      </c>
      <c r="U7" s="2">
        <v>3</v>
      </c>
      <c r="V7" s="2">
        <f t="shared" si="7"/>
        <v>0</v>
      </c>
      <c r="W7" s="2">
        <f t="shared" si="0"/>
        <v>5.0171610169225549E-2</v>
      </c>
      <c r="X7" s="2">
        <f t="shared" si="8"/>
        <v>0.125</v>
      </c>
      <c r="Y7" s="2">
        <f t="shared" si="1"/>
        <v>-7.5084845185223514E-2</v>
      </c>
      <c r="Z7" s="2">
        <f t="shared" si="3"/>
        <v>6.25E-2</v>
      </c>
      <c r="AA7" s="2">
        <f t="shared" si="2"/>
        <v>-1.2394716344053862E-2</v>
      </c>
      <c r="AB7" s="2">
        <f t="shared" si="4"/>
        <v>-6.2186287657199884E-4</v>
      </c>
      <c r="AC7" s="2">
        <f t="shared" si="5"/>
        <v>9.3065535780804379E-4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-45.216984115636478</v>
      </c>
      <c r="AI7" s="2">
        <f t="shared" ref="AI7:AI44" si="14">IF(AN6&gt;0, AK6, AI6)</f>
        <v>5250</v>
      </c>
      <c r="AJ7" s="2">
        <v>842.25716317378601</v>
      </c>
      <c r="AK7" s="2">
        <f t="shared" si="9"/>
        <v>4062.5</v>
      </c>
      <c r="AL7" s="2">
        <v>442.27741419360791</v>
      </c>
      <c r="AM7" s="2">
        <f t="shared" si="10"/>
        <v>-19998.450812297146</v>
      </c>
      <c r="AN7" s="2">
        <f t="shared" si="11"/>
        <v>372511.32021454576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228.41828465098411</v>
      </c>
      <c r="L8" s="6" t="s">
        <v>102</v>
      </c>
      <c r="N8" s="6" t="s">
        <v>38</v>
      </c>
      <c r="O8" s="6">
        <f xml:space="preserve"> O4 *O7</f>
        <v>2425.4923951450787</v>
      </c>
      <c r="P8" s="6" t="s">
        <v>20</v>
      </c>
      <c r="U8" s="2">
        <v>4</v>
      </c>
      <c r="V8" s="2">
        <f t="shared" si="7"/>
        <v>0</v>
      </c>
      <c r="W8" s="2">
        <f t="shared" si="0"/>
        <v>5.0171610169225549E-2</v>
      </c>
      <c r="X8" s="2">
        <f t="shared" si="8"/>
        <v>6.25E-2</v>
      </c>
      <c r="Y8" s="2">
        <f t="shared" si="1"/>
        <v>-1.2394716344053862E-2</v>
      </c>
      <c r="Z8" s="2">
        <f t="shared" si="3"/>
        <v>3.125E-2</v>
      </c>
      <c r="AA8" s="2">
        <f t="shared" si="2"/>
        <v>1.8904883544184833E-2</v>
      </c>
      <c r="AB8" s="2">
        <f t="shared" si="4"/>
        <v>9.4848844747344853E-4</v>
      </c>
      <c r="AC8" s="2">
        <f t="shared" si="5"/>
        <v>-2.3432066904754265E-4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-45.216984115636478</v>
      </c>
      <c r="AI8" s="2">
        <f t="shared" si="14"/>
        <v>4062.5</v>
      </c>
      <c r="AJ8" s="2">
        <v>442.27741419360791</v>
      </c>
      <c r="AK8" s="2">
        <f t="shared" si="9"/>
        <v>3468.75</v>
      </c>
      <c r="AL8" s="2">
        <v>209.51442893110288</v>
      </c>
      <c r="AM8" s="2">
        <f t="shared" si="10"/>
        <v>-9473.6106049743266</v>
      </c>
      <c r="AN8" s="2">
        <f t="shared" si="11"/>
        <v>92663.499863898614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7294.7595366849546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2425.4923951450787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1.8904883544184833E-2</v>
      </c>
      <c r="X9" s="2">
        <f t="shared" si="8"/>
        <v>6.25E-2</v>
      </c>
      <c r="Y9" s="2">
        <f t="shared" si="1"/>
        <v>-1.2394716344053862E-2</v>
      </c>
      <c r="Z9" s="2">
        <f t="shared" si="3"/>
        <v>4.6875E-2</v>
      </c>
      <c r="AA9" s="2">
        <f t="shared" si="2"/>
        <v>3.2591119647267519E-3</v>
      </c>
      <c r="AB9" s="2">
        <f t="shared" si="4"/>
        <v>6.1613132150618676E-5</v>
      </c>
      <c r="AC9" s="2">
        <f t="shared" si="5"/>
        <v>-4.0395768336300164E-5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-45.216984115636478</v>
      </c>
      <c r="AI9" s="2">
        <f t="shared" si="14"/>
        <v>3468.75</v>
      </c>
      <c r="AJ9" s="2">
        <v>209.51442893110288</v>
      </c>
      <c r="AK9" s="2">
        <f t="shared" si="9"/>
        <v>3171.875</v>
      </c>
      <c r="AL9" s="2">
        <v>84.758543667200229</v>
      </c>
      <c r="AM9" s="2">
        <f t="shared" si="10"/>
        <v>-3832.5257226642734</v>
      </c>
      <c r="AN9" s="2">
        <f t="shared" si="11"/>
        <v>17758.137873465403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97.029647022802649</v>
      </c>
      <c r="H10" s="6" t="s">
        <v>101</v>
      </c>
      <c r="N10" s="6" t="s">
        <v>113</v>
      </c>
      <c r="O10" s="6">
        <f>O7/(0.3048^2)/($C$5*2.20462/1000)^(2/3)</f>
        <v>3.2846411185206521</v>
      </c>
      <c r="U10" s="2">
        <v>6</v>
      </c>
      <c r="V10" s="2">
        <f t="shared" si="7"/>
        <v>4.6875E-2</v>
      </c>
      <c r="W10" s="2">
        <f t="shared" si="0"/>
        <v>3.2591119647267519E-3</v>
      </c>
      <c r="X10" s="2">
        <f t="shared" si="8"/>
        <v>6.25E-2</v>
      </c>
      <c r="Y10" s="2">
        <f t="shared" si="1"/>
        <v>-1.2394716344053862E-2</v>
      </c>
      <c r="Z10" s="2">
        <f t="shared" si="3"/>
        <v>5.46875E-2</v>
      </c>
      <c r="AA10" s="2">
        <f t="shared" si="2"/>
        <v>-4.5668089131320616E-3</v>
      </c>
      <c r="AB10" s="2">
        <f t="shared" si="4"/>
        <v>-1.4883741569409476E-5</v>
      </c>
      <c r="AC10" s="2">
        <f t="shared" si="5"/>
        <v>5.6604301075768817E-5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-45.216984115636478</v>
      </c>
      <c r="AI10" s="2">
        <f t="shared" si="14"/>
        <v>3171.875</v>
      </c>
      <c r="AJ10" s="2">
        <v>84.758543667200229</v>
      </c>
      <c r="AK10" s="2">
        <f t="shared" si="9"/>
        <v>3023.4375</v>
      </c>
      <c r="AL10" s="2">
        <v>20.393352046690325</v>
      </c>
      <c r="AM10" s="2">
        <f t="shared" si="10"/>
        <v>-922.12587555977905</v>
      </c>
      <c r="AN10" s="2">
        <f t="shared" si="11"/>
        <v>1728.5108199699891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7.6703357575388127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4.6875E-2</v>
      </c>
      <c r="W11" s="2">
        <f t="shared" si="0"/>
        <v>3.2591119647267519E-3</v>
      </c>
      <c r="X11" s="2">
        <f t="shared" si="8"/>
        <v>5.46875E-2</v>
      </c>
      <c r="Y11" s="2">
        <f t="shared" si="1"/>
        <v>-4.5668089131320616E-3</v>
      </c>
      <c r="Z11" s="2">
        <f t="shared" si="3"/>
        <v>5.078125E-2</v>
      </c>
      <c r="AA11" s="2">
        <f t="shared" si="2"/>
        <v>-6.5359826942068544E-4</v>
      </c>
      <c r="AB11" s="2">
        <f t="shared" si="4"/>
        <v>-2.1301499399936549E-6</v>
      </c>
      <c r="AC11" s="2">
        <f t="shared" si="5"/>
        <v>2.9848584023980768E-6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-45.216984115636478</v>
      </c>
      <c r="AI11" s="2">
        <f t="shared" si="14"/>
        <v>3023.4375</v>
      </c>
      <c r="AJ11" s="2">
        <v>20.393352046690325</v>
      </c>
      <c r="AK11" s="2">
        <f t="shared" si="9"/>
        <v>2949.21875</v>
      </c>
      <c r="AL11" s="2">
        <v>-12.260247394550333</v>
      </c>
      <c r="AM11" s="2">
        <f t="shared" si="10"/>
        <v>554.37141169315589</v>
      </c>
      <c r="AN11" s="2">
        <f t="shared" si="11"/>
        <v>-250.02754129658277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388.1185880912106</v>
      </c>
      <c r="H12" s="25" t="s">
        <v>101</v>
      </c>
      <c r="J12" s="10" t="s">
        <v>79</v>
      </c>
      <c r="K12" s="6">
        <f>C5</f>
        <v>2976.9998844014899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4.6875E-2</v>
      </c>
      <c r="W12" s="2">
        <f t="shared" si="0"/>
        <v>3.2591119647267519E-3</v>
      </c>
      <c r="X12" s="2">
        <f t="shared" si="8"/>
        <v>5.078125E-2</v>
      </c>
      <c r="Y12" s="2">
        <f t="shared" si="1"/>
        <v>-6.5359826942068544E-4</v>
      </c>
      <c r="Z12" s="2">
        <f t="shared" si="3"/>
        <v>4.8828125E-2</v>
      </c>
      <c r="AA12" s="2">
        <f t="shared" si="2"/>
        <v>1.302819620908835E-3</v>
      </c>
      <c r="AB12" s="2">
        <f t="shared" si="4"/>
        <v>4.2460350143847552E-6</v>
      </c>
      <c r="AC12" s="2">
        <f t="shared" si="5"/>
        <v>-8.5152064959332801E-7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-12.260247394550333</v>
      </c>
      <c r="AI12" s="2">
        <f t="shared" si="14"/>
        <v>3023.4375</v>
      </c>
      <c r="AJ12" s="2">
        <v>20.393352046690325</v>
      </c>
      <c r="AK12" s="2">
        <f t="shared" si="9"/>
        <v>2986.328125</v>
      </c>
      <c r="AL12" s="2">
        <v>4.1049405627977649</v>
      </c>
      <c r="AM12" s="2">
        <f t="shared" si="10"/>
        <v>-50.327586839825273</v>
      </c>
      <c r="AN12" s="2">
        <f t="shared" si="11"/>
        <v>83.713498027873925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1343.6369685352006</v>
      </c>
      <c r="L13" s="6" t="s">
        <v>7</v>
      </c>
      <c r="N13" s="6" t="s">
        <v>74</v>
      </c>
      <c r="O13" s="6">
        <f xml:space="preserve"> SQRT( ($C$5*$C$50)^2 + O9^2)</f>
        <v>29276.892078481105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1.302819620908835E-3</v>
      </c>
      <c r="X13" s="2">
        <f t="shared" si="8"/>
        <v>5.078125E-2</v>
      </c>
      <c r="Y13" s="2">
        <f t="shared" si="1"/>
        <v>-6.5359826942068544E-4</v>
      </c>
      <c r="Z13" s="2">
        <f t="shared" si="3"/>
        <v>4.98046875E-2</v>
      </c>
      <c r="AA13" s="2">
        <f t="shared" si="2"/>
        <v>3.2462634191819661E-4</v>
      </c>
      <c r="AB13" s="2">
        <f t="shared" si="4"/>
        <v>4.2292956771488676E-7</v>
      </c>
      <c r="AC13" s="2">
        <f t="shared" si="5"/>
        <v>-2.1217521528610101E-7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-12.260247394550333</v>
      </c>
      <c r="AI13" s="2">
        <f t="shared" si="14"/>
        <v>2986.328125</v>
      </c>
      <c r="AJ13" s="2">
        <v>4.1049405627977649</v>
      </c>
      <c r="AK13" s="2">
        <f t="shared" si="9"/>
        <v>2967.7734375</v>
      </c>
      <c r="AL13" s="2">
        <v>-4.0681164305956372</v>
      </c>
      <c r="AM13" s="2">
        <f t="shared" si="10"/>
        <v>49.876113868937566</v>
      </c>
      <c r="AN13" s="2">
        <f t="shared" si="11"/>
        <v>-16.699376150136089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216.33637979645641</v>
      </c>
      <c r="L14" s="6" t="s">
        <v>7</v>
      </c>
      <c r="N14" s="6" t="s">
        <v>75</v>
      </c>
      <c r="O14" s="6">
        <f>$C$5*$C$50/O13</f>
        <v>0.99656230752890851</v>
      </c>
      <c r="U14" s="2">
        <v>10</v>
      </c>
      <c r="V14" s="2">
        <f t="shared" si="7"/>
        <v>4.98046875E-2</v>
      </c>
      <c r="W14" s="2">
        <f t="shared" si="0"/>
        <v>3.2462634191819661E-4</v>
      </c>
      <c r="X14" s="2">
        <f t="shared" si="8"/>
        <v>5.078125E-2</v>
      </c>
      <c r="Y14" s="2">
        <f t="shared" si="1"/>
        <v>-6.5359826942068544E-4</v>
      </c>
      <c r="Z14" s="2">
        <f t="shared" si="3"/>
        <v>5.029296875E-2</v>
      </c>
      <c r="AA14" s="2">
        <f t="shared" si="2"/>
        <v>-1.64482050654495E-4</v>
      </c>
      <c r="AB14" s="2">
        <f t="shared" si="4"/>
        <v>-5.3395206415172228E-8</v>
      </c>
      <c r="AC14" s="2">
        <f t="shared" si="5"/>
        <v>1.0750518365854346E-7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-4.0681164305956372</v>
      </c>
      <c r="AI14" s="2">
        <f t="shared" si="14"/>
        <v>2986.328125</v>
      </c>
      <c r="AJ14" s="2">
        <v>4.1049405627977649</v>
      </c>
      <c r="AK14" s="2">
        <f t="shared" si="9"/>
        <v>2977.05078125</v>
      </c>
      <c r="AL14" s="2">
        <v>2.080000446358099E-2</v>
      </c>
      <c r="AM14" s="2">
        <f t="shared" si="10"/>
        <v>-8.4616839914756423E-2</v>
      </c>
      <c r="AN14" s="2">
        <f t="shared" si="11"/>
        <v>8.538278202892817E-2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320.30495910994773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3.2462634191819661E-4</v>
      </c>
      <c r="X15" s="2">
        <f t="shared" si="8"/>
        <v>5.029296875E-2</v>
      </c>
      <c r="Y15" s="2">
        <f t="shared" si="1"/>
        <v>-1.64482050654495E-4</v>
      </c>
      <c r="Z15" s="2">
        <f t="shared" si="3"/>
        <v>5.0048828125E-2</v>
      </c>
      <c r="AA15" s="2">
        <f t="shared" si="2"/>
        <v>8.0073124339302693E-5</v>
      </c>
      <c r="AB15" s="2">
        <f t="shared" si="4"/>
        <v>2.5993845440228746E-8</v>
      </c>
      <c r="AC15" s="2">
        <f t="shared" si="5"/>
        <v>-1.3170591693640862E-8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-4.0681164305956372</v>
      </c>
      <c r="AI15" s="2">
        <f t="shared" si="14"/>
        <v>2977.05078125</v>
      </c>
      <c r="AJ15" s="2">
        <v>2.080000446358099E-2</v>
      </c>
      <c r="AK15" s="2">
        <f t="shared" si="9"/>
        <v>2972.412109375</v>
      </c>
      <c r="AL15" s="2">
        <v>-2.023061358605446</v>
      </c>
      <c r="AM15" s="2">
        <f t="shared" si="10"/>
        <v>8.2300491530459468</v>
      </c>
      <c r="AN15" s="2">
        <f t="shared" si="11"/>
        <v>-4.2079685289091499E-2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99.575704960680994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5.0048828125E-2</v>
      </c>
      <c r="W16" s="2">
        <f t="shared" si="0"/>
        <v>8.0073124339302693E-5</v>
      </c>
      <c r="X16" s="2">
        <f t="shared" si="8"/>
        <v>5.029296875E-2</v>
      </c>
      <c r="Y16" s="2">
        <f t="shared" si="1"/>
        <v>-1.64482050654495E-4</v>
      </c>
      <c r="Z16" s="2">
        <f t="shared" si="3"/>
        <v>5.01708984375E-2</v>
      </c>
      <c r="AA16" s="2">
        <f t="shared" si="2"/>
        <v>-4.2204218534742932E-5</v>
      </c>
      <c r="AB16" s="2">
        <f t="shared" si="4"/>
        <v>-3.379423638375574E-9</v>
      </c>
      <c r="AC16" s="2">
        <f t="shared" si="5"/>
        <v>6.9418364108649638E-9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-2.023061358605446</v>
      </c>
      <c r="AI16" s="2">
        <f t="shared" si="14"/>
        <v>2977.05078125</v>
      </c>
      <c r="AJ16" s="2">
        <v>2.080000446358099E-2</v>
      </c>
      <c r="AK16" s="2">
        <f t="shared" si="9"/>
        <v>2974.7314453125</v>
      </c>
      <c r="AL16" s="2">
        <v>-1.0009760688535607</v>
      </c>
      <c r="AM16" s="2">
        <f t="shared" si="10"/>
        <v>2.025036005786423</v>
      </c>
      <c r="AN16" s="2">
        <f t="shared" si="11"/>
        <v>-2.0820306700091815E-2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53.513790926016121</v>
      </c>
      <c r="L17" s="6" t="s">
        <v>7</v>
      </c>
      <c r="N17" s="6" t="s">
        <v>25</v>
      </c>
      <c r="O17" s="6">
        <f xml:space="preserve"> ACOS(O14)/PI()*180</f>
        <v>4.7522101160814882</v>
      </c>
      <c r="P17" s="6" t="s">
        <v>40</v>
      </c>
      <c r="U17" s="2">
        <v>13</v>
      </c>
      <c r="V17" s="2">
        <f t="shared" si="7"/>
        <v>5.0048828125E-2</v>
      </c>
      <c r="W17" s="2">
        <f t="shared" si="0"/>
        <v>8.0073124339302693E-5</v>
      </c>
      <c r="X17" s="2">
        <f t="shared" si="8"/>
        <v>5.01708984375E-2</v>
      </c>
      <c r="Y17" s="2">
        <f t="shared" si="1"/>
        <v>-4.2204218534742932E-5</v>
      </c>
      <c r="Z17" s="2">
        <f t="shared" si="3"/>
        <v>5.010986328125E-2</v>
      </c>
      <c r="AA17" s="2">
        <f t="shared" si="2"/>
        <v>1.8934514064754271E-5</v>
      </c>
      <c r="AB17" s="2">
        <f t="shared" si="4"/>
        <v>1.5161456990113443E-9</v>
      </c>
      <c r="AC17" s="2">
        <f t="shared" si="5"/>
        <v>-7.9911636943805298E-10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-1.0009760688535607</v>
      </c>
      <c r="AI17" s="2">
        <f t="shared" si="14"/>
        <v>2977.05078125</v>
      </c>
      <c r="AJ17" s="2">
        <v>2.080000446358099E-2</v>
      </c>
      <c r="AK17" s="2">
        <f t="shared" si="9"/>
        <v>2975.89111328125</v>
      </c>
      <c r="AL17" s="2">
        <v>-0.49005153436746696</v>
      </c>
      <c r="AM17" s="2">
        <f t="shared" si="10"/>
        <v>0.49052985840680269</v>
      </c>
      <c r="AN17" s="2">
        <f t="shared" si="11"/>
        <v>-1.0193074102228026E-2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7319.2230196202763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137.6696504970983</v>
      </c>
      <c r="L18" s="6" t="s">
        <v>7</v>
      </c>
      <c r="N18" s="6" t="s">
        <v>19</v>
      </c>
      <c r="O18" s="6">
        <f xml:space="preserve"> O13 / $C$18</f>
        <v>7319.2230196202763</v>
      </c>
      <c r="P18" s="6" t="s">
        <v>20</v>
      </c>
      <c r="U18" s="2">
        <v>14</v>
      </c>
      <c r="V18" s="2">
        <f t="shared" si="7"/>
        <v>5.010986328125E-2</v>
      </c>
      <c r="W18" s="2">
        <f t="shared" si="0"/>
        <v>1.8934514064754271E-5</v>
      </c>
      <c r="X18" s="2">
        <f t="shared" si="8"/>
        <v>5.01708984375E-2</v>
      </c>
      <c r="Y18" s="2">
        <f t="shared" si="1"/>
        <v>-4.2204218534742932E-5</v>
      </c>
      <c r="Z18" s="2">
        <f t="shared" si="3"/>
        <v>5.0140380859375E-2</v>
      </c>
      <c r="AA18" s="2">
        <f t="shared" si="2"/>
        <v>-1.1634836945217941E-5</v>
      </c>
      <c r="AB18" s="2">
        <f t="shared" si="4"/>
        <v>-2.2029998378035172E-10</v>
      </c>
      <c r="AC18" s="2">
        <f t="shared" si="5"/>
        <v>4.9103920105207887E-10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-0.49005153436746696</v>
      </c>
      <c r="AI18" s="2">
        <f t="shared" si="14"/>
        <v>2977.05078125</v>
      </c>
      <c r="AJ18" s="2">
        <v>2.080000446358099E-2</v>
      </c>
      <c r="AK18" s="2">
        <f t="shared" si="9"/>
        <v>2976.470947265625</v>
      </c>
      <c r="AL18" s="2">
        <v>-0.23460983337872676</v>
      </c>
      <c r="AM18" s="2">
        <f t="shared" si="10"/>
        <v>0.11497090882494082</v>
      </c>
      <c r="AN18" s="2">
        <f t="shared" si="11"/>
        <v>-4.879885581477509E-3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67.113115175090343</v>
      </c>
      <c r="H19" s="6" t="s">
        <v>101</v>
      </c>
      <c r="J19" s="14" t="s">
        <v>61</v>
      </c>
      <c r="K19" s="6">
        <f xml:space="preserve"> $C$55 * C31 * $C$5</f>
        <v>33.342398705296695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5.010986328125E-2</v>
      </c>
      <c r="W19" s="2">
        <f t="shared" si="0"/>
        <v>1.8934514064754271E-5</v>
      </c>
      <c r="X19" s="2">
        <f t="shared" si="8"/>
        <v>5.0140380859375E-2</v>
      </c>
      <c r="Y19" s="2">
        <f t="shared" si="1"/>
        <v>-1.1634836945217941E-5</v>
      </c>
      <c r="Z19" s="2">
        <f t="shared" si="3"/>
        <v>5.01251220703125E-2</v>
      </c>
      <c r="AA19" s="2">
        <f t="shared" si="2"/>
        <v>3.6498423823111414E-6</v>
      </c>
      <c r="AB19" s="2">
        <f t="shared" si="4"/>
        <v>6.9107991922006547E-11</v>
      </c>
      <c r="AC19" s="2">
        <f t="shared" si="5"/>
        <v>-4.2465320993935936E-11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-0.23460983337872676</v>
      </c>
      <c r="AI19" s="2">
        <f t="shared" si="14"/>
        <v>2977.05078125</v>
      </c>
      <c r="AJ19" s="2">
        <v>2.080000446358099E-2</v>
      </c>
      <c r="AK19" s="2">
        <f t="shared" si="9"/>
        <v>2976.7608642578125</v>
      </c>
      <c r="AL19" s="2">
        <v>-0.10689866458460529</v>
      </c>
      <c r="AM19" s="2">
        <f t="shared" si="10"/>
        <v>2.5079477886602645E-2</v>
      </c>
      <c r="AN19" s="2">
        <f t="shared" si="11"/>
        <v>-2.223492700510637E-3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11.127740045431104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0.5001386799906683</v>
      </c>
      <c r="U20" s="2">
        <v>16</v>
      </c>
      <c r="V20" s="2">
        <f t="shared" si="7"/>
        <v>5.01251220703125E-2</v>
      </c>
      <c r="W20" s="2">
        <f t="shared" si="0"/>
        <v>3.6498423823111414E-6</v>
      </c>
      <c r="X20" s="2">
        <f t="shared" si="8"/>
        <v>5.0140380859375E-2</v>
      </c>
      <c r="Y20" s="2">
        <f t="shared" si="1"/>
        <v>-1.1634836945217941E-5</v>
      </c>
      <c r="Z20" s="2">
        <f t="shared" si="3"/>
        <v>5.013275146484375E-2</v>
      </c>
      <c r="AA20" s="2">
        <f t="shared" si="2"/>
        <v>-3.9924963258289314E-6</v>
      </c>
      <c r="AB20" s="2">
        <f t="shared" si="4"/>
        <v>-1.4571982301231945E-11</v>
      </c>
      <c r="AC20" s="2">
        <f t="shared" si="5"/>
        <v>4.6452043755401338E-11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-0.10689866458460529</v>
      </c>
      <c r="AI20" s="2">
        <f t="shared" si="14"/>
        <v>2977.05078125</v>
      </c>
      <c r="AJ20" s="2">
        <v>2.080000446358099E-2</v>
      </c>
      <c r="AK20" s="2">
        <f t="shared" si="9"/>
        <v>2976.9058227539062</v>
      </c>
      <c r="AL20" s="2">
        <v>-4.3050032145856676E-2</v>
      </c>
      <c r="AM20" s="2">
        <f t="shared" si="10"/>
        <v>4.6019909467164078E-3</v>
      </c>
      <c r="AN20" s="2">
        <f t="shared" si="11"/>
        <v>-8.9544086079112399E-4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0.13999954265091594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8.5962487041414872E-3</v>
      </c>
      <c r="U21" s="2">
        <v>17</v>
      </c>
      <c r="V21" s="2">
        <f t="shared" si="7"/>
        <v>5.01251220703125E-2</v>
      </c>
      <c r="W21" s="2">
        <f t="shared" si="0"/>
        <v>3.6498423823111414E-6</v>
      </c>
      <c r="X21" s="2">
        <f t="shared" si="8"/>
        <v>5.013275146484375E-2</v>
      </c>
      <c r="Y21" s="2">
        <f t="shared" si="1"/>
        <v>-3.9924963258289314E-6</v>
      </c>
      <c r="Z21" s="2">
        <f t="shared" si="3"/>
        <v>5.0128936767578125E-2</v>
      </c>
      <c r="AA21" s="2">
        <f t="shared" si="2"/>
        <v>-1.7132673284930844E-7</v>
      </c>
      <c r="AB21" s="2">
        <f t="shared" si="4"/>
        <v>-6.2531557077630439E-13</v>
      </c>
      <c r="AC21" s="2">
        <f t="shared" si="5"/>
        <v>6.8402135141713883E-13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-4.3050032145856676E-2</v>
      </c>
      <c r="AI21" s="2">
        <f t="shared" si="14"/>
        <v>2977.05078125</v>
      </c>
      <c r="AJ21" s="2">
        <v>2.080000446358099E-2</v>
      </c>
      <c r="AK21" s="2">
        <f t="shared" si="9"/>
        <v>2976.9783020019531</v>
      </c>
      <c r="AL21" s="2">
        <v>-1.1116129489892046E-2</v>
      </c>
      <c r="AM21" s="2">
        <f t="shared" si="10"/>
        <v>4.7854973187735797E-4</v>
      </c>
      <c r="AN21" s="2">
        <f t="shared" si="11"/>
        <v>-2.3121554300749883E-4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268.45246070036137</v>
      </c>
      <c r="H22" s="25" t="s">
        <v>101</v>
      </c>
      <c r="J22" s="14" t="s">
        <v>112</v>
      </c>
      <c r="K22" s="6">
        <f>$C$55*(0.14*$G$12*1000/745.7)*0.453592</f>
        <v>26.441355102937454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5.01251220703125E-2</v>
      </c>
      <c r="W22" s="2">
        <f t="shared" si="0"/>
        <v>3.6498423823111414E-6</v>
      </c>
      <c r="X22" s="2">
        <f t="shared" si="8"/>
        <v>5.0128936767578125E-2</v>
      </c>
      <c r="Y22" s="2">
        <f t="shared" si="1"/>
        <v>-1.7132673284930844E-7</v>
      </c>
      <c r="Z22" s="2">
        <f t="shared" si="3"/>
        <v>5.0127029418945312E-2</v>
      </c>
      <c r="AA22" s="2">
        <f t="shared" si="2"/>
        <v>1.7392578844574458E-6</v>
      </c>
      <c r="AB22" s="2">
        <f t="shared" si="4"/>
        <v>6.3480171404615996E-12</v>
      </c>
      <c r="AC22" s="2">
        <f t="shared" si="5"/>
        <v>-2.9798137092649419E-13</v>
      </c>
      <c r="AD22" s="2">
        <f t="shared" si="6"/>
        <v>3.814697265625E-6</v>
      </c>
      <c r="AF22" s="2">
        <v>18</v>
      </c>
      <c r="AG22" s="2">
        <f t="shared" si="13"/>
        <v>2976.9783020019531</v>
      </c>
      <c r="AH22" s="2">
        <v>-1.1116129489892046E-2</v>
      </c>
      <c r="AI22" s="2">
        <f t="shared" si="14"/>
        <v>2977.05078125</v>
      </c>
      <c r="AJ22" s="2">
        <v>2.080000446358099E-2</v>
      </c>
      <c r="AK22" s="2">
        <f t="shared" si="9"/>
        <v>2977.0145416259766</v>
      </c>
      <c r="AL22" s="2">
        <v>4.8509536459278024E-3</v>
      </c>
      <c r="AM22" s="2">
        <f t="shared" si="10"/>
        <v>-5.3923828877597383E-5</v>
      </c>
      <c r="AN22" s="2">
        <f t="shared" si="11"/>
        <v>1.0089985748792277E-4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63.826877521567951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16810.307682485436</v>
      </c>
      <c r="P23" s="6" t="s">
        <v>18</v>
      </c>
      <c r="U23" s="2">
        <v>19</v>
      </c>
      <c r="V23" s="2">
        <f t="shared" si="7"/>
        <v>5.0127029418945312E-2</v>
      </c>
      <c r="W23" s="2">
        <f t="shared" si="0"/>
        <v>1.7392578844574458E-6</v>
      </c>
      <c r="X23" s="2">
        <f t="shared" si="8"/>
        <v>5.0128936767578125E-2</v>
      </c>
      <c r="Y23" s="2">
        <f t="shared" si="1"/>
        <v>-1.7132673284930844E-7</v>
      </c>
      <c r="Z23" s="2">
        <f t="shared" si="3"/>
        <v>5.0127983093261719E-2</v>
      </c>
      <c r="AA23" s="2">
        <f t="shared" si="2"/>
        <v>7.8396559073656835E-7</v>
      </c>
      <c r="AB23" s="2">
        <f t="shared" si="4"/>
        <v>1.3635183348319157E-12</v>
      </c>
      <c r="AC23" s="2">
        <f t="shared" si="5"/>
        <v>-1.3431426332717432E-13</v>
      </c>
      <c r="AD23" s="2">
        <f t="shared" si="6"/>
        <v>1.9073486328125E-6</v>
      </c>
      <c r="AF23" s="2">
        <v>19</v>
      </c>
      <c r="AG23" s="2">
        <f t="shared" si="13"/>
        <v>2976.9783020019531</v>
      </c>
      <c r="AH23" s="2">
        <v>-1.1116129489892046E-2</v>
      </c>
      <c r="AI23" s="2">
        <f t="shared" si="14"/>
        <v>2977.0145416259766</v>
      </c>
      <c r="AJ23" s="2">
        <v>4.8509536459278024E-3</v>
      </c>
      <c r="AK23" s="2">
        <f t="shared" si="9"/>
        <v>2976.9964218139648</v>
      </c>
      <c r="AL23" s="2">
        <v>-3.1416588321917516E-3</v>
      </c>
      <c r="AM23" s="2">
        <f t="shared" si="10"/>
        <v>3.4923086391706537E-5</v>
      </c>
      <c r="AN23" s="2">
        <f t="shared" si="11"/>
        <v>-1.524004136628186E-5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8.8572364361556328</v>
      </c>
      <c r="L24" s="6" t="s">
        <v>7</v>
      </c>
      <c r="N24" s="6" t="s">
        <v>31</v>
      </c>
      <c r="O24" s="18">
        <f>Z34</f>
        <v>5.0128765869885683E-2</v>
      </c>
      <c r="U24" s="2">
        <v>20</v>
      </c>
      <c r="V24" s="2">
        <f t="shared" si="7"/>
        <v>5.0127983093261719E-2</v>
      </c>
      <c r="W24" s="2">
        <f t="shared" si="0"/>
        <v>7.8396559073656835E-7</v>
      </c>
      <c r="X24" s="2">
        <f t="shared" si="8"/>
        <v>5.0128936767578125E-2</v>
      </c>
      <c r="Y24" s="2">
        <f t="shared" si="1"/>
        <v>-1.7132673284930844E-7</v>
      </c>
      <c r="Z24" s="2">
        <f t="shared" si="3"/>
        <v>5.0128459930419922E-2</v>
      </c>
      <c r="AA24" s="2">
        <f t="shared" si="2"/>
        <v>3.0631943268022432E-7</v>
      </c>
      <c r="AB24" s="2">
        <f t="shared" si="4"/>
        <v>2.4014389499524256E-13</v>
      </c>
      <c r="AC24" s="2">
        <f t="shared" si="5"/>
        <v>-5.2480707609356515E-14</v>
      </c>
      <c r="AD24" s="2">
        <f t="shared" si="6"/>
        <v>9.5367431640625E-7</v>
      </c>
      <c r="AF24" s="2">
        <v>20</v>
      </c>
      <c r="AG24" s="2">
        <f t="shared" si="13"/>
        <v>2976.9964218139648</v>
      </c>
      <c r="AH24" s="2">
        <v>-3.1416588321917516E-3</v>
      </c>
      <c r="AI24" s="2">
        <f t="shared" si="14"/>
        <v>2977.0145416259766</v>
      </c>
      <c r="AJ24" s="2">
        <v>4.8509536459278024E-3</v>
      </c>
      <c r="AK24" s="2">
        <f t="shared" si="9"/>
        <v>2977.0054817199707</v>
      </c>
      <c r="AL24" s="2">
        <v>8.6370460167017882E-4</v>
      </c>
      <c r="AM24" s="2">
        <f t="shared" si="10"/>
        <v>-2.7134651902417759E-6</v>
      </c>
      <c r="AN24" s="2">
        <f t="shared" si="11"/>
        <v>4.189790986476574E-6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19.052799260169536</v>
      </c>
      <c r="L25" s="6" t="s">
        <v>7</v>
      </c>
      <c r="N25" s="6" t="s">
        <v>32</v>
      </c>
      <c r="O25" s="6">
        <f xml:space="preserve"> O19 * $C$9 * O24 - $C$8 * SIN(O17/180*PI())</f>
        <v>1.1425352825491908</v>
      </c>
      <c r="P25" s="6" t="s">
        <v>10</v>
      </c>
      <c r="U25" s="2">
        <v>21</v>
      </c>
      <c r="V25" s="2">
        <f t="shared" si="7"/>
        <v>5.0128459930419922E-2</v>
      </c>
      <c r="W25" s="2">
        <f t="shared" si="0"/>
        <v>3.0631943268022432E-7</v>
      </c>
      <c r="X25" s="2">
        <f t="shared" si="8"/>
        <v>5.0128936767578125E-2</v>
      </c>
      <c r="Y25" s="2">
        <f t="shared" si="1"/>
        <v>-1.7132673284930844E-7</v>
      </c>
      <c r="Z25" s="2">
        <f t="shared" si="3"/>
        <v>5.0128698348999023E-2</v>
      </c>
      <c r="AA25" s="2">
        <f t="shared" si="2"/>
        <v>6.7496350848739173E-8</v>
      </c>
      <c r="AB25" s="2">
        <f t="shared" si="4"/>
        <v>2.0675443899971162E-14</v>
      </c>
      <c r="AC25" s="2">
        <f t="shared" si="5"/>
        <v>-1.1563929270165129E-14</v>
      </c>
      <c r="AD25" s="2">
        <f t="shared" si="6"/>
        <v>4.76837158203125E-7</v>
      </c>
      <c r="AF25" s="2">
        <v>21</v>
      </c>
      <c r="AG25" s="2">
        <f t="shared" si="13"/>
        <v>2976.9964218139648</v>
      </c>
      <c r="AH25" s="2">
        <v>-3.1416588321917516E-3</v>
      </c>
      <c r="AI25" s="2">
        <f t="shared" si="14"/>
        <v>2977.0054817199707</v>
      </c>
      <c r="AJ25" s="2">
        <v>8.6370460167017882E-4</v>
      </c>
      <c r="AK25" s="2">
        <f t="shared" si="9"/>
        <v>2977.0009517669678</v>
      </c>
      <c r="AL25" s="2">
        <v>-1.148037752500386E-3</v>
      </c>
      <c r="AM25" s="2">
        <f t="shared" si="10"/>
        <v>3.6067429448324056E-6</v>
      </c>
      <c r="AN25" s="2">
        <f t="shared" si="11"/>
        <v>-9.9156548972567327E-7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54.443376860051778</v>
      </c>
      <c r="L26" s="6" t="s">
        <v>7</v>
      </c>
      <c r="N26" s="6" t="s">
        <v>33</v>
      </c>
      <c r="O26" s="6">
        <f xml:space="preserve"> 1/$C$21 - O23 * SQRT( (2*$C$47*PI()*$C$9^2) / O18^3 )</f>
        <v>1.0711412726348322</v>
      </c>
      <c r="U26" s="2">
        <v>22</v>
      </c>
      <c r="V26" s="2">
        <f t="shared" si="7"/>
        <v>5.0128698348999023E-2</v>
      </c>
      <c r="W26" s="2">
        <f t="shared" si="0"/>
        <v>6.7496350848739173E-8</v>
      </c>
      <c r="X26" s="2">
        <f t="shared" si="8"/>
        <v>5.0128936767578125E-2</v>
      </c>
      <c r="Y26" s="2">
        <f t="shared" si="1"/>
        <v>-1.7132673284930844E-7</v>
      </c>
      <c r="Z26" s="2">
        <f t="shared" si="3"/>
        <v>5.0128817558288574E-2</v>
      </c>
      <c r="AA26" s="2">
        <f t="shared" si="2"/>
        <v>-5.1915190771301134E-8</v>
      </c>
      <c r="AB26" s="2">
        <f t="shared" si="4"/>
        <v>-3.5040859306789675E-15</v>
      </c>
      <c r="AC26" s="2">
        <f t="shared" si="5"/>
        <v>8.8944600200955916E-15</v>
      </c>
      <c r="AD26" s="2">
        <f t="shared" si="6"/>
        <v>2.384185791015625E-7</v>
      </c>
      <c r="AF26" s="2">
        <v>22</v>
      </c>
      <c r="AG26" s="2">
        <f t="shared" si="13"/>
        <v>2977.0009517669678</v>
      </c>
      <c r="AH26" s="2">
        <v>-1.148037752500386E-3</v>
      </c>
      <c r="AI26" s="2">
        <f t="shared" si="14"/>
        <v>2977.0054817199707</v>
      </c>
      <c r="AJ26" s="2">
        <v>8.6370460167017882E-4</v>
      </c>
      <c r="AK26" s="2">
        <f t="shared" si="9"/>
        <v>2977.0032167434692</v>
      </c>
      <c r="AL26" s="2">
        <v>-1.421667539034388E-4</v>
      </c>
      <c r="AM26" s="2">
        <f t="shared" si="10"/>
        <v>1.6321280063157935E-7</v>
      </c>
      <c r="AN26" s="2">
        <f t="shared" si="11"/>
        <v>-1.2279007955091195E-7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-1.6133100889419438E-3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5.0128698348999023E-2</v>
      </c>
      <c r="W27" s="2">
        <f t="shared" si="0"/>
        <v>6.7496350848739173E-8</v>
      </c>
      <c r="X27" s="2">
        <f t="shared" si="8"/>
        <v>5.0128817558288574E-2</v>
      </c>
      <c r="Y27" s="2">
        <f t="shared" si="1"/>
        <v>-5.1915190771301134E-8</v>
      </c>
      <c r="Z27" s="2">
        <f t="shared" si="3"/>
        <v>5.0128757953643799E-2</v>
      </c>
      <c r="AA27" s="2">
        <f t="shared" si="2"/>
        <v>7.7905800976996176E-9</v>
      </c>
      <c r="AB27" s="2">
        <f t="shared" si="4"/>
        <v>5.2583572758953804E-16</v>
      </c>
      <c r="AC27" s="2">
        <f t="shared" si="5"/>
        <v>-4.0444945199117746E-16</v>
      </c>
      <c r="AD27" s="2">
        <f t="shared" si="6"/>
        <v>1.1920928955078125E-7</v>
      </c>
      <c r="AF27" s="2">
        <v>23</v>
      </c>
      <c r="AG27" s="2">
        <f t="shared" si="13"/>
        <v>2977.0032167434692</v>
      </c>
      <c r="AH27" s="2">
        <v>-1.421667539034388E-4</v>
      </c>
      <c r="AI27" s="2">
        <f t="shared" si="14"/>
        <v>2977.0054817199707</v>
      </c>
      <c r="AJ27" s="2">
        <v>8.6370460167017882E-4</v>
      </c>
      <c r="AK27" s="2">
        <f t="shared" si="9"/>
        <v>2977.00434923172</v>
      </c>
      <c r="AL27" s="2">
        <v>3.6076887909075595E-4</v>
      </c>
      <c r="AM27" s="2">
        <f t="shared" si="10"/>
        <v>-5.128934044971497E-8</v>
      </c>
      <c r="AN27" s="2">
        <f t="shared" si="11"/>
        <v>3.1159774101007828E-7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7294.7595366849546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1.1529909652170602</v>
      </c>
      <c r="U28" s="2">
        <v>24</v>
      </c>
      <c r="V28" s="2">
        <f t="shared" si="7"/>
        <v>5.0128757953643799E-2</v>
      </c>
      <c r="W28" s="2">
        <f t="shared" si="0"/>
        <v>7.7905800976996176E-9</v>
      </c>
      <c r="X28" s="2">
        <f t="shared" si="8"/>
        <v>5.0128817558288574E-2</v>
      </c>
      <c r="Y28" s="2">
        <f t="shared" si="1"/>
        <v>-5.1915190771301134E-8</v>
      </c>
      <c r="Z28" s="2">
        <f t="shared" si="3"/>
        <v>5.0128787755966187E-2</v>
      </c>
      <c r="AA28" s="2">
        <f t="shared" si="2"/>
        <v>-2.2062305315984077E-8</v>
      </c>
      <c r="AB28" s="2">
        <f t="shared" si="4"/>
        <v>-1.7187815670407803E-16</v>
      </c>
      <c r="AC28" s="2">
        <f t="shared" si="5"/>
        <v>1.1453687893340045E-15</v>
      </c>
      <c r="AD28" s="2">
        <f t="shared" si="6"/>
        <v>5.9604644775390625E-8</v>
      </c>
      <c r="AF28" s="2">
        <v>24</v>
      </c>
      <c r="AG28" s="2">
        <f t="shared" si="13"/>
        <v>2977.0032167434692</v>
      </c>
      <c r="AH28" s="2">
        <v>-1.421667539034388E-4</v>
      </c>
      <c r="AI28" s="2">
        <f t="shared" si="14"/>
        <v>2977.00434923172</v>
      </c>
      <c r="AJ28" s="2">
        <v>3.6076887909075595E-4</v>
      </c>
      <c r="AK28" s="2">
        <f t="shared" si="9"/>
        <v>2977.0037829875946</v>
      </c>
      <c r="AL28" s="2">
        <v>1.0024110224549077E-4</v>
      </c>
      <c r="AM28" s="2">
        <f t="shared" si="10"/>
        <v>-1.4250952113944132E-8</v>
      </c>
      <c r="AN28" s="2">
        <f t="shared" si="11"/>
        <v>3.6163870095927564E-8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83.771372404554484</v>
      </c>
      <c r="H29" t="s">
        <v>18</v>
      </c>
      <c r="U29" s="2">
        <v>25</v>
      </c>
      <c r="V29" s="2">
        <f t="shared" si="7"/>
        <v>5.0128757953643799E-2</v>
      </c>
      <c r="W29" s="2">
        <f t="shared" si="0"/>
        <v>7.7905800976996176E-9</v>
      </c>
      <c r="X29" s="2">
        <f t="shared" si="8"/>
        <v>5.0128787755966187E-2</v>
      </c>
      <c r="Y29" s="2">
        <f t="shared" si="1"/>
        <v>-2.2062305315984077E-8</v>
      </c>
      <c r="Z29" s="2">
        <f t="shared" si="3"/>
        <v>5.0128772854804993E-2</v>
      </c>
      <c r="AA29" s="2">
        <f t="shared" si="2"/>
        <v>-7.1358626091422295E-9</v>
      </c>
      <c r="AB29" s="2">
        <f t="shared" si="4"/>
        <v>-5.5592509222702315E-17</v>
      </c>
      <c r="AC29" s="2">
        <f t="shared" si="5"/>
        <v>1.5743357957581061E-16</v>
      </c>
      <c r="AD29" s="2">
        <f t="shared" si="6"/>
        <v>2.9802322387695312E-8</v>
      </c>
      <c r="AF29" s="2">
        <v>25</v>
      </c>
      <c r="AG29" s="2">
        <f t="shared" si="13"/>
        <v>2977.0032167434692</v>
      </c>
      <c r="AH29" s="2">
        <v>-1.421667539034388E-4</v>
      </c>
      <c r="AI29" s="2">
        <f t="shared" si="14"/>
        <v>2977.0037829875946</v>
      </c>
      <c r="AJ29" s="2">
        <v>1.0024110224549077E-4</v>
      </c>
      <c r="AK29" s="2">
        <f t="shared" si="9"/>
        <v>2977.0034998655319</v>
      </c>
      <c r="AL29" s="2">
        <v>-2.09628287848318E-5</v>
      </c>
      <c r="AM29" s="2">
        <f t="shared" si="10"/>
        <v>2.9802173209731055E-9</v>
      </c>
      <c r="AN29" s="2">
        <f t="shared" si="11"/>
        <v>-2.1013370635750414E-9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8.8842996090142741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5.0128757953643799E-2</v>
      </c>
      <c r="W30" s="2">
        <f t="shared" si="0"/>
        <v>7.7905800976996176E-9</v>
      </c>
      <c r="X30" s="2">
        <f t="shared" si="8"/>
        <v>5.0128772854804993E-2</v>
      </c>
      <c r="Y30" s="2">
        <f t="shared" si="1"/>
        <v>-7.1358626091422295E-9</v>
      </c>
      <c r="Z30" s="2">
        <f t="shared" si="3"/>
        <v>5.0128765404224396E-2</v>
      </c>
      <c r="AA30" s="2">
        <f t="shared" si="2"/>
        <v>3.2735874427869405E-10</v>
      </c>
      <c r="AB30" s="2">
        <f t="shared" si="4"/>
        <v>2.5503145179855326E-18</v>
      </c>
      <c r="AC30" s="2">
        <f t="shared" si="5"/>
        <v>-2.3359870230740855E-18</v>
      </c>
      <c r="AD30" s="2">
        <f t="shared" si="6"/>
        <v>1.4901161193847656E-8</v>
      </c>
      <c r="AF30" s="2">
        <v>26</v>
      </c>
      <c r="AG30" s="2">
        <f t="shared" si="13"/>
        <v>2977.0034998655319</v>
      </c>
      <c r="AH30" s="2">
        <v>-2.09628287848318E-5</v>
      </c>
      <c r="AI30" s="2">
        <f t="shared" si="14"/>
        <v>2977.0037829875946</v>
      </c>
      <c r="AJ30" s="2">
        <v>1.0024110224549077E-4</v>
      </c>
      <c r="AK30" s="2">
        <f t="shared" si="9"/>
        <v>2977.0036414265633</v>
      </c>
      <c r="AL30" s="2">
        <v>3.9639138776692562E-5</v>
      </c>
      <c r="AM30" s="2">
        <f t="shared" si="10"/>
        <v>-8.309484793539932E-10</v>
      </c>
      <c r="AN30" s="2">
        <f t="shared" si="11"/>
        <v>3.9734709630376368E-9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335.08548961821793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5.0128765404224396E-2</v>
      </c>
      <c r="W31" s="2">
        <f t="shared" si="0"/>
        <v>3.2735874427869405E-10</v>
      </c>
      <c r="X31" s="2">
        <f t="shared" si="8"/>
        <v>5.0128772854804993E-2</v>
      </c>
      <c r="Y31" s="2">
        <f t="shared" si="1"/>
        <v>-7.1358626091422295E-9</v>
      </c>
      <c r="Z31" s="2">
        <f t="shared" si="3"/>
        <v>5.0128769129514694E-2</v>
      </c>
      <c r="AA31" s="2">
        <f t="shared" si="2"/>
        <v>-3.4042519289623208E-9</v>
      </c>
      <c r="AB31" s="2">
        <f t="shared" si="4"/>
        <v>-1.1144116366734272E-18</v>
      </c>
      <c r="AC31" s="2">
        <f t="shared" si="5"/>
        <v>2.4292274051982533E-17</v>
      </c>
      <c r="AD31" s="2">
        <f t="shared" si="6"/>
        <v>7.4505805969238281E-9</v>
      </c>
      <c r="AF31" s="2">
        <v>27</v>
      </c>
      <c r="AG31" s="2">
        <f t="shared" si="13"/>
        <v>2977.0034998655319</v>
      </c>
      <c r="AH31" s="2">
        <v>-2.09628287848318E-5</v>
      </c>
      <c r="AI31" s="2">
        <f t="shared" si="14"/>
        <v>2977.0036414265633</v>
      </c>
      <c r="AJ31" s="2">
        <v>3.9639138776692562E-5</v>
      </c>
      <c r="AK31" s="2">
        <f t="shared" si="9"/>
        <v>2977.0035706460476</v>
      </c>
      <c r="AL31" s="2">
        <v>1.8398101929051336E-5</v>
      </c>
      <c r="AM31" s="2">
        <f t="shared" si="10"/>
        <v>-3.856762607045868E-10</v>
      </c>
      <c r="AN31" s="2">
        <f t="shared" si="11"/>
        <v>7.2928491559340103E-10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1343.64</v>
      </c>
      <c r="L32" s="6" t="s">
        <v>7</v>
      </c>
      <c r="U32" s="2">
        <v>28</v>
      </c>
      <c r="V32" s="2">
        <f t="shared" si="7"/>
        <v>5.0128765404224396E-2</v>
      </c>
      <c r="W32" s="2">
        <f t="shared" si="0"/>
        <v>3.2735874427869405E-10</v>
      </c>
      <c r="X32" s="2">
        <f t="shared" si="8"/>
        <v>5.0128769129514694E-2</v>
      </c>
      <c r="Y32" s="2">
        <f t="shared" si="1"/>
        <v>-3.4042519289623208E-9</v>
      </c>
      <c r="Z32" s="2">
        <f t="shared" si="3"/>
        <v>5.0128767266869545E-2</v>
      </c>
      <c r="AA32" s="2">
        <f t="shared" si="2"/>
        <v>-1.5384465923418134E-9</v>
      </c>
      <c r="AB32" s="2">
        <f t="shared" si="4"/>
        <v>-5.0362394460885195E-19</v>
      </c>
      <c r="AC32" s="2">
        <f t="shared" si="5"/>
        <v>5.2372597795851273E-18</v>
      </c>
      <c r="AD32" s="2">
        <f t="shared" si="6"/>
        <v>3.7252902984619141E-9</v>
      </c>
      <c r="AF32" s="2">
        <v>28</v>
      </c>
      <c r="AG32" s="2">
        <f t="shared" si="13"/>
        <v>2977.0034998655319</v>
      </c>
      <c r="AH32" s="2">
        <v>-2.09628287848318E-5</v>
      </c>
      <c r="AI32" s="2">
        <f t="shared" si="14"/>
        <v>2977.0035706460476</v>
      </c>
      <c r="AJ32" s="2">
        <v>1.8398101929051336E-5</v>
      </c>
      <c r="AK32" s="2">
        <f t="shared" si="9"/>
        <v>2977.0035352557898</v>
      </c>
      <c r="AL32" s="2">
        <v>-1.0342311725253239E-5</v>
      </c>
      <c r="AM32" s="2">
        <f t="shared" si="10"/>
        <v>2.1680410993584203E-10</v>
      </c>
      <c r="AN32" s="2">
        <f t="shared" si="11"/>
        <v>-1.9027890530323187E-10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689.73</v>
      </c>
      <c r="L33" s="6" t="s">
        <v>7</v>
      </c>
      <c r="U33" s="2">
        <v>29</v>
      </c>
      <c r="V33" s="2">
        <f t="shared" si="7"/>
        <v>5.0128765404224396E-2</v>
      </c>
      <c r="W33" s="2">
        <f t="shared" si="0"/>
        <v>3.2735874427869405E-10</v>
      </c>
      <c r="X33" s="2">
        <f t="shared" si="8"/>
        <v>5.0128767266869545E-2</v>
      </c>
      <c r="Y33" s="2">
        <f t="shared" si="1"/>
        <v>-1.5384465923418134E-9</v>
      </c>
      <c r="Z33" s="2">
        <f t="shared" si="3"/>
        <v>5.012876633554697E-2</v>
      </c>
      <c r="AA33" s="2">
        <f t="shared" si="2"/>
        <v>-6.055439205621127E-10</v>
      </c>
      <c r="AB33" s="2">
        <f t="shared" si="4"/>
        <v>-1.9823009744081047E-19</v>
      </c>
      <c r="AC33" s="2">
        <f t="shared" si="5"/>
        <v>9.3159698110208401E-19</v>
      </c>
      <c r="AD33" s="2">
        <f t="shared" si="6"/>
        <v>1.862645149230957E-9</v>
      </c>
      <c r="AF33" s="2">
        <v>29</v>
      </c>
      <c r="AG33" s="2">
        <f t="shared" si="13"/>
        <v>2977.0035352557898</v>
      </c>
      <c r="AH33" s="2">
        <v>-1.0342311725253239E-5</v>
      </c>
      <c r="AI33" s="2">
        <f t="shared" si="14"/>
        <v>2977.0035706460476</v>
      </c>
      <c r="AJ33" s="2">
        <v>1.8398101929051336E-5</v>
      </c>
      <c r="AK33" s="2">
        <f t="shared" si="9"/>
        <v>2977.0035529509187</v>
      </c>
      <c r="AL33" s="2">
        <v>1.3087842489767354E-5</v>
      </c>
      <c r="AM33" s="2">
        <f t="shared" si="10"/>
        <v>-1.3535854684018845E-10</v>
      </c>
      <c r="AN33" s="2">
        <f t="shared" si="11"/>
        <v>2.4079146015810879E-10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197.45</v>
      </c>
      <c r="L34" s="6" t="s">
        <v>7</v>
      </c>
      <c r="U34" s="2">
        <v>30</v>
      </c>
      <c r="V34" s="2">
        <f t="shared" si="7"/>
        <v>5.0128765404224396E-2</v>
      </c>
      <c r="W34" s="2">
        <f t="shared" si="0"/>
        <v>3.2735874427869405E-10</v>
      </c>
      <c r="X34" s="2">
        <f t="shared" si="8"/>
        <v>5.012876633554697E-2</v>
      </c>
      <c r="Y34" s="2">
        <f t="shared" si="1"/>
        <v>-6.055439205621127E-10</v>
      </c>
      <c r="Z34" s="2">
        <f t="shared" si="3"/>
        <v>5.0128765869885683E-2</v>
      </c>
      <c r="AA34" s="2">
        <f t="shared" si="2"/>
        <v>-1.3909258467226238E-10</v>
      </c>
      <c r="AB34" s="2">
        <f t="shared" si="4"/>
        <v>-4.5533173856789738E-20</v>
      </c>
      <c r="AC34" s="2">
        <f t="shared" si="5"/>
        <v>8.4226669043559383E-20</v>
      </c>
      <c r="AD34" s="2">
        <f>X34-V34</f>
        <v>9.3132257461547852E-10</v>
      </c>
      <c r="AF34" s="2">
        <v>30</v>
      </c>
      <c r="AG34" s="2">
        <f t="shared" si="13"/>
        <v>2977.0035352557898</v>
      </c>
      <c r="AH34" s="2">
        <v>-1.0342311725253239E-5</v>
      </c>
      <c r="AI34" s="2">
        <f t="shared" si="14"/>
        <v>2977.0035529509187</v>
      </c>
      <c r="AJ34" s="2">
        <v>1.3087842489767354E-5</v>
      </c>
      <c r="AK34" s="2">
        <f t="shared" si="9"/>
        <v>2977.0035441033542</v>
      </c>
      <c r="AL34" s="2">
        <v>1.0432713679620065E-5</v>
      </c>
      <c r="AM34" s="2">
        <f t="shared" si="10"/>
        <v>-1.0789837701494446E-10</v>
      </c>
      <c r="AN34" s="2">
        <f t="shared" si="11"/>
        <v>1.365417133797086E-10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268.45246070036137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2977.0035352557898</v>
      </c>
      <c r="AH35" s="2">
        <v>-1.0342311725253239E-5</v>
      </c>
      <c r="AI35" s="2">
        <f t="shared" si="14"/>
        <v>2977.0035441033542</v>
      </c>
      <c r="AJ35" s="2">
        <v>1.0432713679620065E-5</v>
      </c>
      <c r="AK35" s="2">
        <f t="shared" si="9"/>
        <v>2977.003539679572</v>
      </c>
      <c r="AL35" s="2">
        <v>-9.014745955937542E-6</v>
      </c>
      <c r="AM35" s="2">
        <f t="shared" si="10"/>
        <v>9.3233312800272062E-11</v>
      </c>
      <c r="AN35" s="2">
        <f t="shared" si="11"/>
        <v>-9.4048263452809253E-11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2976.9999999999995</v>
      </c>
      <c r="L36" s="6" t="s">
        <v>7</v>
      </c>
      <c r="AF36" s="2">
        <v>32</v>
      </c>
      <c r="AG36" s="2">
        <f t="shared" si="13"/>
        <v>2977.003539679572</v>
      </c>
      <c r="AH36" s="2">
        <v>-9.014745955937542E-6</v>
      </c>
      <c r="AI36" s="2">
        <f t="shared" si="14"/>
        <v>2977.0035441033542</v>
      </c>
      <c r="AJ36" s="2">
        <v>1.0432713679620065E-5</v>
      </c>
      <c r="AK36" s="2">
        <f t="shared" si="9"/>
        <v>2977.0035418914631</v>
      </c>
      <c r="AL36" s="2">
        <v>-9.6785311143321451E-6</v>
      </c>
      <c r="AM36" s="2">
        <f t="shared" si="10"/>
        <v>8.7249499222341377E-11</v>
      </c>
      <c r="AN36" s="2">
        <f t="shared" si="11"/>
        <v>-1.009733439551214E-10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2977.0035418914631</v>
      </c>
      <c r="AH37" s="2">
        <v>-8.3509639807743952E-6</v>
      </c>
      <c r="AI37" s="2">
        <f t="shared" si="14"/>
        <v>2977.0035441033542</v>
      </c>
      <c r="AJ37" s="2">
        <v>-8.3509639807743952E-6</v>
      </c>
      <c r="AK37" s="2">
        <f t="shared" si="9"/>
        <v>2977.0035429974087</v>
      </c>
      <c r="AL37" s="2">
        <v>-9.6785311143321451E-6</v>
      </c>
      <c r="AM37" s="2">
        <f t="shared" si="10"/>
        <v>8.0825064722592013E-11</v>
      </c>
      <c r="AN37" s="2">
        <f t="shared" si="11"/>
        <v>8.0825064722592013E-11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2977.0035429974087</v>
      </c>
      <c r="AH38" s="2">
        <v>-8.0190729931928217E-6</v>
      </c>
      <c r="AI38" s="2">
        <f t="shared" si="14"/>
        <v>2977.0035429974087</v>
      </c>
      <c r="AJ38" s="2">
        <v>-8.3509639807743952E-6</v>
      </c>
      <c r="AK38" s="2">
        <f t="shared" si="9"/>
        <v>2977.0035429974087</v>
      </c>
      <c r="AL38" s="2">
        <v>-9.6785311143321451E-6</v>
      </c>
      <c r="AM38" s="2">
        <f t="shared" si="10"/>
        <v>7.7612847472717331E-11</v>
      </c>
      <c r="AN38" s="2">
        <f t="shared" si="11"/>
        <v>8.0825064722592013E-11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2977.0035429974087</v>
      </c>
      <c r="AH39" s="2">
        <v>-8.0190729931928217E-6</v>
      </c>
      <c r="AI39" s="2">
        <f t="shared" si="14"/>
        <v>2977.0035429974087</v>
      </c>
      <c r="AJ39" s="2">
        <v>-8.3509639807743952E-6</v>
      </c>
      <c r="AK39" s="2">
        <f t="shared" si="9"/>
        <v>2977.0035429974087</v>
      </c>
      <c r="AL39" s="2">
        <v>-9.6785311143321451E-6</v>
      </c>
      <c r="AM39" s="2">
        <f t="shared" si="10"/>
        <v>7.7612847472717331E-11</v>
      </c>
      <c r="AN39" s="2">
        <f t="shared" si="11"/>
        <v>8.0825064722592013E-11</v>
      </c>
      <c r="AO39" s="2">
        <f t="shared" si="12"/>
        <v>0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45.13</v>
      </c>
      <c r="L40" s="6" t="s">
        <v>58</v>
      </c>
      <c r="AF40" s="2">
        <v>36</v>
      </c>
      <c r="AG40" s="2">
        <f t="shared" si="13"/>
        <v>2977.0035429974087</v>
      </c>
      <c r="AH40" s="2">
        <v>-8.0190729931928217E-6</v>
      </c>
      <c r="AI40" s="2">
        <f t="shared" si="14"/>
        <v>2977.0035429974087</v>
      </c>
      <c r="AJ40" s="2">
        <v>-8.3509639807743952E-6</v>
      </c>
      <c r="AK40" s="2">
        <f t="shared" si="9"/>
        <v>2977.0035429974087</v>
      </c>
      <c r="AL40" s="2">
        <v>-9.6785311143321451E-6</v>
      </c>
      <c r="AM40" s="2">
        <f t="shared" si="10"/>
        <v>7.7612847472717331E-11</v>
      </c>
      <c r="AN40" s="2">
        <f t="shared" si="11"/>
        <v>8.0825064722592013E-11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23.17</v>
      </c>
      <c r="L41" s="6" t="s">
        <v>58</v>
      </c>
      <c r="AF41" s="2">
        <v>37</v>
      </c>
      <c r="AG41" s="2">
        <f t="shared" si="13"/>
        <v>2977.0035429974087</v>
      </c>
      <c r="AH41" s="2">
        <v>-8.0190729931928217E-6</v>
      </c>
      <c r="AI41" s="2">
        <f t="shared" si="14"/>
        <v>2977.0035429974087</v>
      </c>
      <c r="AJ41" s="2">
        <v>-8.3509639807743952E-6</v>
      </c>
      <c r="AK41" s="2">
        <f t="shared" si="9"/>
        <v>2977.0035429974087</v>
      </c>
      <c r="AL41" s="2">
        <v>-9.6785311143321451E-6</v>
      </c>
      <c r="AM41" s="2">
        <f t="shared" si="10"/>
        <v>7.7612847472717331E-11</v>
      </c>
      <c r="AN41" s="2">
        <f t="shared" si="11"/>
        <v>8.0825064722592013E-11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2977.0035429974087</v>
      </c>
      <c r="AH42" s="2">
        <v>-8.0190729931928217E-6</v>
      </c>
      <c r="AI42" s="2">
        <f t="shared" si="14"/>
        <v>2977.0035429974087</v>
      </c>
      <c r="AJ42" s="2">
        <v>-8.3509639807743952E-6</v>
      </c>
      <c r="AK42" s="2">
        <f t="shared" si="9"/>
        <v>2977.0035429974087</v>
      </c>
      <c r="AL42" s="2">
        <v>-9.6785311143321451E-6</v>
      </c>
      <c r="AM42" s="2">
        <f t="shared" si="10"/>
        <v>7.7612847472717331E-11</v>
      </c>
      <c r="AN42" s="2">
        <f t="shared" si="11"/>
        <v>8.0825064722592013E-11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2977.0035429974087</v>
      </c>
      <c r="AH43" s="2">
        <v>-8.0190729931928217E-6</v>
      </c>
      <c r="AI43" s="2">
        <f t="shared" si="14"/>
        <v>2977.0035429974087</v>
      </c>
      <c r="AJ43" s="2">
        <v>-8.3509639807743952E-6</v>
      </c>
      <c r="AK43" s="2">
        <f t="shared" si="9"/>
        <v>2977.0035429974087</v>
      </c>
      <c r="AL43" s="2">
        <v>-9.6785311143321451E-6</v>
      </c>
      <c r="AM43" s="2">
        <f t="shared" si="10"/>
        <v>7.7612847472717331E-11</v>
      </c>
      <c r="AN43" s="2">
        <f t="shared" si="11"/>
        <v>8.0825064722592013E-11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2977.0035429974087</v>
      </c>
      <c r="AH44" s="2">
        <v>-8.0190729931928217E-6</v>
      </c>
      <c r="AI44" s="2">
        <f t="shared" si="14"/>
        <v>2977.0035429974087</v>
      </c>
      <c r="AJ44" s="2">
        <v>-8.3509639807743952E-6</v>
      </c>
      <c r="AK44" s="5">
        <f>(AG44+AI44)/2</f>
        <v>2977.0035429974087</v>
      </c>
      <c r="AL44" s="2">
        <v>-9.6785311143321451E-6</v>
      </c>
      <c r="AM44" s="2">
        <f t="shared" si="10"/>
        <v>7.7612847472717331E-11</v>
      </c>
      <c r="AN44" s="2">
        <f t="shared" si="11"/>
        <v>8.0825064722592013E-11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3088.5495900281694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99.994452117228235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45.13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CEE-80A2-D348-8290-F5D3DEF324D6}">
  <dimension ref="B1:AO56"/>
  <sheetViews>
    <sheetView topLeftCell="A2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351.1894890968419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6.0334668468787295E-2</v>
      </c>
      <c r="X4" s="3">
        <v>1</v>
      </c>
      <c r="Y4" s="2">
        <f t="shared" ref="Y4:Y34" si="1" xml:space="preserve"> $O$20 * TAN($O$17/180*PI()) + $O$21 / (2 * SQRT($O$20^2 + X4^2)) - X4</f>
        <v>-0.94299393543541077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-0.44143113325585237</v>
      </c>
      <c r="AB4" s="2">
        <f>W4*AA4</f>
        <v>-2.6633601076792919E-2</v>
      </c>
      <c r="AC4" s="2">
        <f>Y4*AA4</f>
        <v>0.41626688157264946</v>
      </c>
      <c r="AD4" s="2">
        <f>X4-V4</f>
        <v>1</v>
      </c>
      <c r="AF4" s="2">
        <v>0</v>
      </c>
      <c r="AG4" s="2"/>
      <c r="AH4" s="2">
        <f>K27</f>
        <v>1.832208399719093E-4</v>
      </c>
      <c r="AI4" s="2"/>
      <c r="AJ4" s="2">
        <f>K27</f>
        <v>1.832208399719093E-4</v>
      </c>
      <c r="AK4" s="2"/>
      <c r="AL4" s="2">
        <f>K27</f>
        <v>1.832208399719093E-4</v>
      </c>
      <c r="AM4" s="2"/>
      <c r="AN4" s="2"/>
      <c r="AO4" s="2"/>
    </row>
    <row r="5" spans="2:41" x14ac:dyDescent="0.2">
      <c r="B5" s="10" t="s">
        <v>37</v>
      </c>
      <c r="C5" s="10">
        <v>2072.8041895279698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87.797372274210474</v>
      </c>
      <c r="L5" s="6" t="s">
        <v>101</v>
      </c>
      <c r="N5" s="6" t="s">
        <v>114</v>
      </c>
      <c r="O5" s="6">
        <f xml:space="preserve"> $C$18 * 0.85 * ($C$5/$C$18 *2.20462/1000)^(2/3) * 0.3048^2</f>
        <v>0.34519423068985511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6.0334668468787295E-2</v>
      </c>
      <c r="X5" s="2">
        <f>IF(AC4&gt;0, Z4, X4)</f>
        <v>0.5</v>
      </c>
      <c r="Y5" s="2">
        <f t="shared" si="1"/>
        <v>-0.44143113325585237</v>
      </c>
      <c r="Z5" s="2">
        <f t="shared" ref="Z5:Z34" si="3" xml:space="preserve"> (V5 + X5)/2</f>
        <v>0.25</v>
      </c>
      <c r="AA5" s="2">
        <f t="shared" si="2"/>
        <v>-0.19030248588007181</v>
      </c>
      <c r="AB5" s="2">
        <f t="shared" ref="AB5:AB34" si="4">W5*AA5</f>
        <v>-1.1481837394360208E-2</v>
      </c>
      <c r="AC5" s="2">
        <f t="shared" ref="AC5:AC34" si="5">Y5*AA5</f>
        <v>8.4005442003445951E-2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-962.51803069794437</v>
      </c>
      <c r="AI5" s="3">
        <v>10000</v>
      </c>
      <c r="AJ5" s="2">
        <f t="dataTable" ref="AJ5:AJ44" dt2D="0" dtr="0" r1="C5"/>
        <v>3328.973854911078</v>
      </c>
      <c r="AK5" s="2">
        <f>(AG5+AI5)/2</f>
        <v>5250</v>
      </c>
      <c r="AL5" s="2">
        <f t="dataTable" ref="AL5:AL44" dt2D="0" dtr="0" r1="C5" ca="1"/>
        <v>1629.8522863915109</v>
      </c>
      <c r="AM5" s="2">
        <f>AH5*AL5</f>
        <v>-1568762.2130260991</v>
      </c>
      <c r="AN5" s="2">
        <f>AJ5*AL5</f>
        <v>5425735.6487643821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6.0334668468787295E-2</v>
      </c>
      <c r="X6" s="2">
        <f t="shared" ref="X6:X34" si="8">IF(AC5&gt;0, Z5, X5)</f>
        <v>0.25</v>
      </c>
      <c r="Y6" s="2">
        <f t="shared" si="1"/>
        <v>-0.19030248588007181</v>
      </c>
      <c r="Z6" s="2">
        <f t="shared" si="3"/>
        <v>0.125</v>
      </c>
      <c r="AA6" s="2">
        <f t="shared" si="2"/>
        <v>-6.4845612923515539E-2</v>
      </c>
      <c r="AB6" s="2">
        <f t="shared" si="4"/>
        <v>-3.9124385573956191E-3</v>
      </c>
      <c r="AC6" s="2">
        <f t="shared" si="5"/>
        <v>1.2340281337761919E-2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-962.51803069794437</v>
      </c>
      <c r="AI6" s="2">
        <f>IF(AN5&gt;0, AK5, AI5)</f>
        <v>5250</v>
      </c>
      <c r="AJ6" s="2">
        <v>1629.8522863915109</v>
      </c>
      <c r="AK6" s="2">
        <f t="shared" ref="AK6:AK43" si="9">(AG6+AI6)/2</f>
        <v>2875</v>
      </c>
      <c r="AL6" s="2">
        <v>448.43624454597784</v>
      </c>
      <c r="AM6" s="2">
        <f t="shared" ref="AM6:AM44" si="10">AH6*AL6</f>
        <v>-431627.9709939764</v>
      </c>
      <c r="AN6" s="2">
        <f t="shared" ref="AN6:AN44" si="11">AJ6*AL6</f>
        <v>730884.83847408474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0.97547085402495115</v>
      </c>
      <c r="P7" s="6" t="s">
        <v>115</v>
      </c>
      <c r="U7" s="2">
        <v>3</v>
      </c>
      <c r="V7" s="2">
        <f t="shared" si="7"/>
        <v>0</v>
      </c>
      <c r="W7" s="2">
        <f t="shared" si="0"/>
        <v>6.0334668468787295E-2</v>
      </c>
      <c r="X7" s="2">
        <f t="shared" si="8"/>
        <v>0.125</v>
      </c>
      <c r="Y7" s="2">
        <f t="shared" si="1"/>
        <v>-6.4845612923515539E-2</v>
      </c>
      <c r="Z7" s="2">
        <f t="shared" si="3"/>
        <v>6.25E-2</v>
      </c>
      <c r="AA7" s="2">
        <f t="shared" si="2"/>
        <v>-2.2119648327901739E-3</v>
      </c>
      <c r="AB7" s="2">
        <f t="shared" si="4"/>
        <v>-1.3345816485101167E-4</v>
      </c>
      <c r="AC7" s="2">
        <f t="shared" si="5"/>
        <v>1.4343621534754038E-4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-962.51803069794437</v>
      </c>
      <c r="AI7" s="2">
        <f t="shared" ref="AI7:AI44" si="14">IF(AN6&gt;0, AK6, AI6)</f>
        <v>2875</v>
      </c>
      <c r="AJ7" s="2">
        <v>448.43624454597784</v>
      </c>
      <c r="AK7" s="2">
        <f t="shared" si="9"/>
        <v>1687.5</v>
      </c>
      <c r="AL7" s="2">
        <v>-239.11939481283957</v>
      </c>
      <c r="AM7" s="2">
        <f t="shared" si="10"/>
        <v>230156.72899693859</v>
      </c>
      <c r="AN7" s="2">
        <f t="shared" si="11"/>
        <v>-107229.80340797675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190.24496854398561</v>
      </c>
      <c r="L8" s="6" t="s">
        <v>102</v>
      </c>
      <c r="N8" s="6" t="s">
        <v>38</v>
      </c>
      <c r="O8" s="6">
        <f xml:space="preserve"> O4 *O7</f>
        <v>2211.8448354041179</v>
      </c>
      <c r="P8" s="6" t="s">
        <v>20</v>
      </c>
      <c r="U8" s="2">
        <v>4</v>
      </c>
      <c r="V8" s="2">
        <f t="shared" si="7"/>
        <v>0</v>
      </c>
      <c r="W8" s="2">
        <f t="shared" si="0"/>
        <v>6.0334668468787295E-2</v>
      </c>
      <c r="X8" s="2">
        <f t="shared" si="8"/>
        <v>6.25E-2</v>
      </c>
      <c r="Y8" s="2">
        <f t="shared" si="1"/>
        <v>-2.2119648327901739E-3</v>
      </c>
      <c r="Z8" s="2">
        <f t="shared" si="3"/>
        <v>3.125E-2</v>
      </c>
      <c r="AA8" s="2">
        <f t="shared" si="2"/>
        <v>2.9072907699843623E-2</v>
      </c>
      <c r="AB8" s="2">
        <f t="shared" si="4"/>
        <v>1.7541042474937183E-3</v>
      </c>
      <c r="AC8" s="2">
        <f t="shared" si="5"/>
        <v>-6.4308249419008757E-5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-239.11939481283957</v>
      </c>
      <c r="AI8" s="2">
        <f t="shared" si="14"/>
        <v>2875</v>
      </c>
      <c r="AJ8" s="2">
        <v>448.43624454597784</v>
      </c>
      <c r="AK8" s="2">
        <f t="shared" si="9"/>
        <v>2281.25</v>
      </c>
      <c r="AL8" s="2">
        <v>118.95756407466433</v>
      </c>
      <c r="AM8" s="2">
        <f t="shared" si="10"/>
        <v>-28445.060729943321</v>
      </c>
      <c r="AN8" s="2">
        <f t="shared" si="11"/>
        <v>53344.883293980005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5079.1430018075416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2211.8448354041179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2.9072907699843623E-2</v>
      </c>
      <c r="X9" s="2">
        <f t="shared" si="8"/>
        <v>6.25E-2</v>
      </c>
      <c r="Y9" s="2">
        <f t="shared" si="1"/>
        <v>-2.2119648327901739E-3</v>
      </c>
      <c r="Z9" s="2">
        <f t="shared" si="3"/>
        <v>4.6875E-2</v>
      </c>
      <c r="AA9" s="2">
        <f t="shared" si="2"/>
        <v>1.3433303324328988E-2</v>
      </c>
      <c r="AB9" s="2">
        <f t="shared" si="4"/>
        <v>3.9054518765221918E-4</v>
      </c>
      <c r="AC9" s="2">
        <f t="shared" si="5"/>
        <v>-2.9713994541619057E-5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-239.11939481283957</v>
      </c>
      <c r="AI9" s="2">
        <f t="shared" si="14"/>
        <v>2281.25</v>
      </c>
      <c r="AJ9" s="2">
        <v>118.95756407466433</v>
      </c>
      <c r="AK9" s="2">
        <f t="shared" si="9"/>
        <v>1984.375</v>
      </c>
      <c r="AL9" s="2">
        <v>-54.724165780279009</v>
      </c>
      <c r="AM9" s="2">
        <f t="shared" si="10"/>
        <v>13085.609403017821</v>
      </c>
      <c r="AN9" s="2">
        <f t="shared" si="11"/>
        <v>-6509.8534572400931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58.025155156794696</v>
      </c>
      <c r="H10" s="6" t="s">
        <v>101</v>
      </c>
      <c r="N10" s="6" t="s">
        <v>113</v>
      </c>
      <c r="O10" s="6">
        <f>O7/(0.3048^2)/($C$5*2.20462/1000)^(2/3)</f>
        <v>3.812908281336691</v>
      </c>
      <c r="U10" s="2">
        <v>6</v>
      </c>
      <c r="V10" s="2">
        <f t="shared" si="7"/>
        <v>4.6875E-2</v>
      </c>
      <c r="W10" s="2">
        <f t="shared" si="0"/>
        <v>1.3433303324328988E-2</v>
      </c>
      <c r="X10" s="2">
        <f t="shared" si="8"/>
        <v>6.25E-2</v>
      </c>
      <c r="Y10" s="2">
        <f t="shared" si="1"/>
        <v>-2.2119648327901739E-3</v>
      </c>
      <c r="Z10" s="2">
        <f t="shared" si="3"/>
        <v>5.46875E-2</v>
      </c>
      <c r="AA10" s="2">
        <f t="shared" si="2"/>
        <v>5.611367459289085E-3</v>
      </c>
      <c r="AB10" s="2">
        <f t="shared" si="4"/>
        <v>7.5379201144899576E-5</v>
      </c>
      <c r="AC10" s="2">
        <f t="shared" si="5"/>
        <v>-1.2412147483810604E-5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-54.724165780279009</v>
      </c>
      <c r="AI10" s="2">
        <f t="shared" si="14"/>
        <v>2281.25</v>
      </c>
      <c r="AJ10" s="2">
        <v>118.95756407466433</v>
      </c>
      <c r="AK10" s="2">
        <f t="shared" si="9"/>
        <v>2132.8125</v>
      </c>
      <c r="AL10" s="2">
        <v>34.935963490394442</v>
      </c>
      <c r="AM10" s="2">
        <f t="shared" si="10"/>
        <v>-1911.8414577421204</v>
      </c>
      <c r="AN10" s="2">
        <f t="shared" si="11"/>
        <v>4155.8971154187311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8.9306275180431225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5.46875E-2</v>
      </c>
      <c r="W11" s="2">
        <f t="shared" si="0"/>
        <v>5.611367459289085E-3</v>
      </c>
      <c r="X11" s="2">
        <f t="shared" si="8"/>
        <v>6.25E-2</v>
      </c>
      <c r="Y11" s="2">
        <f t="shared" si="1"/>
        <v>-2.2119648327901739E-3</v>
      </c>
      <c r="Z11" s="2">
        <f t="shared" si="3"/>
        <v>5.859375E-2</v>
      </c>
      <c r="AA11" s="2">
        <f t="shared" si="2"/>
        <v>1.6998744910248428E-3</v>
      </c>
      <c r="AB11" s="2">
        <f t="shared" si="4"/>
        <v>9.5386204038123987E-6</v>
      </c>
      <c r="AC11" s="2">
        <f t="shared" si="5"/>
        <v>-3.7600625943040487E-6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-54.724165780279009</v>
      </c>
      <c r="AI11" s="2">
        <f t="shared" si="14"/>
        <v>2132.8125</v>
      </c>
      <c r="AJ11" s="2">
        <v>34.935963490394442</v>
      </c>
      <c r="AK11" s="2">
        <f t="shared" si="9"/>
        <v>2058.59375</v>
      </c>
      <c r="AL11" s="2">
        <v>-8.7864017975377919</v>
      </c>
      <c r="AM11" s="2">
        <f t="shared" si="10"/>
        <v>480.82850858059959</v>
      </c>
      <c r="AN11" s="2">
        <f t="shared" si="11"/>
        <v>-306.96141241071638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232.10062062717878</v>
      </c>
      <c r="H12" s="25" t="s">
        <v>101</v>
      </c>
      <c r="J12" s="10" t="s">
        <v>79</v>
      </c>
      <c r="K12" s="6">
        <f>C5</f>
        <v>2072.8041895279698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5.859375E-2</v>
      </c>
      <c r="W12" s="2">
        <f t="shared" si="0"/>
        <v>1.6998744910248428E-3</v>
      </c>
      <c r="X12" s="2">
        <f t="shared" si="8"/>
        <v>6.25E-2</v>
      </c>
      <c r="Y12" s="2">
        <f t="shared" si="1"/>
        <v>-2.2119648327901739E-3</v>
      </c>
      <c r="Z12" s="2">
        <f t="shared" si="3"/>
        <v>6.0546875E-2</v>
      </c>
      <c r="AA12" s="2">
        <f t="shared" si="2"/>
        <v>-2.5600205780810376E-4</v>
      </c>
      <c r="AB12" s="2">
        <f t="shared" si="4"/>
        <v>-4.3517136771786279E-7</v>
      </c>
      <c r="AC12" s="2">
        <f t="shared" si="5"/>
        <v>5.662675489934427E-7</v>
      </c>
      <c r="AD12" s="2">
        <f t="shared" si="6"/>
        <v>3.90625E-3</v>
      </c>
      <c r="AF12" s="2">
        <v>8</v>
      </c>
      <c r="AG12" s="2">
        <f t="shared" si="13"/>
        <v>2058.59375</v>
      </c>
      <c r="AH12" s="2">
        <v>-8.7864017975377919</v>
      </c>
      <c r="AI12" s="2">
        <f t="shared" si="14"/>
        <v>2132.8125</v>
      </c>
      <c r="AJ12" s="2">
        <v>34.935963490394442</v>
      </c>
      <c r="AK12" s="2">
        <f t="shared" si="9"/>
        <v>2095.703125</v>
      </c>
      <c r="AL12" s="2">
        <v>13.836864165643192</v>
      </c>
      <c r="AM12" s="2">
        <f t="shared" si="10"/>
        <v>-121.57624817729361</v>
      </c>
      <c r="AN12" s="2">
        <f t="shared" si="11"/>
        <v>483.40418131245769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699.43003141171175</v>
      </c>
      <c r="L13" s="6" t="s">
        <v>7</v>
      </c>
      <c r="N13" s="6" t="s">
        <v>74</v>
      </c>
      <c r="O13" s="6">
        <f xml:space="preserve"> SQRT( ($C$5*$C$50)^2 + O9^2)</f>
        <v>20434.686115304637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1.6998744910248428E-3</v>
      </c>
      <c r="X13" s="2">
        <f t="shared" si="8"/>
        <v>6.0546875E-2</v>
      </c>
      <c r="Y13" s="2">
        <f t="shared" si="1"/>
        <v>-2.5600205780810376E-4</v>
      </c>
      <c r="Z13" s="2">
        <f t="shared" si="3"/>
        <v>5.95703125E-2</v>
      </c>
      <c r="AA13" s="2">
        <f t="shared" si="2"/>
        <v>7.2194701796215316E-4</v>
      </c>
      <c r="AB13" s="2">
        <f t="shared" si="4"/>
        <v>1.2272193197053182E-6</v>
      </c>
      <c r="AC13" s="2">
        <f t="shared" si="5"/>
        <v>-1.8481992222673525E-7</v>
      </c>
      <c r="AD13" s="2">
        <f t="shared" si="6"/>
        <v>1.953125E-3</v>
      </c>
      <c r="AF13" s="2">
        <v>9</v>
      </c>
      <c r="AG13" s="2">
        <f t="shared" si="13"/>
        <v>2058.59375</v>
      </c>
      <c r="AH13" s="2">
        <v>-8.7864017975377919</v>
      </c>
      <c r="AI13" s="2">
        <f t="shared" si="14"/>
        <v>2095.703125</v>
      </c>
      <c r="AJ13" s="2">
        <v>13.836864165643192</v>
      </c>
      <c r="AK13" s="2">
        <f t="shared" si="9"/>
        <v>2077.1484375</v>
      </c>
      <c r="AL13" s="2">
        <v>2.6857145216720255</v>
      </c>
      <c r="AM13" s="2">
        <f t="shared" si="10"/>
        <v>-23.597766900892434</v>
      </c>
      <c r="AN13" s="2">
        <f t="shared" si="11"/>
        <v>37.161867024071192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149.13561447631523</v>
      </c>
      <c r="L14" s="6" t="s">
        <v>7</v>
      </c>
      <c r="N14" s="6" t="s">
        <v>75</v>
      </c>
      <c r="O14" s="6">
        <f>$C$5*$C$50/O13</f>
        <v>0.99412482194943508</v>
      </c>
      <c r="U14" s="2">
        <v>10</v>
      </c>
      <c r="V14" s="2">
        <f t="shared" si="7"/>
        <v>5.95703125E-2</v>
      </c>
      <c r="W14" s="2">
        <f t="shared" si="0"/>
        <v>7.2194701796215316E-4</v>
      </c>
      <c r="X14" s="2">
        <f t="shared" si="8"/>
        <v>6.0546875E-2</v>
      </c>
      <c r="Y14" s="2">
        <f t="shared" si="1"/>
        <v>-2.5600205780810376E-4</v>
      </c>
      <c r="Z14" s="2">
        <f t="shared" si="3"/>
        <v>6.005859375E-2</v>
      </c>
      <c r="AA14" s="2">
        <f t="shared" si="2"/>
        <v>2.3297517755552222E-4</v>
      </c>
      <c r="AB14" s="2">
        <f t="shared" si="4"/>
        <v>1.6819573469541243E-7</v>
      </c>
      <c r="AC14" s="2">
        <f t="shared" si="5"/>
        <v>-5.9642124872422031E-8</v>
      </c>
      <c r="AD14" s="2">
        <f t="shared" si="6"/>
        <v>9.765625E-4</v>
      </c>
      <c r="AF14" s="2">
        <v>10</v>
      </c>
      <c r="AG14" s="2">
        <f t="shared" si="13"/>
        <v>2058.59375</v>
      </c>
      <c r="AH14" s="2">
        <v>-8.7864017975377919</v>
      </c>
      <c r="AI14" s="2">
        <f t="shared" si="14"/>
        <v>2077.1484375</v>
      </c>
      <c r="AJ14" s="2">
        <v>2.6857145216720255</v>
      </c>
      <c r="AK14" s="2">
        <f t="shared" si="9"/>
        <v>2067.87109375</v>
      </c>
      <c r="AL14" s="2">
        <v>-3.0497117215445542</v>
      </c>
      <c r="AM14" s="2">
        <f t="shared" si="10"/>
        <v>26.795992552151144</v>
      </c>
      <c r="AN14" s="2">
        <f t="shared" si="11"/>
        <v>-8.1906550574656016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262.80877252344334</v>
      </c>
      <c r="L15" s="6" t="s">
        <v>7</v>
      </c>
      <c r="U15" s="2">
        <v>11</v>
      </c>
      <c r="V15" s="2">
        <f t="shared" si="7"/>
        <v>6.005859375E-2</v>
      </c>
      <c r="W15" s="2">
        <f t="shared" si="0"/>
        <v>2.3297517755552222E-4</v>
      </c>
      <c r="X15" s="2">
        <f t="shared" si="8"/>
        <v>6.0546875E-2</v>
      </c>
      <c r="Y15" s="2">
        <f t="shared" si="1"/>
        <v>-2.5600205780810376E-4</v>
      </c>
      <c r="Z15" s="2">
        <f t="shared" si="3"/>
        <v>6.0302734375E-2</v>
      </c>
      <c r="AA15" s="2">
        <f t="shared" si="2"/>
        <v>-1.151276611641161E-5</v>
      </c>
      <c r="AB15" s="2">
        <f t="shared" si="4"/>
        <v>-2.6821887301261948E-9</v>
      </c>
      <c r="AC15" s="2">
        <f t="shared" si="5"/>
        <v>2.9472918168647831E-9</v>
      </c>
      <c r="AD15" s="2">
        <f t="shared" si="6"/>
        <v>4.8828125E-4</v>
      </c>
      <c r="AF15" s="2">
        <v>11</v>
      </c>
      <c r="AG15" s="2">
        <f t="shared" si="13"/>
        <v>2067.87109375</v>
      </c>
      <c r="AH15" s="2">
        <v>-3.0497117215445542</v>
      </c>
      <c r="AI15" s="2">
        <f t="shared" si="14"/>
        <v>2077.1484375</v>
      </c>
      <c r="AJ15" s="2">
        <v>2.6857145216720255</v>
      </c>
      <c r="AK15" s="2">
        <f t="shared" si="9"/>
        <v>2072.509765625</v>
      </c>
      <c r="AL15" s="2">
        <v>-0.1818333271667143</v>
      </c>
      <c r="AM15" s="2">
        <f t="shared" si="10"/>
        <v>0.55453922922777443</v>
      </c>
      <c r="AN15" s="2">
        <f t="shared" si="11"/>
        <v>-0.48835240729558499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60.067450215123834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6.005859375E-2</v>
      </c>
      <c r="W16" s="2">
        <f t="shared" si="0"/>
        <v>2.3297517755552222E-4</v>
      </c>
      <c r="X16" s="2">
        <f t="shared" si="8"/>
        <v>6.0302734375E-2</v>
      </c>
      <c r="Y16" s="2">
        <f t="shared" si="1"/>
        <v>-1.151276611641161E-5</v>
      </c>
      <c r="Z16" s="2">
        <f t="shared" si="3"/>
        <v>6.01806640625E-2</v>
      </c>
      <c r="AA16" s="2">
        <f t="shared" si="2"/>
        <v>1.1073137426709234E-4</v>
      </c>
      <c r="AB16" s="2">
        <f t="shared" si="4"/>
        <v>2.5797661580842823E-8</v>
      </c>
      <c r="AC16" s="2">
        <f t="shared" si="5"/>
        <v>-1.2748244136858731E-9</v>
      </c>
      <c r="AD16" s="2">
        <f t="shared" si="6"/>
        <v>2.44140625E-4</v>
      </c>
      <c r="AF16" s="2">
        <v>12</v>
      </c>
      <c r="AG16" s="2">
        <f t="shared" si="13"/>
        <v>2072.509765625</v>
      </c>
      <c r="AH16" s="2">
        <v>-0.1818333271667143</v>
      </c>
      <c r="AI16" s="2">
        <f t="shared" si="14"/>
        <v>2077.1484375</v>
      </c>
      <c r="AJ16" s="2">
        <v>2.6857145216720255</v>
      </c>
      <c r="AK16" s="2">
        <f t="shared" si="9"/>
        <v>2074.8291015625</v>
      </c>
      <c r="AL16" s="2">
        <v>1.2519812666162125</v>
      </c>
      <c r="AM16" s="2">
        <f t="shared" si="10"/>
        <v>-0.22765191925922312</v>
      </c>
      <c r="AN16" s="2">
        <f t="shared" si="11"/>
        <v>3.3624642686124977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32.281337837781706</v>
      </c>
      <c r="L17" s="6" t="s">
        <v>7</v>
      </c>
      <c r="N17" s="6" t="s">
        <v>25</v>
      </c>
      <c r="O17" s="6">
        <f xml:space="preserve"> ACOS(O14)/PI()*180</f>
        <v>6.2138534399672878</v>
      </c>
      <c r="P17" s="6" t="s">
        <v>40</v>
      </c>
      <c r="U17" s="2">
        <v>13</v>
      </c>
      <c r="V17" s="2">
        <f t="shared" si="7"/>
        <v>6.01806640625E-2</v>
      </c>
      <c r="W17" s="2">
        <f t="shared" si="0"/>
        <v>1.1073137426709234E-4</v>
      </c>
      <c r="X17" s="2">
        <f t="shared" si="8"/>
        <v>6.0302734375E-2</v>
      </c>
      <c r="Y17" s="2">
        <f t="shared" si="1"/>
        <v>-1.151276611641161E-5</v>
      </c>
      <c r="Z17" s="2">
        <f t="shared" si="3"/>
        <v>6.024169921875E-2</v>
      </c>
      <c r="AA17" s="2">
        <f t="shared" si="2"/>
        <v>4.9609346206597182E-5</v>
      </c>
      <c r="AB17" s="2">
        <f t="shared" si="4"/>
        <v>5.4933110819484704E-9</v>
      </c>
      <c r="AC17" s="2">
        <f t="shared" si="5"/>
        <v>-5.7114080006464489E-10</v>
      </c>
      <c r="AD17" s="2">
        <f t="shared" si="6"/>
        <v>1.220703125E-4</v>
      </c>
      <c r="AF17" s="2">
        <v>13</v>
      </c>
      <c r="AG17" s="2">
        <f t="shared" si="13"/>
        <v>2072.509765625</v>
      </c>
      <c r="AH17" s="2">
        <v>-0.1818333271667143</v>
      </c>
      <c r="AI17" s="2">
        <f t="shared" si="14"/>
        <v>2074.8291015625</v>
      </c>
      <c r="AJ17" s="2">
        <v>1.2519812666162125</v>
      </c>
      <c r="AK17" s="2">
        <f t="shared" si="9"/>
        <v>2073.66943359375</v>
      </c>
      <c r="AL17" s="2">
        <v>0.53507602524291542</v>
      </c>
      <c r="AM17" s="2">
        <f t="shared" si="10"/>
        <v>-9.729465395706012E-2</v>
      </c>
      <c r="AN17" s="2">
        <f t="shared" si="11"/>
        <v>0.66990515981959375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5108.6715288261594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130.67678830491374</v>
      </c>
      <c r="L18" s="6" t="s">
        <v>7</v>
      </c>
      <c r="N18" s="6" t="s">
        <v>19</v>
      </c>
      <c r="O18" s="6">
        <f xml:space="preserve"> O13 / $C$18</f>
        <v>5108.6715288261594</v>
      </c>
      <c r="P18" s="6" t="s">
        <v>20</v>
      </c>
      <c r="U18" s="2">
        <v>14</v>
      </c>
      <c r="V18" s="2">
        <f t="shared" si="7"/>
        <v>6.024169921875E-2</v>
      </c>
      <c r="W18" s="2">
        <f t="shared" si="0"/>
        <v>4.9609346206597182E-5</v>
      </c>
      <c r="X18" s="2">
        <f t="shared" si="8"/>
        <v>6.0302734375E-2</v>
      </c>
      <c r="Y18" s="2">
        <f t="shared" si="1"/>
        <v>-1.151276611641161E-5</v>
      </c>
      <c r="Z18" s="2">
        <f t="shared" si="3"/>
        <v>6.0272216796875E-2</v>
      </c>
      <c r="AA18" s="2">
        <f t="shared" si="2"/>
        <v>1.9048300577202693E-5</v>
      </c>
      <c r="AB18" s="2">
        <f t="shared" si="4"/>
        <v>9.4497373798177341E-10</v>
      </c>
      <c r="AC18" s="2">
        <f t="shared" si="5"/>
        <v>-2.1929862946044289E-10</v>
      </c>
      <c r="AD18" s="2">
        <f t="shared" si="6"/>
        <v>6.103515625E-5</v>
      </c>
      <c r="AF18" s="2">
        <v>14</v>
      </c>
      <c r="AG18" s="2">
        <f t="shared" si="13"/>
        <v>2072.509765625</v>
      </c>
      <c r="AH18" s="2">
        <v>-0.1818333271667143</v>
      </c>
      <c r="AI18" s="2">
        <f t="shared" si="14"/>
        <v>2073.66943359375</v>
      </c>
      <c r="AJ18" s="2">
        <v>0.53507602524291542</v>
      </c>
      <c r="AK18" s="2">
        <f t="shared" si="9"/>
        <v>2073.089599609375</v>
      </c>
      <c r="AL18" s="2">
        <v>0.17662183948073107</v>
      </c>
      <c r="AM18" s="2">
        <f t="shared" si="10"/>
        <v>-3.2115736723086666E-2</v>
      </c>
      <c r="AN18" s="2">
        <f t="shared" si="11"/>
        <v>9.4506111840441817E-2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58.531581516140314</v>
      </c>
      <c r="H19" s="6" t="s">
        <v>101</v>
      </c>
      <c r="J19" s="14" t="s">
        <v>61</v>
      </c>
      <c r="K19" s="6">
        <f xml:space="preserve"> $C$55 * C31 * $C$5</f>
        <v>23.215406922713264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6.0272216796875E-2</v>
      </c>
      <c r="W19" s="2">
        <f t="shared" si="0"/>
        <v>1.9048300577202693E-5</v>
      </c>
      <c r="X19" s="2">
        <f t="shared" si="8"/>
        <v>6.0302734375E-2</v>
      </c>
      <c r="Y19" s="2">
        <f t="shared" si="1"/>
        <v>-1.151276611641161E-5</v>
      </c>
      <c r="Z19" s="2">
        <f t="shared" si="3"/>
        <v>6.02874755859375E-2</v>
      </c>
      <c r="AA19" s="2">
        <f t="shared" si="2"/>
        <v>3.7677698633345469E-6</v>
      </c>
      <c r="AB19" s="2">
        <f t="shared" si="4"/>
        <v>7.1769612862522354E-11</v>
      </c>
      <c r="AC19" s="2">
        <f t="shared" si="5"/>
        <v>-4.3377453217034776E-11</v>
      </c>
      <c r="AD19" s="2">
        <f t="shared" si="6"/>
        <v>3.0517578125E-5</v>
      </c>
      <c r="AF19" s="2">
        <v>15</v>
      </c>
      <c r="AG19" s="2">
        <f t="shared" si="13"/>
        <v>2072.509765625</v>
      </c>
      <c r="AH19" s="2">
        <v>-0.1818333271667143</v>
      </c>
      <c r="AI19" s="2">
        <f t="shared" si="14"/>
        <v>2073.089599609375</v>
      </c>
      <c r="AJ19" s="2">
        <v>0.17662183948073107</v>
      </c>
      <c r="AK19" s="2">
        <f t="shared" si="9"/>
        <v>2072.7996826171875</v>
      </c>
      <c r="AL19" s="2">
        <v>-2.6033647661733994E-3</v>
      </c>
      <c r="AM19" s="2">
        <f t="shared" si="10"/>
        <v>4.7337847726190442E-4</v>
      </c>
      <c r="AN19" s="2">
        <f t="shared" si="11"/>
        <v>-4.5981107384086915E-4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8.9056804912378418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0.49891539388903255</v>
      </c>
      <c r="U20" s="2">
        <v>16</v>
      </c>
      <c r="V20" s="2">
        <f t="shared" si="7"/>
        <v>6.02874755859375E-2</v>
      </c>
      <c r="W20" s="2">
        <f t="shared" si="0"/>
        <v>3.7677698633345469E-6</v>
      </c>
      <c r="X20" s="2">
        <f t="shared" si="8"/>
        <v>6.0302734375E-2</v>
      </c>
      <c r="Y20" s="2">
        <f t="shared" si="1"/>
        <v>-1.151276611641161E-5</v>
      </c>
      <c r="Z20" s="2">
        <f t="shared" si="3"/>
        <v>6.029510498046875E-2</v>
      </c>
      <c r="AA20" s="2">
        <f t="shared" si="2"/>
        <v>-3.8724974683185254E-6</v>
      </c>
      <c r="AB20" s="2">
        <f t="shared" si="4"/>
        <v>-1.459067925696987E-11</v>
      </c>
      <c r="AC20" s="2">
        <f t="shared" si="5"/>
        <v>4.4583157639147263E-11</v>
      </c>
      <c r="AD20" s="2">
        <f t="shared" si="6"/>
        <v>1.52587890625E-5</v>
      </c>
      <c r="AF20" s="2">
        <v>16</v>
      </c>
      <c r="AG20" s="2">
        <f t="shared" si="13"/>
        <v>2072.7996826171875</v>
      </c>
      <c r="AH20" s="2">
        <v>-2.6033647661733994E-3</v>
      </c>
      <c r="AI20" s="2">
        <f t="shared" si="14"/>
        <v>2073.089599609375</v>
      </c>
      <c r="AJ20" s="2">
        <v>0.17662183948073107</v>
      </c>
      <c r="AK20" s="2">
        <f t="shared" si="9"/>
        <v>2072.9446411132812</v>
      </c>
      <c r="AL20" s="2">
        <v>8.7012092162694898E-2</v>
      </c>
      <c r="AM20" s="2">
        <f t="shared" si="10"/>
        <v>-2.2652421496739249E-4</v>
      </c>
      <c r="AN20" s="2">
        <f t="shared" si="11"/>
        <v>1.5368235774842077E-2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9.7716885477076659E-2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6.0000099589580108E-3</v>
      </c>
      <c r="U21" s="2">
        <v>17</v>
      </c>
      <c r="V21" s="2">
        <f t="shared" si="7"/>
        <v>6.02874755859375E-2</v>
      </c>
      <c r="W21" s="2">
        <f t="shared" si="0"/>
        <v>3.7677698633345469E-6</v>
      </c>
      <c r="X21" s="2">
        <f t="shared" si="8"/>
        <v>6.029510498046875E-2</v>
      </c>
      <c r="Y21" s="2">
        <f t="shared" si="1"/>
        <v>-3.8724974683185254E-6</v>
      </c>
      <c r="Z21" s="2">
        <f t="shared" si="3"/>
        <v>6.0291290283203125E-2</v>
      </c>
      <c r="AA21" s="2">
        <f t="shared" si="2"/>
        <v>-5.2363637932650864E-8</v>
      </c>
      <c r="AB21" s="2">
        <f t="shared" si="4"/>
        <v>-1.9729413693720363E-13</v>
      </c>
      <c r="AC21" s="2">
        <f t="shared" si="5"/>
        <v>2.0277805532613837E-13</v>
      </c>
      <c r="AD21" s="2">
        <f t="shared" si="6"/>
        <v>7.62939453125E-6</v>
      </c>
      <c r="AF21" s="2">
        <v>17</v>
      </c>
      <c r="AG21" s="2">
        <f t="shared" si="13"/>
        <v>2072.7996826171875</v>
      </c>
      <c r="AH21" s="2">
        <v>-2.6033647661733994E-3</v>
      </c>
      <c r="AI21" s="2">
        <f t="shared" si="14"/>
        <v>2072.9446411132812</v>
      </c>
      <c r="AJ21" s="2">
        <v>8.7012092162694898E-2</v>
      </c>
      <c r="AK21" s="2">
        <f t="shared" si="9"/>
        <v>2072.8721618652344</v>
      </c>
      <c r="AL21" s="2">
        <v>4.2203947544294351E-2</v>
      </c>
      <c r="AM21" s="2">
        <f t="shared" si="10"/>
        <v>-1.0987227003024627E-4</v>
      </c>
      <c r="AN21" s="2">
        <f t="shared" si="11"/>
        <v>3.6722537733536813E-3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234.12632606456125</v>
      </c>
      <c r="H22" s="25" t="s">
        <v>101</v>
      </c>
      <c r="J22" s="14" t="s">
        <v>112</v>
      </c>
      <c r="K22" s="6">
        <f>$C$55*(0.14*$G$12*1000/745.7)*0.453592</f>
        <v>15.81231901259301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6.02874755859375E-2</v>
      </c>
      <c r="W22" s="2">
        <f t="shared" si="0"/>
        <v>3.7677698633345469E-6</v>
      </c>
      <c r="X22" s="2">
        <f t="shared" si="8"/>
        <v>6.0291290283203125E-2</v>
      </c>
      <c r="Y22" s="2">
        <f t="shared" si="1"/>
        <v>-5.2363637932650864E-8</v>
      </c>
      <c r="Z22" s="2">
        <f t="shared" si="3"/>
        <v>6.0289382934570312E-2</v>
      </c>
      <c r="AA22" s="2">
        <f t="shared" si="2"/>
        <v>1.85770315384165E-6</v>
      </c>
      <c r="AB22" s="2">
        <f t="shared" si="4"/>
        <v>6.9993979580661102E-12</v>
      </c>
      <c r="AC22" s="2">
        <f t="shared" si="5"/>
        <v>-9.7276095334107767E-14</v>
      </c>
      <c r="AD22" s="2">
        <f t="shared" si="6"/>
        <v>3.814697265625E-6</v>
      </c>
      <c r="AF22" s="2">
        <v>18</v>
      </c>
      <c r="AG22" s="2">
        <f t="shared" si="13"/>
        <v>2072.7996826171875</v>
      </c>
      <c r="AH22" s="2">
        <v>-2.6033647661733994E-3</v>
      </c>
      <c r="AI22" s="2">
        <f t="shared" si="14"/>
        <v>2072.8721618652344</v>
      </c>
      <c r="AJ22" s="2">
        <v>4.2203947544294351E-2</v>
      </c>
      <c r="AK22" s="2">
        <f t="shared" si="9"/>
        <v>2072.8359222412109</v>
      </c>
      <c r="AL22" s="2">
        <v>1.9800187350028864E-2</v>
      </c>
      <c r="AM22" s="2">
        <f t="shared" si="10"/>
        <v>-5.1547110110697395E-5</v>
      </c>
      <c r="AN22" s="2">
        <f t="shared" si="11"/>
        <v>8.3564606828781876E-4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44.440921823479677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16766.144533787545</v>
      </c>
      <c r="P23" s="6" t="s">
        <v>18</v>
      </c>
      <c r="U23" s="2">
        <v>19</v>
      </c>
      <c r="V23" s="2">
        <f t="shared" si="7"/>
        <v>6.0289382934570312E-2</v>
      </c>
      <c r="W23" s="2">
        <f t="shared" si="0"/>
        <v>1.85770315384165E-6</v>
      </c>
      <c r="X23" s="2">
        <f t="shared" si="8"/>
        <v>6.0291290283203125E-2</v>
      </c>
      <c r="Y23" s="2">
        <f t="shared" si="1"/>
        <v>-5.2363637932650864E-8</v>
      </c>
      <c r="Z23" s="2">
        <f t="shared" si="3"/>
        <v>6.0290336608886719E-2</v>
      </c>
      <c r="AA23" s="2">
        <f t="shared" si="2"/>
        <v>9.0266976823794032E-7</v>
      </c>
      <c r="AB23" s="2">
        <f t="shared" si="4"/>
        <v>1.676892475333133E-12</v>
      </c>
      <c r="AC23" s="2">
        <f t="shared" si="5"/>
        <v>-4.7267072916761373E-14</v>
      </c>
      <c r="AD23" s="2">
        <f t="shared" si="6"/>
        <v>1.9073486328125E-6</v>
      </c>
      <c r="AF23" s="2">
        <v>19</v>
      </c>
      <c r="AG23" s="2">
        <f t="shared" si="13"/>
        <v>2072.7996826171875</v>
      </c>
      <c r="AH23" s="2">
        <v>-2.6033647661733994E-3</v>
      </c>
      <c r="AI23" s="2">
        <f t="shared" si="14"/>
        <v>2072.8359222412109</v>
      </c>
      <c r="AJ23" s="2">
        <v>1.9800187350028864E-2</v>
      </c>
      <c r="AK23" s="2">
        <f t="shared" si="9"/>
        <v>2072.8178024291992</v>
      </c>
      <c r="AL23" s="2">
        <v>8.5938664503828477E-3</v>
      </c>
      <c r="AM23" s="2">
        <f t="shared" si="10"/>
        <v>-2.2372969122126365E-5</v>
      </c>
      <c r="AN23" s="2">
        <f t="shared" si="11"/>
        <v>1.7016016577870791E-4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7.6631975594329447</v>
      </c>
      <c r="L24" s="6" t="s">
        <v>7</v>
      </c>
      <c r="N24" s="6" t="s">
        <v>31</v>
      </c>
      <c r="O24" s="18">
        <f>Z34</f>
        <v>6.0291237663477659E-2</v>
      </c>
      <c r="U24" s="2">
        <v>20</v>
      </c>
      <c r="V24" s="2">
        <f t="shared" si="7"/>
        <v>6.0290336608886719E-2</v>
      </c>
      <c r="W24" s="2">
        <f t="shared" si="0"/>
        <v>9.0266976823794032E-7</v>
      </c>
      <c r="X24" s="2">
        <f t="shared" si="8"/>
        <v>6.0291290283203125E-2</v>
      </c>
      <c r="Y24" s="2">
        <f t="shared" si="1"/>
        <v>-5.2363637932650864E-8</v>
      </c>
      <c r="Z24" s="2">
        <f t="shared" si="3"/>
        <v>6.0290813446044922E-2</v>
      </c>
      <c r="AA24" s="2">
        <f t="shared" si="2"/>
        <v>4.2515306772350492E-7</v>
      </c>
      <c r="AB24" s="2">
        <f t="shared" si="4"/>
        <v>3.8377282110762555E-13</v>
      </c>
      <c r="AC24" s="2">
        <f t="shared" si="5"/>
        <v>-2.2262561304229403E-14</v>
      </c>
      <c r="AD24" s="2">
        <f t="shared" si="6"/>
        <v>9.5367431640625E-7</v>
      </c>
      <c r="AF24" s="2">
        <v>20</v>
      </c>
      <c r="AG24" s="2">
        <f t="shared" si="13"/>
        <v>2072.7996826171875</v>
      </c>
      <c r="AH24" s="2">
        <v>-2.6033647661733994E-3</v>
      </c>
      <c r="AI24" s="2">
        <f t="shared" si="14"/>
        <v>2072.8178024291992</v>
      </c>
      <c r="AJ24" s="2">
        <v>8.5938664503828477E-3</v>
      </c>
      <c r="AK24" s="2">
        <f t="shared" si="9"/>
        <v>2072.8087425231934</v>
      </c>
      <c r="AL24" s="2">
        <v>2.9907255368470942E-3</v>
      </c>
      <c r="AM24" s="2">
        <f t="shared" si="10"/>
        <v>-7.78594948792275E-6</v>
      </c>
      <c r="AN24" s="2">
        <f t="shared" si="11"/>
        <v>2.5701895853413475E-5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13.265946812979008</v>
      </c>
      <c r="L25" s="6" t="s">
        <v>7</v>
      </c>
      <c r="N25" s="6" t="s">
        <v>32</v>
      </c>
      <c r="O25" s="6">
        <f xml:space="preserve"> O19 * $C$9 * O24 - $C$8 * SIN(O17/180*PI())</f>
        <v>0.79762460627671583</v>
      </c>
      <c r="P25" s="6" t="s">
        <v>10</v>
      </c>
      <c r="U25" s="2">
        <v>21</v>
      </c>
      <c r="V25" s="2">
        <f t="shared" si="7"/>
        <v>6.0290813446044922E-2</v>
      </c>
      <c r="W25" s="2">
        <f t="shared" si="0"/>
        <v>4.2515306772350492E-7</v>
      </c>
      <c r="X25" s="2">
        <f t="shared" si="8"/>
        <v>6.0291290283203125E-2</v>
      </c>
      <c r="Y25" s="2">
        <f t="shared" si="1"/>
        <v>-5.2363637932650864E-8</v>
      </c>
      <c r="Z25" s="2">
        <f t="shared" si="3"/>
        <v>6.0291051864624023E-2</v>
      </c>
      <c r="AA25" s="2">
        <f t="shared" si="2"/>
        <v>1.8639471553727471E-7</v>
      </c>
      <c r="AB25" s="2">
        <f t="shared" si="4"/>
        <v>7.9246285118122388E-14</v>
      </c>
      <c r="AC25" s="2">
        <f t="shared" si="5"/>
        <v>-9.7603053969533051E-15</v>
      </c>
      <c r="AD25" s="2">
        <f t="shared" si="6"/>
        <v>4.76837158203125E-7</v>
      </c>
      <c r="AF25" s="2">
        <v>21</v>
      </c>
      <c r="AG25" s="2">
        <f t="shared" si="13"/>
        <v>2072.7996826171875</v>
      </c>
      <c r="AH25" s="2">
        <v>-2.6033647661733994E-3</v>
      </c>
      <c r="AI25" s="2">
        <f t="shared" si="14"/>
        <v>2072.8087425231934</v>
      </c>
      <c r="AJ25" s="2">
        <v>2.9907255368470942E-3</v>
      </c>
      <c r="AK25" s="2">
        <f t="shared" si="9"/>
        <v>2072.8042125701904</v>
      </c>
      <c r="AL25" s="2">
        <v>1.9367876802789397E-4</v>
      </c>
      <c r="AM25" s="2">
        <f t="shared" si="10"/>
        <v>-5.0421648063969023E-7</v>
      </c>
      <c r="AN25" s="2">
        <f t="shared" si="11"/>
        <v>5.7924003748610699E-7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34.006219406642153</v>
      </c>
      <c r="L26" s="6" t="s">
        <v>7</v>
      </c>
      <c r="N26" s="6" t="s">
        <v>33</v>
      </c>
      <c r="O26" s="6">
        <f xml:space="preserve"> 1/$C$21 - O23 * SQRT( (2*$C$47*PI()*$C$9^2) / O18^3 )</f>
        <v>0.88488482776502853</v>
      </c>
      <c r="U26" s="2">
        <v>22</v>
      </c>
      <c r="V26" s="2">
        <f t="shared" si="7"/>
        <v>6.0291051864624023E-2</v>
      </c>
      <c r="W26" s="2">
        <f t="shared" si="0"/>
        <v>1.8639471553727471E-7</v>
      </c>
      <c r="X26" s="2">
        <f t="shared" si="8"/>
        <v>6.0291290283203125E-2</v>
      </c>
      <c r="Y26" s="2">
        <f t="shared" si="1"/>
        <v>-5.2363637932650864E-8</v>
      </c>
      <c r="Z26" s="2">
        <f t="shared" si="3"/>
        <v>6.0291171073913574E-2</v>
      </c>
      <c r="AA26" s="2">
        <f t="shared" si="2"/>
        <v>6.7015538965375931E-8</v>
      </c>
      <c r="AB26" s="2">
        <f t="shared" si="4"/>
        <v>1.2491342322028397E-14</v>
      </c>
      <c r="AC26" s="2">
        <f t="shared" si="5"/>
        <v>-3.5091774182444011E-15</v>
      </c>
      <c r="AD26" s="2">
        <f t="shared" si="6"/>
        <v>2.384185791015625E-7</v>
      </c>
      <c r="AF26" s="2">
        <v>22</v>
      </c>
      <c r="AG26" s="2">
        <f t="shared" si="13"/>
        <v>2072.7996826171875</v>
      </c>
      <c r="AH26" s="2">
        <v>-2.6033647661733994E-3</v>
      </c>
      <c r="AI26" s="2">
        <f t="shared" si="14"/>
        <v>2072.8042125701904</v>
      </c>
      <c r="AJ26" s="2">
        <v>1.9367876802789397E-4</v>
      </c>
      <c r="AK26" s="2">
        <f t="shared" si="9"/>
        <v>2072.801947593689</v>
      </c>
      <c r="AL26" s="2">
        <v>-1.2048434041389555E-3</v>
      </c>
      <c r="AM26" s="2">
        <f t="shared" si="10"/>
        <v>3.1366468670917744E-6</v>
      </c>
      <c r="AN26" s="2">
        <f t="shared" si="11"/>
        <v>-2.3335258618016686E-7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1.832208399719093E-4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6.0291171073913574E-2</v>
      </c>
      <c r="W27" s="2">
        <f t="shared" si="0"/>
        <v>6.7015538965375931E-8</v>
      </c>
      <c r="X27" s="2">
        <f t="shared" si="8"/>
        <v>6.0291290283203125E-2</v>
      </c>
      <c r="Y27" s="2">
        <f t="shared" si="1"/>
        <v>-5.2363637932650864E-8</v>
      </c>
      <c r="Z27" s="2">
        <f t="shared" si="3"/>
        <v>6.029123067855835E-2</v>
      </c>
      <c r="AA27" s="2">
        <f t="shared" si="2"/>
        <v>7.3259505545264503E-9</v>
      </c>
      <c r="AB27" s="2">
        <f t="shared" si="4"/>
        <v>4.9095252484528471E-16</v>
      </c>
      <c r="AC27" s="2">
        <f t="shared" si="5"/>
        <v>-3.8361342234972585E-16</v>
      </c>
      <c r="AD27" s="2">
        <f t="shared" si="6"/>
        <v>1.1920928955078125E-7</v>
      </c>
      <c r="AF27" s="2">
        <v>23</v>
      </c>
      <c r="AG27" s="2">
        <f t="shared" si="13"/>
        <v>2072.801947593689</v>
      </c>
      <c r="AH27" s="2">
        <v>-1.2048434041389555E-3</v>
      </c>
      <c r="AI27" s="2">
        <f t="shared" si="14"/>
        <v>2072.8042125701904</v>
      </c>
      <c r="AJ27" s="2">
        <v>1.9367876802789397E-4</v>
      </c>
      <c r="AK27" s="2">
        <f t="shared" si="9"/>
        <v>2072.8030800819397</v>
      </c>
      <c r="AL27" s="2">
        <v>-5.1010121956096555E-4</v>
      </c>
      <c r="AM27" s="2">
        <f t="shared" si="10"/>
        <v>6.1459208983126649E-7</v>
      </c>
      <c r="AN27" s="2">
        <f t="shared" si="11"/>
        <v>-9.8795775774094051E-8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5079.1430018075416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1.1500117128005996</v>
      </c>
      <c r="U28" s="2">
        <v>24</v>
      </c>
      <c r="V28" s="2">
        <f t="shared" si="7"/>
        <v>6.029123067855835E-2</v>
      </c>
      <c r="W28" s="2">
        <f t="shared" si="0"/>
        <v>7.3259505545264503E-9</v>
      </c>
      <c r="X28" s="2">
        <f t="shared" si="8"/>
        <v>6.0291290283203125E-2</v>
      </c>
      <c r="Y28" s="2">
        <f t="shared" si="1"/>
        <v>-5.2363637932650864E-8</v>
      </c>
      <c r="Z28" s="2">
        <f t="shared" si="3"/>
        <v>6.0291260480880737E-2</v>
      </c>
      <c r="AA28" s="2">
        <f t="shared" si="2"/>
        <v>-2.2518843678653866E-8</v>
      </c>
      <c r="AB28" s="2">
        <f t="shared" si="4"/>
        <v>-1.6497193533492874E-16</v>
      </c>
      <c r="AC28" s="2">
        <f t="shared" si="5"/>
        <v>1.1791685770509946E-15</v>
      </c>
      <c r="AD28" s="2">
        <f t="shared" si="6"/>
        <v>5.9604644775390625E-8</v>
      </c>
      <c r="AF28" s="2">
        <v>24</v>
      </c>
      <c r="AG28" s="2">
        <f t="shared" si="13"/>
        <v>2072.8030800819397</v>
      </c>
      <c r="AH28" s="2">
        <v>-5.1010121956096555E-4</v>
      </c>
      <c r="AI28" s="2">
        <f t="shared" si="14"/>
        <v>2072.8042125701904</v>
      </c>
      <c r="AJ28" s="2">
        <v>1.9367876802789397E-4</v>
      </c>
      <c r="AK28" s="2">
        <f t="shared" si="9"/>
        <v>2072.8036463260651</v>
      </c>
      <c r="AL28" s="2">
        <v>-1.5369245124929876E-4</v>
      </c>
      <c r="AM28" s="2">
        <f t="shared" si="10"/>
        <v>7.8398706819581541E-8</v>
      </c>
      <c r="AN28" s="2">
        <f t="shared" si="11"/>
        <v>-2.9766964613151334E-8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48.670389340806381</v>
      </c>
      <c r="H29" t="s">
        <v>18</v>
      </c>
      <c r="U29" s="2">
        <v>25</v>
      </c>
      <c r="V29" s="2">
        <f t="shared" si="7"/>
        <v>6.029123067855835E-2</v>
      </c>
      <c r="W29" s="2">
        <f t="shared" si="0"/>
        <v>7.3259505545264503E-9</v>
      </c>
      <c r="X29" s="2">
        <f t="shared" si="8"/>
        <v>6.0291260480880737E-2</v>
      </c>
      <c r="Y29" s="2">
        <f t="shared" si="1"/>
        <v>-2.2518843678653866E-8</v>
      </c>
      <c r="Z29" s="2">
        <f t="shared" si="3"/>
        <v>6.0291245579719543E-2</v>
      </c>
      <c r="AA29" s="2">
        <f t="shared" si="2"/>
        <v>-7.5964465620637078E-9</v>
      </c>
      <c r="AB29" s="2">
        <f t="shared" si="4"/>
        <v>-5.5651191903781168E-17</v>
      </c>
      <c r="AC29" s="2">
        <f t="shared" si="5"/>
        <v>1.7106319264436022E-16</v>
      </c>
      <c r="AD29" s="2">
        <f t="shared" si="6"/>
        <v>2.9802322387695312E-8</v>
      </c>
      <c r="AF29" s="2">
        <v>25</v>
      </c>
      <c r="AG29" s="2">
        <f t="shared" si="13"/>
        <v>2072.8036463260651</v>
      </c>
      <c r="AH29" s="2">
        <v>-1.5369245124929876E-4</v>
      </c>
      <c r="AI29" s="2">
        <f t="shared" si="14"/>
        <v>2072.8042125701904</v>
      </c>
      <c r="AJ29" s="2">
        <v>1.9367876802789397E-4</v>
      </c>
      <c r="AK29" s="2">
        <f t="shared" si="9"/>
        <v>2072.8039294481277</v>
      </c>
      <c r="AL29" s="2">
        <v>1.9993151909147855E-5</v>
      </c>
      <c r="AM29" s="2">
        <f t="shared" si="10"/>
        <v>-3.0727965251165312E-9</v>
      </c>
      <c r="AN29" s="2">
        <f t="shared" si="11"/>
        <v>3.8722490307582924E-9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10.647152291167737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6.029123067855835E-2</v>
      </c>
      <c r="W30" s="2">
        <f t="shared" si="0"/>
        <v>7.3259505545264503E-9</v>
      </c>
      <c r="X30" s="2">
        <f t="shared" si="8"/>
        <v>6.0291245579719543E-2</v>
      </c>
      <c r="Y30" s="2">
        <f t="shared" si="1"/>
        <v>-7.5964465620637078E-9</v>
      </c>
      <c r="Z30" s="2">
        <f t="shared" si="3"/>
        <v>6.0291238129138947E-2</v>
      </c>
      <c r="AA30" s="2">
        <f t="shared" si="2"/>
        <v>-1.3524800029918183E-10</v>
      </c>
      <c r="AB30" s="2">
        <f t="shared" si="4"/>
        <v>-9.9082016279038451E-19</v>
      </c>
      <c r="AC30" s="2">
        <f t="shared" si="5"/>
        <v>1.0274042068987112E-18</v>
      </c>
      <c r="AD30" s="2">
        <f t="shared" si="6"/>
        <v>1.4901161193847656E-8</v>
      </c>
      <c r="AF30" s="2">
        <v>26</v>
      </c>
      <c r="AG30" s="2">
        <f t="shared" si="13"/>
        <v>2072.8036463260651</v>
      </c>
      <c r="AH30" s="2">
        <v>-1.5369245124929876E-4</v>
      </c>
      <c r="AI30" s="2">
        <f t="shared" si="14"/>
        <v>2072.8039294481277</v>
      </c>
      <c r="AJ30" s="2">
        <v>1.9993151909147855E-5</v>
      </c>
      <c r="AK30" s="2">
        <f t="shared" si="9"/>
        <v>2072.8037878870964</v>
      </c>
      <c r="AL30" s="2">
        <v>-7.1368452154274564E-5</v>
      </c>
      <c r="AM30" s="2">
        <f t="shared" si="10"/>
        <v>1.0968792353458754E-8</v>
      </c>
      <c r="AN30" s="2">
        <f t="shared" si="11"/>
        <v>-1.4268803054411618E-9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194.68155736322552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6.029123067855835E-2</v>
      </c>
      <c r="W31" s="2">
        <f t="shared" si="0"/>
        <v>7.3259505545264503E-9</v>
      </c>
      <c r="X31" s="2">
        <f t="shared" si="8"/>
        <v>6.0291238129138947E-2</v>
      </c>
      <c r="Y31" s="2">
        <f t="shared" si="1"/>
        <v>-1.3524800029918183E-10</v>
      </c>
      <c r="Z31" s="2">
        <f t="shared" si="3"/>
        <v>6.0291234403848648E-2</v>
      </c>
      <c r="AA31" s="2">
        <f t="shared" si="2"/>
        <v>3.5953512736441873E-9</v>
      </c>
      <c r="AB31" s="2">
        <f t="shared" si="4"/>
        <v>2.6339365656871013E-17</v>
      </c>
      <c r="AC31" s="2">
        <f t="shared" si="5"/>
        <v>-4.8626407013349285E-19</v>
      </c>
      <c r="AD31" s="2">
        <f t="shared" si="6"/>
        <v>7.4505805969238281E-9</v>
      </c>
      <c r="AF31" s="2">
        <v>27</v>
      </c>
      <c r="AG31" s="2">
        <f t="shared" si="13"/>
        <v>2072.8037878870964</v>
      </c>
      <c r="AH31" s="2">
        <v>-7.1368452154274564E-5</v>
      </c>
      <c r="AI31" s="2">
        <f t="shared" si="14"/>
        <v>2072.8039294481277</v>
      </c>
      <c r="AJ31" s="2">
        <v>1.9993151909147855E-5</v>
      </c>
      <c r="AK31" s="2">
        <f t="shared" si="9"/>
        <v>2072.8038586676121</v>
      </c>
      <c r="AL31" s="2">
        <v>-2.1168849116293131E-5</v>
      </c>
      <c r="AM31" s="2">
        <f t="shared" si="10"/>
        <v>1.5107879953172237E-9</v>
      </c>
      <c r="AN31" s="2">
        <f t="shared" si="11"/>
        <v>-4.232320161238789E-10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699.43</v>
      </c>
      <c r="L32" s="6" t="s">
        <v>7</v>
      </c>
      <c r="U32" s="2">
        <v>28</v>
      </c>
      <c r="V32" s="2">
        <f t="shared" si="7"/>
        <v>6.0291234403848648E-2</v>
      </c>
      <c r="W32" s="2">
        <f t="shared" si="0"/>
        <v>3.5953512736441873E-9</v>
      </c>
      <c r="X32" s="2">
        <f t="shared" si="8"/>
        <v>6.0291238129138947E-2</v>
      </c>
      <c r="Y32" s="2">
        <f t="shared" si="1"/>
        <v>-1.3524800029918183E-10</v>
      </c>
      <c r="Z32" s="2">
        <f t="shared" si="3"/>
        <v>6.0291236266493797E-2</v>
      </c>
      <c r="AA32" s="2">
        <f t="shared" si="2"/>
        <v>1.7300516366725027E-9</v>
      </c>
      <c r="AB32" s="2">
        <f t="shared" si="4"/>
        <v>6.2201433553806934E-18</v>
      </c>
      <c r="AC32" s="2">
        <f t="shared" si="5"/>
        <v>-2.3398602427428265E-19</v>
      </c>
      <c r="AD32" s="2">
        <f t="shared" si="6"/>
        <v>3.7252902984619141E-9</v>
      </c>
      <c r="AF32" s="2">
        <v>28</v>
      </c>
      <c r="AG32" s="2">
        <f t="shared" si="13"/>
        <v>2072.8038586676121</v>
      </c>
      <c r="AH32" s="2">
        <v>-2.1168849116293131E-5</v>
      </c>
      <c r="AI32" s="2">
        <f t="shared" si="14"/>
        <v>2072.8039294481277</v>
      </c>
      <c r="AJ32" s="2">
        <v>1.9993151909147855E-5</v>
      </c>
      <c r="AK32" s="2">
        <f t="shared" si="9"/>
        <v>2072.8038940578699</v>
      </c>
      <c r="AL32" s="2">
        <v>-5.1066501782770501E-6</v>
      </c>
      <c r="AM32" s="2">
        <f t="shared" si="10"/>
        <v>1.0810190711363829E-10</v>
      </c>
      <c r="AN32" s="2">
        <f t="shared" si="11"/>
        <v>-1.0209803276117004E-10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504.29</v>
      </c>
      <c r="L33" s="6" t="s">
        <v>7</v>
      </c>
      <c r="U33" s="2">
        <v>29</v>
      </c>
      <c r="V33" s="2">
        <f t="shared" si="7"/>
        <v>6.0291236266493797E-2</v>
      </c>
      <c r="W33" s="2">
        <f t="shared" si="0"/>
        <v>1.7300516366725027E-9</v>
      </c>
      <c r="X33" s="2">
        <f t="shared" si="8"/>
        <v>6.0291238129138947E-2</v>
      </c>
      <c r="Y33" s="2">
        <f t="shared" si="1"/>
        <v>-1.3524800029918183E-10</v>
      </c>
      <c r="Z33" s="2">
        <f t="shared" si="3"/>
        <v>6.0291237197816372E-2</v>
      </c>
      <c r="AA33" s="2">
        <f t="shared" si="2"/>
        <v>7.9740181818666045E-10</v>
      </c>
      <c r="AB33" s="2">
        <f t="shared" si="4"/>
        <v>1.3795463206394613E-18</v>
      </c>
      <c r="AC33" s="2">
        <f t="shared" si="5"/>
        <v>-1.0784700134467758E-19</v>
      </c>
      <c r="AD33" s="2">
        <f t="shared" si="6"/>
        <v>1.862645149230957E-9</v>
      </c>
      <c r="AF33" s="2">
        <v>29</v>
      </c>
      <c r="AG33" s="2">
        <f t="shared" si="13"/>
        <v>2072.8038940578699</v>
      </c>
      <c r="AH33" s="2">
        <v>-5.1066501782770501E-6</v>
      </c>
      <c r="AI33" s="2">
        <f t="shared" si="14"/>
        <v>2072.8039294481277</v>
      </c>
      <c r="AJ33" s="2">
        <v>1.9993151909147855E-5</v>
      </c>
      <c r="AK33" s="2">
        <f t="shared" si="9"/>
        <v>2072.8039117529988</v>
      </c>
      <c r="AL33" s="2">
        <v>1.1962051985392463E-5</v>
      </c>
      <c r="AM33" s="2">
        <f t="shared" si="10"/>
        <v>-6.1086014903763765E-11</v>
      </c>
      <c r="AN33" s="2">
        <f t="shared" si="11"/>
        <v>2.3915912248907522E-10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169.7</v>
      </c>
      <c r="L34" s="6" t="s">
        <v>7</v>
      </c>
      <c r="U34" s="2">
        <v>30</v>
      </c>
      <c r="V34" s="2">
        <f t="shared" si="7"/>
        <v>6.0291237197816372E-2</v>
      </c>
      <c r="W34" s="2">
        <f t="shared" si="0"/>
        <v>7.9740181818666045E-10</v>
      </c>
      <c r="X34" s="2">
        <f t="shared" si="8"/>
        <v>6.0291238129138947E-2</v>
      </c>
      <c r="Y34" s="2">
        <f t="shared" si="1"/>
        <v>-1.3524800029918183E-10</v>
      </c>
      <c r="Z34" s="2">
        <f t="shared" si="3"/>
        <v>6.0291237663477659E-2</v>
      </c>
      <c r="AA34" s="2">
        <f t="shared" si="2"/>
        <v>3.3107690894373931E-10</v>
      </c>
      <c r="AB34" s="2">
        <f t="shared" si="4"/>
        <v>2.6400132915135715E-19</v>
      </c>
      <c r="AC34" s="2">
        <f t="shared" si="5"/>
        <v>-4.4777489879875048E-20</v>
      </c>
      <c r="AD34" s="2">
        <f>X34-V34</f>
        <v>9.3132257461547852E-10</v>
      </c>
      <c r="AF34" s="2">
        <v>30</v>
      </c>
      <c r="AG34" s="2">
        <f t="shared" si="13"/>
        <v>2072.8038940578699</v>
      </c>
      <c r="AH34" s="2">
        <v>-5.1066501782770501E-6</v>
      </c>
      <c r="AI34" s="2">
        <f t="shared" si="14"/>
        <v>2072.8039117529988</v>
      </c>
      <c r="AJ34" s="2">
        <v>1.1962051985392463E-5</v>
      </c>
      <c r="AK34" s="2">
        <f t="shared" si="9"/>
        <v>2072.8039029054344</v>
      </c>
      <c r="AL34" s="2">
        <v>-1.0910998753388412E-6</v>
      </c>
      <c r="AM34" s="2">
        <f t="shared" si="10"/>
        <v>5.5718653729171608E-12</v>
      </c>
      <c r="AN34" s="2">
        <f t="shared" si="11"/>
        <v>-1.3051793430058455E-11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234.12632606456125</v>
      </c>
      <c r="H35" s="25" t="s">
        <v>101</v>
      </c>
      <c r="J35" s="15" t="s">
        <v>70</v>
      </c>
      <c r="K35" s="6">
        <f>ROUND(SUM(K23:K26),2)</f>
        <v>99.38</v>
      </c>
      <c r="L35" s="6" t="s">
        <v>7</v>
      </c>
      <c r="AF35" s="2">
        <v>31</v>
      </c>
      <c r="AG35" s="2">
        <f t="shared" si="13"/>
        <v>2072.8039029054344</v>
      </c>
      <c r="AH35" s="2">
        <v>-1.0910998753388412E-6</v>
      </c>
      <c r="AI35" s="2">
        <f t="shared" si="14"/>
        <v>2072.8039117529988</v>
      </c>
      <c r="AJ35" s="2">
        <v>1.1962051985392463E-5</v>
      </c>
      <c r="AK35" s="2">
        <f t="shared" si="9"/>
        <v>2072.8039073292166</v>
      </c>
      <c r="AL35" s="2">
        <v>9.9542774023575475E-6</v>
      </c>
      <c r="AM35" s="2">
        <f t="shared" si="10"/>
        <v>-1.0861110832800564E-11</v>
      </c>
      <c r="AN35" s="2">
        <f t="shared" si="11"/>
        <v>1.1907358376401843E-10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2072.7999999999997</v>
      </c>
      <c r="L36" s="6" t="s">
        <v>7</v>
      </c>
      <c r="AF36" s="2">
        <v>32</v>
      </c>
      <c r="AG36" s="2">
        <f t="shared" si="13"/>
        <v>2072.8039029054344</v>
      </c>
      <c r="AH36" s="2">
        <v>-1.0910998753388412E-6</v>
      </c>
      <c r="AI36" s="2">
        <f t="shared" si="14"/>
        <v>2072.8039073292166</v>
      </c>
      <c r="AJ36" s="2">
        <v>9.9542774023575475E-6</v>
      </c>
      <c r="AK36" s="2">
        <f t="shared" si="9"/>
        <v>2072.8039051173255</v>
      </c>
      <c r="AL36" s="2">
        <v>-8.7213720689760521E-8</v>
      </c>
      <c r="AM36" s="2">
        <f t="shared" si="10"/>
        <v>9.5158879772434223E-14</v>
      </c>
      <c r="AN36" s="2">
        <f t="shared" si="11"/>
        <v>-8.6814956903760606E-13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2072.8039051173255</v>
      </c>
      <c r="AH37" s="2">
        <v>-8.7213720689760521E-8</v>
      </c>
      <c r="AI37" s="2">
        <f t="shared" si="14"/>
        <v>2072.8039073292166</v>
      </c>
      <c r="AJ37" s="2">
        <v>9.9542774023575475E-6</v>
      </c>
      <c r="AK37" s="2">
        <f t="shared" si="9"/>
        <v>2072.803906223271</v>
      </c>
      <c r="AL37" s="2">
        <v>4.1473003875580616E-7</v>
      </c>
      <c r="AM37" s="2">
        <f t="shared" si="10"/>
        <v>-3.6170149761702435E-14</v>
      </c>
      <c r="AN37" s="2">
        <f t="shared" si="11"/>
        <v>4.1283378528657912E-12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2072.8039051173255</v>
      </c>
      <c r="AH38" s="2">
        <v>-8.7213720689760521E-8</v>
      </c>
      <c r="AI38" s="2">
        <f t="shared" si="14"/>
        <v>2072.803906223271</v>
      </c>
      <c r="AJ38" s="2">
        <v>4.1473003875580616E-7</v>
      </c>
      <c r="AK38" s="2">
        <f t="shared" si="9"/>
        <v>2072.8039056702983</v>
      </c>
      <c r="AL38" s="2">
        <v>1.6375861378037371E-7</v>
      </c>
      <c r="AM38" s="2">
        <f t="shared" si="10"/>
        <v>-1.4281998002783881E-14</v>
      </c>
      <c r="AN38" s="2">
        <f t="shared" si="11"/>
        <v>6.7915616239731481E-14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28.95</v>
      </c>
      <c r="L39" s="6" t="s">
        <v>58</v>
      </c>
      <c r="AF39" s="2">
        <v>35</v>
      </c>
      <c r="AG39" s="2">
        <f t="shared" si="13"/>
        <v>2072.8039051173255</v>
      </c>
      <c r="AH39" s="2">
        <v>-8.7213720689760521E-8</v>
      </c>
      <c r="AI39" s="2">
        <f t="shared" si="14"/>
        <v>2072.8039056702983</v>
      </c>
      <c r="AJ39" s="2">
        <v>1.6375861378037371E-7</v>
      </c>
      <c r="AK39" s="2">
        <f t="shared" si="9"/>
        <v>2072.8039053938119</v>
      </c>
      <c r="AL39" s="2">
        <v>3.8273128666332923E-8</v>
      </c>
      <c r="AM39" s="2">
        <f t="shared" si="10"/>
        <v>-3.3379419534288261E-15</v>
      </c>
      <c r="AN39" s="2">
        <f t="shared" si="11"/>
        <v>6.2675544954365626E-15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33.74</v>
      </c>
      <c r="L40" s="6" t="s">
        <v>58</v>
      </c>
      <c r="AF40" s="2">
        <v>36</v>
      </c>
      <c r="AG40" s="2">
        <f t="shared" si="13"/>
        <v>2072.8039051173255</v>
      </c>
      <c r="AH40" s="2">
        <v>-8.7213720689760521E-8</v>
      </c>
      <c r="AI40" s="2">
        <f t="shared" si="14"/>
        <v>2072.8039053938119</v>
      </c>
      <c r="AJ40" s="2">
        <v>3.8273128666332923E-8</v>
      </c>
      <c r="AK40" s="2">
        <f t="shared" si="9"/>
        <v>2072.8039052555687</v>
      </c>
      <c r="AL40" s="2">
        <v>-2.4470637072226964E-8</v>
      </c>
      <c r="AM40" s="2">
        <f t="shared" si="10"/>
        <v>2.1341753067177016E-15</v>
      </c>
      <c r="AN40" s="2">
        <f t="shared" si="11"/>
        <v>-9.3656784121247896E-16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24.33</v>
      </c>
      <c r="L41" s="6" t="s">
        <v>58</v>
      </c>
      <c r="AF41" s="2">
        <v>37</v>
      </c>
      <c r="AG41" s="2">
        <f t="shared" si="13"/>
        <v>2072.8039052555687</v>
      </c>
      <c r="AH41" s="2">
        <v>-2.4470637072226964E-8</v>
      </c>
      <c r="AI41" s="2">
        <f t="shared" si="14"/>
        <v>2072.8039053938119</v>
      </c>
      <c r="AJ41" s="2">
        <v>3.8273128666332923E-8</v>
      </c>
      <c r="AK41" s="2">
        <f t="shared" si="9"/>
        <v>2072.8039053246903</v>
      </c>
      <c r="AL41" s="2">
        <v>6.900791049702093E-9</v>
      </c>
      <c r="AM41" s="2">
        <f t="shared" si="10"/>
        <v>-1.6886675328853206E-16</v>
      </c>
      <c r="AN41" s="2">
        <f t="shared" si="11"/>
        <v>2.6411486374472684E-16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8.19</v>
      </c>
      <c r="L42" s="6" t="s">
        <v>58</v>
      </c>
      <c r="AF42" s="2">
        <v>38</v>
      </c>
      <c r="AG42" s="2">
        <f t="shared" si="13"/>
        <v>2072.8039052555687</v>
      </c>
      <c r="AH42" s="2">
        <v>-2.4470637072226964E-8</v>
      </c>
      <c r="AI42" s="2">
        <f t="shared" si="14"/>
        <v>2072.8039053246903</v>
      </c>
      <c r="AJ42" s="2">
        <v>6.900791049702093E-9</v>
      </c>
      <c r="AK42" s="2">
        <f t="shared" si="9"/>
        <v>2072.8039052901295</v>
      </c>
      <c r="AL42" s="2">
        <v>-8.7850366981001571E-9</v>
      </c>
      <c r="AM42" s="2">
        <f t="shared" si="10"/>
        <v>2.1497544470540406E-16</v>
      </c>
      <c r="AN42" s="2">
        <f t="shared" si="11"/>
        <v>-6.0623702617553992E-17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2072.8039052901295</v>
      </c>
      <c r="AH43" s="2">
        <v>-8.7850366981001571E-9</v>
      </c>
      <c r="AI43" s="2">
        <f t="shared" si="14"/>
        <v>2072.8039053246903</v>
      </c>
      <c r="AJ43" s="2">
        <v>6.900791049702093E-9</v>
      </c>
      <c r="AK43" s="2">
        <f t="shared" si="9"/>
        <v>2072.8039053074099</v>
      </c>
      <c r="AL43" s="2">
        <v>-9.4223651103675365E-10</v>
      </c>
      <c r="AM43" s="2">
        <f t="shared" si="10"/>
        <v>8.2775823277477345E-18</v>
      </c>
      <c r="AN43" s="2">
        <f t="shared" si="11"/>
        <v>-6.502177282064957E-18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2072.8039053074099</v>
      </c>
      <c r="AH44" s="2">
        <v>-9.4223651103675365E-10</v>
      </c>
      <c r="AI44" s="2">
        <f t="shared" si="14"/>
        <v>2072.8039053246903</v>
      </c>
      <c r="AJ44" s="2">
        <v>6.900791049702093E-9</v>
      </c>
      <c r="AK44" s="5">
        <f>(AG44+AI44)/2</f>
        <v>2072.8039053160501</v>
      </c>
      <c r="AL44" s="2">
        <v>2.9790498956572264E-9</v>
      </c>
      <c r="AM44" s="2">
        <f t="shared" si="10"/>
        <v>-2.8069695798884701E-18</v>
      </c>
      <c r="AN44" s="2">
        <f t="shared" si="11"/>
        <v>2.0557800856567342E-17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1846.9980533756116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28.95</v>
      </c>
      <c r="L47" s="6" t="s">
        <v>58</v>
      </c>
      <c r="N47" s="6" t="s">
        <v>154</v>
      </c>
      <c r="O47" s="6">
        <f>0.377*O46^0.6945</f>
        <v>69.968456128687166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33.74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37.31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725-853A-524C-AA19-CDE8E81561F8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336.25260859560376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6.6112672127507835E-2</v>
      </c>
      <c r="X4" s="3">
        <v>1</v>
      </c>
      <c r="Y4" s="2">
        <f t="shared" ref="Y4:Y34" si="1" xml:space="preserve"> $O$20 * TAN($O$17/180*PI()) + $O$21 / (2 * SQRT($O$20^2 + X4^2)) - X4</f>
        <v>-0.93676205465083884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-0.4354136573924372</v>
      </c>
      <c r="AB4" s="2">
        <f>W4*AA4</f>
        <v>-2.8786360371025228E-2</v>
      </c>
      <c r="AC4" s="2">
        <f>Y4*AA4</f>
        <v>0.40787899232197589</v>
      </c>
      <c r="AD4" s="2">
        <f>X4-V4</f>
        <v>1</v>
      </c>
      <c r="AF4" s="2">
        <v>0</v>
      </c>
      <c r="AG4" s="2"/>
      <c r="AH4" s="2">
        <f>K27</f>
        <v>1.6700622609278071E-5</v>
      </c>
      <c r="AI4" s="2"/>
      <c r="AJ4" s="2">
        <f>K27</f>
        <v>1.6700622609278071E-5</v>
      </c>
      <c r="AK4" s="2"/>
      <c r="AL4" s="2">
        <f>K27</f>
        <v>1.6700622609278071E-5</v>
      </c>
      <c r="AM4" s="2"/>
      <c r="AN4" s="2"/>
      <c r="AO4" s="2"/>
    </row>
    <row r="5" spans="2:41" x14ac:dyDescent="0.2">
      <c r="B5" s="10" t="s">
        <v>37</v>
      </c>
      <c r="C5" s="10">
        <v>1782.9288115049701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84.06315214890094</v>
      </c>
      <c r="L5" s="6" t="s">
        <v>101</v>
      </c>
      <c r="N5" s="6" t="s">
        <v>114</v>
      </c>
      <c r="O5" s="6">
        <f xml:space="preserve"> $C$18 * 0.85 * ($C$5/$C$18 *2.20462/1000)^(2/3) * 0.3048^2</f>
        <v>0.31221038549341201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6.6112672127507835E-2</v>
      </c>
      <c r="X5" s="2">
        <f>IF(AC4&gt;0, Z4, X4)</f>
        <v>0.5</v>
      </c>
      <c r="Y5" s="2">
        <f t="shared" si="1"/>
        <v>-0.4354136573924372</v>
      </c>
      <c r="Z5" s="2">
        <f t="shared" ref="Z5:Z34" si="3" xml:space="preserve"> (V5 + X5)/2</f>
        <v>0.25</v>
      </c>
      <c r="AA5" s="2">
        <f t="shared" si="2"/>
        <v>-0.1844384853638808</v>
      </c>
      <c r="AB5" s="2">
        <f t="shared" ref="AB5:AB34" si="4">W5*AA5</f>
        <v>-1.2193721110556404E-2</v>
      </c>
      <c r="AC5" s="2">
        <f t="shared" ref="AC5:AC34" si="5">Y5*AA5</f>
        <v>8.0307035476208835E-2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-827.17386341983593</v>
      </c>
      <c r="AI5" s="3">
        <v>10000</v>
      </c>
      <c r="AJ5" s="2">
        <f t="dataTable" ref="AJ5:AJ44" dt2D="0" dtr="0" r1="C5" ca="1"/>
        <v>4104.3715992886528</v>
      </c>
      <c r="AK5" s="2">
        <f>(AG5+AI5)/2</f>
        <v>5250</v>
      </c>
      <c r="AL5" s="2">
        <f t="dataTable" ref="AL5:AL44" dt2D="0" dtr="0" r1="C5" ca="1"/>
        <v>1987.8500696722954</v>
      </c>
      <c r="AM5" s="2">
        <f>AH5*AL5</f>
        <v>-1644297.6220302226</v>
      </c>
      <c r="AN5" s="2">
        <f>AJ5*AL5</f>
        <v>8158875.3696069391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6.6112672127507835E-2</v>
      </c>
      <c r="X6" s="2">
        <f t="shared" ref="X6:X34" si="8">IF(AC5&gt;0, Z5, X5)</f>
        <v>0.25</v>
      </c>
      <c r="Y6" s="2">
        <f t="shared" si="1"/>
        <v>-0.1844384853638808</v>
      </c>
      <c r="Z6" s="2">
        <f t="shared" si="3"/>
        <v>0.125</v>
      </c>
      <c r="AA6" s="2">
        <f t="shared" si="2"/>
        <v>-5.9043328670106768E-2</v>
      </c>
      <c r="AB6" s="2">
        <f t="shared" si="4"/>
        <v>-3.903512229683452E-3</v>
      </c>
      <c r="AC6" s="2">
        <f t="shared" si="5"/>
        <v>1.0889862110756291E-2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-827.17386341983593</v>
      </c>
      <c r="AI6" s="2">
        <f>IF(AN5&gt;0, AK5, AI5)</f>
        <v>5250</v>
      </c>
      <c r="AJ6" s="2">
        <v>1987.8500696722954</v>
      </c>
      <c r="AK6" s="2">
        <f t="shared" ref="AK6:AK43" si="9">(AG6+AI6)/2</f>
        <v>2875</v>
      </c>
      <c r="AL6" s="2">
        <v>672.8240757558026</v>
      </c>
      <c r="AM6" s="2">
        <f t="shared" ref="AM6:AM44" si="10">AH6*AL6</f>
        <v>-556542.49014480761</v>
      </c>
      <c r="AN6" s="2">
        <f t="shared" ref="AN6:AN44" si="11">AJ6*AL6</f>
        <v>1337473.3858683698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0.942487008828508</v>
      </c>
      <c r="P7" s="6" t="s">
        <v>115</v>
      </c>
      <c r="U7" s="2">
        <v>3</v>
      </c>
      <c r="V7" s="2">
        <f t="shared" si="7"/>
        <v>0</v>
      </c>
      <c r="W7" s="2">
        <f t="shared" si="0"/>
        <v>6.6112672127507835E-2</v>
      </c>
      <c r="X7" s="2">
        <f t="shared" si="8"/>
        <v>0.125</v>
      </c>
      <c r="Y7" s="2">
        <f t="shared" si="1"/>
        <v>-5.9043328670106768E-2</v>
      </c>
      <c r="Z7" s="2">
        <f t="shared" si="3"/>
        <v>6.25E-2</v>
      </c>
      <c r="AA7" s="2">
        <f t="shared" si="2"/>
        <v>3.5723154023505899E-3</v>
      </c>
      <c r="AB7" s="2">
        <f t="shared" si="4"/>
        <v>2.3617531693165077E-4</v>
      </c>
      <c r="AC7" s="2">
        <f t="shared" si="5"/>
        <v>-2.1092139241427057E-4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-827.17386341983593</v>
      </c>
      <c r="AI7" s="2">
        <f t="shared" ref="AI7:AI44" si="14">IF(AN6&gt;0, AK6, AI6)</f>
        <v>2875</v>
      </c>
      <c r="AJ7" s="2">
        <v>672.8240757558026</v>
      </c>
      <c r="AK7" s="2">
        <f t="shared" si="9"/>
        <v>1687.5</v>
      </c>
      <c r="AL7" s="2">
        <v>-62.862308037147614</v>
      </c>
      <c r="AM7" s="2">
        <f t="shared" si="10"/>
        <v>51998.058202575194</v>
      </c>
      <c r="AN7" s="2">
        <f t="shared" si="11"/>
        <v>-42295.274304970408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179.27466832946726</v>
      </c>
      <c r="L8" s="6" t="s">
        <v>102</v>
      </c>
      <c r="N8" s="6" t="s">
        <v>38</v>
      </c>
      <c r="O8" s="6">
        <f xml:space="preserve"> O4 *O7</f>
        <v>2137.0551609115414</v>
      </c>
      <c r="P8" s="6" t="s">
        <v>20</v>
      </c>
      <c r="U8" s="2">
        <v>4</v>
      </c>
      <c r="V8" s="2">
        <f t="shared" si="7"/>
        <v>6.25E-2</v>
      </c>
      <c r="W8" s="2">
        <f t="shared" si="0"/>
        <v>3.5723154023505899E-3</v>
      </c>
      <c r="X8" s="2">
        <f t="shared" si="8"/>
        <v>0.125</v>
      </c>
      <c r="Y8" s="2">
        <f t="shared" si="1"/>
        <v>-5.9043328670106768E-2</v>
      </c>
      <c r="Z8" s="2">
        <f t="shared" si="3"/>
        <v>9.375E-2</v>
      </c>
      <c r="AA8" s="2">
        <f t="shared" si="2"/>
        <v>-2.7726830532919244E-2</v>
      </c>
      <c r="AB8" s="2">
        <f t="shared" si="4"/>
        <v>-9.9048983771112036E-5</v>
      </c>
      <c r="AC8" s="2">
        <f t="shared" si="5"/>
        <v>1.6370843681355026E-3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-62.862308037147614</v>
      </c>
      <c r="AI8" s="2">
        <f t="shared" si="14"/>
        <v>2875</v>
      </c>
      <c r="AJ8" s="2">
        <v>672.8240757558026</v>
      </c>
      <c r="AK8" s="2">
        <f t="shared" si="9"/>
        <v>2281.25</v>
      </c>
      <c r="AL8" s="2">
        <v>317.98671962749313</v>
      </c>
      <c r="AM8" s="2">
        <f t="shared" si="10"/>
        <v>-19989.379120945567</v>
      </c>
      <c r="AN8" s="2">
        <f t="shared" si="11"/>
        <v>213949.12073598758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4368.8402606609598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2137.0551609115414</v>
      </c>
      <c r="P9" s="6" t="s">
        <v>20</v>
      </c>
      <c r="U9" s="2">
        <v>5</v>
      </c>
      <c r="V9" s="2">
        <f t="shared" si="7"/>
        <v>6.25E-2</v>
      </c>
      <c r="W9" s="2">
        <f t="shared" si="0"/>
        <v>3.5723154023505899E-3</v>
      </c>
      <c r="X9" s="2">
        <f t="shared" si="8"/>
        <v>9.375E-2</v>
      </c>
      <c r="Y9" s="2">
        <f t="shared" si="1"/>
        <v>-2.7726830532919244E-2</v>
      </c>
      <c r="Z9" s="2">
        <f t="shared" si="3"/>
        <v>7.8125E-2</v>
      </c>
      <c r="AA9" s="2">
        <f t="shared" si="2"/>
        <v>-1.2074975435516236E-2</v>
      </c>
      <c r="AB9" s="2">
        <f t="shared" si="4"/>
        <v>-4.3135620731299673E-5</v>
      </c>
      <c r="AC9" s="2">
        <f t="shared" si="5"/>
        <v>3.3480079758972143E-4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-62.862308037147614</v>
      </c>
      <c r="AI9" s="2">
        <f t="shared" si="14"/>
        <v>2281.25</v>
      </c>
      <c r="AJ9" s="2">
        <v>317.98671962749313</v>
      </c>
      <c r="AK9" s="2">
        <f t="shared" si="9"/>
        <v>1984.375</v>
      </c>
      <c r="AL9" s="2">
        <v>132.61232682484911</v>
      </c>
      <c r="AM9" s="2">
        <f t="shared" si="10"/>
        <v>-8336.3169383865588</v>
      </c>
      <c r="AN9" s="2">
        <f t="shared" si="11"/>
        <v>42168.958789202778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46.922922978298459</v>
      </c>
      <c r="H10" s="6" t="s">
        <v>101</v>
      </c>
      <c r="N10" s="6" t="s">
        <v>113</v>
      </c>
      <c r="O10" s="6">
        <f>O7/(0.3048^2)/($C$5*2.20462/1000)^(2/3)</f>
        <v>4.0731801310160423</v>
      </c>
      <c r="U10" s="2">
        <v>6</v>
      </c>
      <c r="V10" s="2">
        <f t="shared" si="7"/>
        <v>6.25E-2</v>
      </c>
      <c r="W10" s="2">
        <f t="shared" si="0"/>
        <v>3.5723154023505899E-3</v>
      </c>
      <c r="X10" s="2">
        <f t="shared" si="8"/>
        <v>7.8125E-2</v>
      </c>
      <c r="Y10" s="2">
        <f t="shared" si="1"/>
        <v>-1.2074975435516236E-2</v>
      </c>
      <c r="Z10" s="2">
        <f t="shared" si="3"/>
        <v>7.03125E-2</v>
      </c>
      <c r="AA10" s="2">
        <f t="shared" si="2"/>
        <v>-4.2507469975950479E-3</v>
      </c>
      <c r="AB10" s="2">
        <f t="shared" si="4"/>
        <v>-1.5185008971004315E-5</v>
      </c>
      <c r="AC10" s="2">
        <f t="shared" si="5"/>
        <v>5.1327665578554597E-5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-62.862308037147614</v>
      </c>
      <c r="AI10" s="2">
        <f t="shared" si="14"/>
        <v>1984.375</v>
      </c>
      <c r="AJ10" s="2">
        <v>132.61232682484911</v>
      </c>
      <c r="AK10" s="2">
        <f t="shared" si="9"/>
        <v>1835.9375</v>
      </c>
      <c r="AL10" s="2">
        <v>34.911604579345294</v>
      </c>
      <c r="AM10" s="2">
        <f t="shared" si="10"/>
        <v>-2194.6240411378972</v>
      </c>
      <c r="AN10" s="2">
        <f t="shared" si="11"/>
        <v>4629.709116456037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9.4992420459908402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6.25E-2</v>
      </c>
      <c r="W11" s="2">
        <f t="shared" si="0"/>
        <v>3.5723154023505899E-3</v>
      </c>
      <c r="X11" s="2">
        <f t="shared" si="8"/>
        <v>7.03125E-2</v>
      </c>
      <c r="Y11" s="2">
        <f t="shared" si="1"/>
        <v>-4.2507469975950479E-3</v>
      </c>
      <c r="Z11" s="2">
        <f t="shared" si="3"/>
        <v>6.640625E-2</v>
      </c>
      <c r="AA11" s="2">
        <f t="shared" si="2"/>
        <v>-3.3906859724647243E-4</v>
      </c>
      <c r="AB11" s="2">
        <f t="shared" si="4"/>
        <v>-1.2112599723969823E-6</v>
      </c>
      <c r="AC11" s="2">
        <f t="shared" si="5"/>
        <v>1.4412948217242073E-6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-62.862308037147614</v>
      </c>
      <c r="AI11" s="2">
        <f t="shared" si="14"/>
        <v>1835.9375</v>
      </c>
      <c r="AJ11" s="2">
        <v>34.911604579345294</v>
      </c>
      <c r="AK11" s="2">
        <f t="shared" si="9"/>
        <v>1761.71875</v>
      </c>
      <c r="AL11" s="2">
        <v>-13.970852206461132</v>
      </c>
      <c r="AM11" s="2">
        <f t="shared" si="10"/>
        <v>878.24001494402307</v>
      </c>
      <c r="AN11" s="2">
        <f t="shared" si="11"/>
        <v>-487.74486786844477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187.69169191319384</v>
      </c>
      <c r="H12" s="25" t="s">
        <v>101</v>
      </c>
      <c r="J12" s="10" t="s">
        <v>79</v>
      </c>
      <c r="K12" s="6">
        <f>C5</f>
        <v>1782.9288115049701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6.25E-2</v>
      </c>
      <c r="W12" s="2">
        <f t="shared" si="0"/>
        <v>3.5723154023505899E-3</v>
      </c>
      <c r="X12" s="2">
        <f t="shared" si="8"/>
        <v>6.640625E-2</v>
      </c>
      <c r="Y12" s="2">
        <f t="shared" si="1"/>
        <v>-3.3906859724647243E-4</v>
      </c>
      <c r="Z12" s="2">
        <f t="shared" si="3"/>
        <v>6.4453125E-2</v>
      </c>
      <c r="AA12" s="2">
        <f t="shared" si="2"/>
        <v>1.6166603758030057E-3</v>
      </c>
      <c r="AB12" s="2">
        <f t="shared" si="4"/>
        <v>5.7752207608509701E-6</v>
      </c>
      <c r="AC12" s="2">
        <f t="shared" si="5"/>
        <v>-5.481587658474801E-7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-13.970852206461132</v>
      </c>
      <c r="AI12" s="2">
        <f t="shared" si="14"/>
        <v>1835.9375</v>
      </c>
      <c r="AJ12" s="2">
        <v>34.911604579345294</v>
      </c>
      <c r="AK12" s="2">
        <f t="shared" si="9"/>
        <v>1798.828125</v>
      </c>
      <c r="AL12" s="2">
        <v>10.472124091096475</v>
      </c>
      <c r="AM12" s="2">
        <f t="shared" si="10"/>
        <v>-146.30449796442997</v>
      </c>
      <c r="AN12" s="2">
        <f t="shared" si="11"/>
        <v>365.59865537419586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479.34403296649003</v>
      </c>
      <c r="L13" s="6" t="s">
        <v>7</v>
      </c>
      <c r="N13" s="6" t="s">
        <v>74</v>
      </c>
      <c r="O13" s="6">
        <f xml:space="preserve"> SQRT( ($C$5*$C$50)^2 + O9^2)</f>
        <v>17603.886770205136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1.6166603758030057E-3</v>
      </c>
      <c r="X13" s="2">
        <f t="shared" si="8"/>
        <v>6.640625E-2</v>
      </c>
      <c r="Y13" s="2">
        <f t="shared" si="1"/>
        <v>-3.3906859724647243E-4</v>
      </c>
      <c r="Z13" s="2">
        <f t="shared" si="3"/>
        <v>6.54296875E-2</v>
      </c>
      <c r="AA13" s="2">
        <f t="shared" si="2"/>
        <v>6.3880511128970585E-4</v>
      </c>
      <c r="AB13" s="2">
        <f t="shared" si="4"/>
        <v>1.0327309112824968E-6</v>
      </c>
      <c r="AC13" s="2">
        <f t="shared" si="5"/>
        <v>-2.1659875299887728E-7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-13.970852206461132</v>
      </c>
      <c r="AI13" s="2">
        <f t="shared" si="14"/>
        <v>1798.828125</v>
      </c>
      <c r="AJ13" s="2">
        <v>10.472124091096475</v>
      </c>
      <c r="AK13" s="2">
        <f t="shared" si="9"/>
        <v>1780.2734375</v>
      </c>
      <c r="AL13" s="2">
        <v>-1.7490062328138265</v>
      </c>
      <c r="AM13" s="2">
        <f t="shared" si="10"/>
        <v>24.435107586821321</v>
      </c>
      <c r="AN13" s="2">
        <f t="shared" si="11"/>
        <v>-18.315810306127563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127.62153945355902</v>
      </c>
      <c r="L14" s="6" t="s">
        <v>7</v>
      </c>
      <c r="N14" s="6" t="s">
        <v>75</v>
      </c>
      <c r="O14" s="6">
        <f>$C$5*$C$50/O13</f>
        <v>0.99260406100445331</v>
      </c>
      <c r="U14" s="2">
        <v>10</v>
      </c>
      <c r="V14" s="2">
        <f t="shared" si="7"/>
        <v>6.54296875E-2</v>
      </c>
      <c r="W14" s="2">
        <f t="shared" si="0"/>
        <v>6.3880511128970585E-4</v>
      </c>
      <c r="X14" s="2">
        <f t="shared" si="8"/>
        <v>6.640625E-2</v>
      </c>
      <c r="Y14" s="2">
        <f t="shared" si="1"/>
        <v>-3.3906859724647243E-4</v>
      </c>
      <c r="Z14" s="2">
        <f t="shared" si="3"/>
        <v>6.591796875E-2</v>
      </c>
      <c r="AA14" s="2">
        <f t="shared" si="2"/>
        <v>1.4987055983158026E-4</v>
      </c>
      <c r="AB14" s="2">
        <f t="shared" si="4"/>
        <v>9.5738079652263149E-8</v>
      </c>
      <c r="AC14" s="2">
        <f t="shared" si="5"/>
        <v>-5.0816400490637434E-8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-1.7490062328138265</v>
      </c>
      <c r="AI14" s="2">
        <f t="shared" si="14"/>
        <v>1798.828125</v>
      </c>
      <c r="AJ14" s="2">
        <v>10.472124091096475</v>
      </c>
      <c r="AK14" s="2">
        <f t="shared" si="9"/>
        <v>1789.55078125</v>
      </c>
      <c r="AL14" s="2">
        <v>4.3616610058668357</v>
      </c>
      <c r="AM14" s="2">
        <f t="shared" si="10"/>
        <v>-7.6285722846821198</v>
      </c>
      <c r="AN14" s="2">
        <f t="shared" si="11"/>
        <v>45.675855296734177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242.10415386666341</v>
      </c>
      <c r="L15" s="6" t="s">
        <v>7</v>
      </c>
      <c r="U15" s="2">
        <v>11</v>
      </c>
      <c r="V15" s="2">
        <f t="shared" si="7"/>
        <v>6.591796875E-2</v>
      </c>
      <c r="W15" s="2">
        <f t="shared" si="0"/>
        <v>1.4987055983158026E-4</v>
      </c>
      <c r="X15" s="2">
        <f t="shared" si="8"/>
        <v>6.640625E-2</v>
      </c>
      <c r="Y15" s="2">
        <f t="shared" si="1"/>
        <v>-3.3906859724647243E-4</v>
      </c>
      <c r="Z15" s="2">
        <f t="shared" si="3"/>
        <v>6.6162109375E-2</v>
      </c>
      <c r="AA15" s="2">
        <f t="shared" si="2"/>
        <v>-9.4598443343446581E-5</v>
      </c>
      <c r="AB15" s="2">
        <f t="shared" si="4"/>
        <v>-1.4177521663078366E-8</v>
      </c>
      <c r="AC15" s="2">
        <f t="shared" si="5"/>
        <v>3.2075361486162329E-8</v>
      </c>
      <c r="AD15" s="2">
        <f t="shared" si="6"/>
        <v>4.8828125E-4</v>
      </c>
      <c r="AF15" s="2">
        <v>11</v>
      </c>
      <c r="AG15" s="2">
        <f t="shared" si="13"/>
        <v>1780.2734375</v>
      </c>
      <c r="AH15" s="2">
        <v>-1.7490062328138265</v>
      </c>
      <c r="AI15" s="2">
        <f t="shared" si="14"/>
        <v>1789.55078125</v>
      </c>
      <c r="AJ15" s="2">
        <v>4.3616610058668357</v>
      </c>
      <c r="AK15" s="2">
        <f t="shared" si="9"/>
        <v>1784.912109375</v>
      </c>
      <c r="AL15" s="2">
        <v>1.3063503969033263</v>
      </c>
      <c r="AM15" s="2">
        <f t="shared" si="10"/>
        <v>-2.2848149864227336</v>
      </c>
      <c r="AN15" s="2">
        <f t="shared" si="11"/>
        <v>5.6978575861719021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57.512646174192064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6.591796875E-2</v>
      </c>
      <c r="W16" s="2">
        <f t="shared" si="0"/>
        <v>1.4987055983158026E-4</v>
      </c>
      <c r="X16" s="2">
        <f t="shared" si="8"/>
        <v>6.6162109375E-2</v>
      </c>
      <c r="Y16" s="2">
        <f t="shared" si="1"/>
        <v>-9.4598443343446581E-5</v>
      </c>
      <c r="Z16" s="2">
        <f t="shared" si="3"/>
        <v>6.60400390625E-2</v>
      </c>
      <c r="AA16" s="2">
        <f t="shared" si="2"/>
        <v>2.7636202127465093E-5</v>
      </c>
      <c r="AB16" s="2">
        <f t="shared" si="4"/>
        <v>4.141853084461903E-9</v>
      </c>
      <c r="AC16" s="2">
        <f t="shared" si="5"/>
        <v>-2.6143417011830445E-9</v>
      </c>
      <c r="AD16" s="2">
        <f t="shared" si="6"/>
        <v>2.44140625E-4</v>
      </c>
      <c r="AF16" s="2">
        <v>12</v>
      </c>
      <c r="AG16" s="2">
        <f t="shared" si="13"/>
        <v>1780.2734375</v>
      </c>
      <c r="AH16" s="2">
        <v>-1.7490062328138265</v>
      </c>
      <c r="AI16" s="2">
        <f t="shared" si="14"/>
        <v>1784.912109375</v>
      </c>
      <c r="AJ16" s="2">
        <v>1.3063503969033263</v>
      </c>
      <c r="AK16" s="2">
        <f t="shared" si="9"/>
        <v>1782.5927734375</v>
      </c>
      <c r="AL16" s="2">
        <v>-0.22131962030130126</v>
      </c>
      <c r="AM16" s="2">
        <f t="shared" si="10"/>
        <v>0.38708939535096537</v>
      </c>
      <c r="AN16" s="2">
        <f t="shared" si="11"/>
        <v>-0.28912097382309837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30.908339782107898</v>
      </c>
      <c r="L17" s="6" t="s">
        <v>7</v>
      </c>
      <c r="N17" s="6" t="s">
        <v>25</v>
      </c>
      <c r="O17" s="6">
        <f xml:space="preserve"> ACOS(O14)/PI()*180</f>
        <v>6.9727215446264106</v>
      </c>
      <c r="P17" s="6" t="s">
        <v>40</v>
      </c>
      <c r="U17" s="2">
        <v>13</v>
      </c>
      <c r="V17" s="2">
        <f t="shared" si="7"/>
        <v>6.60400390625E-2</v>
      </c>
      <c r="W17" s="2">
        <f t="shared" si="0"/>
        <v>2.7636202127465093E-5</v>
      </c>
      <c r="X17" s="2">
        <f t="shared" si="8"/>
        <v>6.6162109375E-2</v>
      </c>
      <c r="Y17" s="2">
        <f t="shared" si="1"/>
        <v>-9.4598443343446581E-5</v>
      </c>
      <c r="Z17" s="2">
        <f t="shared" si="3"/>
        <v>6.610107421875E-2</v>
      </c>
      <c r="AA17" s="2">
        <f t="shared" si="2"/>
        <v>-3.3481084642433823E-5</v>
      </c>
      <c r="AB17" s="2">
        <f t="shared" si="4"/>
        <v>-9.2529002262506843E-10</v>
      </c>
      <c r="AC17" s="2">
        <f t="shared" si="5"/>
        <v>3.1672584886244154E-9</v>
      </c>
      <c r="AD17" s="2">
        <f t="shared" si="6"/>
        <v>1.220703125E-4</v>
      </c>
      <c r="AF17" s="2">
        <v>13</v>
      </c>
      <c r="AG17" s="2">
        <f t="shared" si="13"/>
        <v>1782.5927734375</v>
      </c>
      <c r="AH17" s="2">
        <v>-0.22131962030130126</v>
      </c>
      <c r="AI17" s="2">
        <f t="shared" si="14"/>
        <v>1784.912109375</v>
      </c>
      <c r="AJ17" s="2">
        <v>1.3063503969033263</v>
      </c>
      <c r="AK17" s="2">
        <f t="shared" si="9"/>
        <v>1783.75244140625</v>
      </c>
      <c r="AL17" s="2">
        <v>0.54251473492195146</v>
      </c>
      <c r="AM17" s="2">
        <f t="shared" si="10"/>
        <v>-0.12006915514078739</v>
      </c>
      <c r="AN17" s="2">
        <f t="shared" si="11"/>
        <v>0.70871433929119421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4400.9716925512839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127.87255904080506</v>
      </c>
      <c r="L18" s="6" t="s">
        <v>7</v>
      </c>
      <c r="N18" s="6" t="s">
        <v>19</v>
      </c>
      <c r="O18" s="6">
        <f xml:space="preserve"> O13 / $C$18</f>
        <v>4400.9716925512839</v>
      </c>
      <c r="P18" s="6" t="s">
        <v>20</v>
      </c>
      <c r="U18" s="2">
        <v>14</v>
      </c>
      <c r="V18" s="2">
        <f t="shared" si="7"/>
        <v>6.60400390625E-2</v>
      </c>
      <c r="W18" s="2">
        <f t="shared" si="0"/>
        <v>2.7636202127465093E-5</v>
      </c>
      <c r="X18" s="2">
        <f t="shared" si="8"/>
        <v>6.610107421875E-2</v>
      </c>
      <c r="Y18" s="2">
        <f t="shared" si="1"/>
        <v>-3.3481084642433823E-5</v>
      </c>
      <c r="Z18" s="2">
        <f t="shared" si="3"/>
        <v>6.6070556640625E-2</v>
      </c>
      <c r="AA18" s="2">
        <f t="shared" si="2"/>
        <v>-2.922432265434205E-6</v>
      </c>
      <c r="AB18" s="2">
        <f t="shared" si="4"/>
        <v>-8.07649287913654E-11</v>
      </c>
      <c r="AC18" s="2">
        <f t="shared" si="5"/>
        <v>9.7846202040782248E-11</v>
      </c>
      <c r="AD18" s="2">
        <f t="shared" si="6"/>
        <v>6.103515625E-5</v>
      </c>
      <c r="AF18" s="2">
        <v>14</v>
      </c>
      <c r="AG18" s="2">
        <f t="shared" si="13"/>
        <v>1782.5927734375</v>
      </c>
      <c r="AH18" s="2">
        <v>-0.22131962030130126</v>
      </c>
      <c r="AI18" s="2">
        <f t="shared" si="14"/>
        <v>1783.75244140625</v>
      </c>
      <c r="AJ18" s="2">
        <v>0.54251473492195146</v>
      </c>
      <c r="AK18" s="2">
        <f t="shared" si="9"/>
        <v>1783.172607421875</v>
      </c>
      <c r="AL18" s="2">
        <v>0.16059810641354488</v>
      </c>
      <c r="AM18" s="2">
        <f t="shared" si="10"/>
        <v>-3.5543511932553729E-2</v>
      </c>
      <c r="AN18" s="2">
        <f t="shared" si="11"/>
        <v>8.7126839129911648E-2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56.042101432600624</v>
      </c>
      <c r="H19" s="6" t="s">
        <v>101</v>
      </c>
      <c r="J19" s="14" t="s">
        <v>61</v>
      </c>
      <c r="K19" s="6">
        <f xml:space="preserve"> $C$55 * C31 * $C$5</f>
        <v>19.968802688855668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6.60400390625E-2</v>
      </c>
      <c r="W19" s="2">
        <f t="shared" si="0"/>
        <v>2.7636202127465093E-5</v>
      </c>
      <c r="X19" s="2">
        <f t="shared" si="8"/>
        <v>6.6070556640625E-2</v>
      </c>
      <c r="Y19" s="2">
        <f t="shared" si="1"/>
        <v>-2.922432265434205E-6</v>
      </c>
      <c r="Z19" s="2">
        <f t="shared" si="3"/>
        <v>6.60552978515625E-2</v>
      </c>
      <c r="AA19" s="2">
        <f t="shared" si="2"/>
        <v>1.2356887179112985E-5</v>
      </c>
      <c r="AB19" s="2">
        <f t="shared" si="4"/>
        <v>3.4149743174824843E-10</v>
      </c>
      <c r="AC19" s="2">
        <f t="shared" si="5"/>
        <v>-3.6112165792570046E-11</v>
      </c>
      <c r="AD19" s="2">
        <f t="shared" si="6"/>
        <v>3.0517578125E-5</v>
      </c>
      <c r="AF19" s="2">
        <v>15</v>
      </c>
      <c r="AG19" s="2">
        <f t="shared" si="13"/>
        <v>1782.5927734375</v>
      </c>
      <c r="AH19" s="2">
        <v>-0.22131962030130126</v>
      </c>
      <c r="AI19" s="2">
        <f t="shared" si="14"/>
        <v>1783.172607421875</v>
      </c>
      <c r="AJ19" s="2">
        <v>0.16059810641354488</v>
      </c>
      <c r="AK19" s="2">
        <f t="shared" si="9"/>
        <v>1782.8826904296875</v>
      </c>
      <c r="AL19" s="2">
        <v>-3.0362106688244239E-2</v>
      </c>
      <c r="AM19" s="2">
        <f t="shared" si="10"/>
        <v>6.7197299237898144E-3</v>
      </c>
      <c r="AN19" s="2">
        <f t="shared" si="11"/>
        <v>-4.8760968408580515E-3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8.0127861511029668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0.49815217881872698</v>
      </c>
      <c r="U20" s="2">
        <v>16</v>
      </c>
      <c r="V20" s="2">
        <f t="shared" si="7"/>
        <v>6.60552978515625E-2</v>
      </c>
      <c r="W20" s="2">
        <f t="shared" si="0"/>
        <v>1.2356887179112985E-5</v>
      </c>
      <c r="X20" s="2">
        <f t="shared" si="8"/>
        <v>6.6070556640625E-2</v>
      </c>
      <c r="Y20" s="2">
        <f t="shared" si="1"/>
        <v>-2.922432265434205E-6</v>
      </c>
      <c r="Z20" s="2">
        <f t="shared" si="3"/>
        <v>6.606292724609375E-2</v>
      </c>
      <c r="AA20" s="2">
        <f t="shared" si="2"/>
        <v>4.7172280188551019E-6</v>
      </c>
      <c r="AB20" s="2">
        <f t="shared" si="4"/>
        <v>5.8290254427143161E-11</v>
      </c>
      <c r="AC20" s="2">
        <f t="shared" si="5"/>
        <v>-1.3785779365712422E-11</v>
      </c>
      <c r="AD20" s="2">
        <f t="shared" si="6"/>
        <v>1.52587890625E-5</v>
      </c>
      <c r="AF20" s="2">
        <v>16</v>
      </c>
      <c r="AG20" s="2">
        <f t="shared" si="13"/>
        <v>1782.8826904296875</v>
      </c>
      <c r="AH20" s="2">
        <v>-3.0362106688244239E-2</v>
      </c>
      <c r="AI20" s="2">
        <f t="shared" si="14"/>
        <v>1783.172607421875</v>
      </c>
      <c r="AJ20" s="2">
        <v>0.16059810641354488</v>
      </c>
      <c r="AK20" s="2">
        <f t="shared" si="9"/>
        <v>1783.0276489257812</v>
      </c>
      <c r="AL20" s="2">
        <v>6.5122112966946588E-2</v>
      </c>
      <c r="AM20" s="2">
        <f t="shared" si="10"/>
        <v>-1.9772445416663259E-3</v>
      </c>
      <c r="AN20" s="2">
        <f t="shared" si="11"/>
        <v>1.0458488028140579E-2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8.4180250079163771E-2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5.1688337829908166E-3</v>
      </c>
      <c r="U21" s="2">
        <v>17</v>
      </c>
      <c r="V21" s="2">
        <f t="shared" si="7"/>
        <v>6.606292724609375E-2</v>
      </c>
      <c r="W21" s="2">
        <f t="shared" si="0"/>
        <v>4.7172280188551019E-6</v>
      </c>
      <c r="X21" s="2">
        <f t="shared" si="8"/>
        <v>6.6070556640625E-2</v>
      </c>
      <c r="Y21" s="2">
        <f t="shared" si="1"/>
        <v>-2.922432265434205E-6</v>
      </c>
      <c r="Z21" s="2">
        <f t="shared" si="3"/>
        <v>6.6066741943359375E-2</v>
      </c>
      <c r="AA21" s="2">
        <f t="shared" si="2"/>
        <v>8.9739801721611112E-7</v>
      </c>
      <c r="AB21" s="2">
        <f t="shared" si="4"/>
        <v>4.2332310708768523E-12</v>
      </c>
      <c r="AC21" s="2">
        <f t="shared" si="5"/>
        <v>-2.6225849204490432E-12</v>
      </c>
      <c r="AD21" s="2">
        <f t="shared" si="6"/>
        <v>7.62939453125E-6</v>
      </c>
      <c r="AF21" s="2">
        <v>17</v>
      </c>
      <c r="AG21" s="2">
        <f t="shared" si="13"/>
        <v>1782.8826904296875</v>
      </c>
      <c r="AH21" s="2">
        <v>-3.0362106688244239E-2</v>
      </c>
      <c r="AI21" s="2">
        <f t="shared" si="14"/>
        <v>1783.0276489257812</v>
      </c>
      <c r="AJ21" s="2">
        <v>6.5122112966946588E-2</v>
      </c>
      <c r="AK21" s="2">
        <f t="shared" si="9"/>
        <v>1782.9551696777344</v>
      </c>
      <c r="AL21" s="2">
        <v>1.7379547906330117E-2</v>
      </c>
      <c r="AM21" s="2">
        <f t="shared" si="10"/>
        <v>-5.2767968772544677E-4</v>
      </c>
      <c r="AN21" s="2">
        <f t="shared" si="11"/>
        <v>1.13179288207049E-3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224.1684057304025</v>
      </c>
      <c r="H22" s="25" t="s">
        <v>101</v>
      </c>
      <c r="J22" s="14" t="s">
        <v>112</v>
      </c>
      <c r="K22" s="6">
        <f>$C$55*(0.14*$G$12*1000/745.7)*0.453592</f>
        <v>12.786871920140024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6.6066741943359375E-2</v>
      </c>
      <c r="W22" s="2">
        <f t="shared" si="0"/>
        <v>8.9739801721611112E-7</v>
      </c>
      <c r="X22" s="2">
        <f t="shared" si="8"/>
        <v>6.6070556640625E-2</v>
      </c>
      <c r="Y22" s="2">
        <f t="shared" si="1"/>
        <v>-2.922432265434205E-6</v>
      </c>
      <c r="Z22" s="2">
        <f t="shared" si="3"/>
        <v>6.6068649291992188E-2</v>
      </c>
      <c r="AA22" s="2">
        <f t="shared" si="2"/>
        <v>-1.0125170889774271E-6</v>
      </c>
      <c r="AB22" s="2">
        <f t="shared" si="4"/>
        <v>-9.0863082804577182E-13</v>
      </c>
      <c r="AC22" s="2">
        <f t="shared" si="5"/>
        <v>2.9590126101311488E-12</v>
      </c>
      <c r="AD22" s="2">
        <f t="shared" si="6"/>
        <v>3.814697265625E-6</v>
      </c>
      <c r="AF22" s="2">
        <v>18</v>
      </c>
      <c r="AG22" s="2">
        <f t="shared" si="13"/>
        <v>1782.8826904296875</v>
      </c>
      <c r="AH22" s="2">
        <v>-3.0362106688244239E-2</v>
      </c>
      <c r="AI22" s="2">
        <f t="shared" si="14"/>
        <v>1782.9551696777344</v>
      </c>
      <c r="AJ22" s="2">
        <v>1.7379547906330117E-2</v>
      </c>
      <c r="AK22" s="2">
        <f t="shared" si="9"/>
        <v>1782.9189300537109</v>
      </c>
      <c r="AL22" s="2">
        <v>-6.4913931994396989E-3</v>
      </c>
      <c r="AM22" s="2">
        <f t="shared" si="10"/>
        <v>1.9709237287673126E-4</v>
      </c>
      <c r="AN22" s="2">
        <f t="shared" si="11"/>
        <v>-1.1281747908848778E-4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38.225993718666558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16738.645684395698</v>
      </c>
      <c r="P23" s="6" t="s">
        <v>18</v>
      </c>
      <c r="U23" s="2">
        <v>19</v>
      </c>
      <c r="V23" s="2">
        <f t="shared" si="7"/>
        <v>6.6066741943359375E-2</v>
      </c>
      <c r="W23" s="2">
        <f t="shared" si="0"/>
        <v>8.9739801721611112E-7</v>
      </c>
      <c r="X23" s="2">
        <f t="shared" si="8"/>
        <v>6.6068649291992188E-2</v>
      </c>
      <c r="Y23" s="2">
        <f t="shared" si="1"/>
        <v>-1.0125170889774271E-6</v>
      </c>
      <c r="Z23" s="2">
        <f t="shared" si="3"/>
        <v>6.6067695617675781E-2</v>
      </c>
      <c r="AA23" s="2">
        <f t="shared" si="2"/>
        <v>-5.7559527102957198E-8</v>
      </c>
      <c r="AB23" s="2">
        <f t="shared" si="4"/>
        <v>-5.16538054940908E-14</v>
      </c>
      <c r="AC23" s="2">
        <f t="shared" si="5"/>
        <v>5.8280004825203542E-14</v>
      </c>
      <c r="AD23" s="2">
        <f t="shared" si="6"/>
        <v>1.9073486328125E-6</v>
      </c>
      <c r="AF23" s="2">
        <v>19</v>
      </c>
      <c r="AG23" s="2">
        <f t="shared" si="13"/>
        <v>1782.9189300537109</v>
      </c>
      <c r="AH23" s="2">
        <v>-6.4913931994396989E-3</v>
      </c>
      <c r="AI23" s="2">
        <f t="shared" si="14"/>
        <v>1782.9551696777344</v>
      </c>
      <c r="AJ23" s="2">
        <v>1.7379547906330117E-2</v>
      </c>
      <c r="AK23" s="2">
        <f t="shared" si="9"/>
        <v>1782.9370498657227</v>
      </c>
      <c r="AL23" s="2">
        <v>5.4440489016087668E-3</v>
      </c>
      <c r="AM23" s="2">
        <f t="shared" si="10"/>
        <v>-3.5339462017320311E-5</v>
      </c>
      <c r="AN23" s="2">
        <f t="shared" si="11"/>
        <v>9.4615108689913421E-5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7.2150660647012517</v>
      </c>
      <c r="L24" s="6" t="s">
        <v>7</v>
      </c>
      <c r="N24" s="6" t="s">
        <v>31</v>
      </c>
      <c r="O24" s="18">
        <f>Z34</f>
        <v>6.6067638341337442E-2</v>
      </c>
      <c r="U24" s="2">
        <v>20</v>
      </c>
      <c r="V24" s="2">
        <f t="shared" si="7"/>
        <v>6.6066741943359375E-2</v>
      </c>
      <c r="W24" s="2">
        <f t="shared" si="0"/>
        <v>8.9739801721611112E-7</v>
      </c>
      <c r="X24" s="2">
        <f t="shared" si="8"/>
        <v>6.6067695617675781E-2</v>
      </c>
      <c r="Y24" s="2">
        <f t="shared" si="1"/>
        <v>-5.7559527102957198E-8</v>
      </c>
      <c r="Z24" s="2">
        <f t="shared" si="3"/>
        <v>6.6067218780517578E-2</v>
      </c>
      <c r="AA24" s="2">
        <f t="shared" si="2"/>
        <v>4.1991924724926744E-7</v>
      </c>
      <c r="AB24" s="2">
        <f t="shared" si="4"/>
        <v>3.7683469987237453E-13</v>
      </c>
      <c r="AC24" s="2">
        <f t="shared" si="5"/>
        <v>-2.4170353293097592E-14</v>
      </c>
      <c r="AD24" s="2">
        <f t="shared" si="6"/>
        <v>9.5367431640625E-7</v>
      </c>
      <c r="AF24" s="2">
        <v>20</v>
      </c>
      <c r="AG24" s="2">
        <f t="shared" si="13"/>
        <v>1782.9189300537109</v>
      </c>
      <c r="AH24" s="2">
        <v>-6.4913931994396989E-3</v>
      </c>
      <c r="AI24" s="2">
        <f t="shared" si="14"/>
        <v>1782.9370498657227</v>
      </c>
      <c r="AJ24" s="2">
        <v>5.4440489016087668E-3</v>
      </c>
      <c r="AK24" s="2">
        <f t="shared" si="9"/>
        <v>1782.9279899597168</v>
      </c>
      <c r="AL24" s="2">
        <v>-5.207126516779681E-4</v>
      </c>
      <c r="AM24" s="2">
        <f t="shared" si="10"/>
        <v>3.3801505659645748E-6</v>
      </c>
      <c r="AN24" s="2">
        <f t="shared" si="11"/>
        <v>-2.8347851394212307E-6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11.410744393631809</v>
      </c>
      <c r="L25" s="6" t="s">
        <v>7</v>
      </c>
      <c r="N25" s="6" t="s">
        <v>32</v>
      </c>
      <c r="O25" s="6">
        <f xml:space="preserve"> O19 * $C$9 * O24 - $C$8 * SIN(O17/180*PI())</f>
        <v>0.68717270797186281</v>
      </c>
      <c r="P25" s="6" t="s">
        <v>10</v>
      </c>
      <c r="U25" s="2">
        <v>21</v>
      </c>
      <c r="V25" s="2">
        <f t="shared" si="7"/>
        <v>6.6067218780517578E-2</v>
      </c>
      <c r="W25" s="2">
        <f t="shared" si="0"/>
        <v>4.1991924724926744E-7</v>
      </c>
      <c r="X25" s="2">
        <f t="shared" si="8"/>
        <v>6.6067695617675781E-2</v>
      </c>
      <c r="Y25" s="2">
        <f t="shared" si="1"/>
        <v>-5.7559527102957198E-8</v>
      </c>
      <c r="Z25" s="2">
        <f t="shared" si="3"/>
        <v>6.606745719909668E-2</v>
      </c>
      <c r="AA25" s="2">
        <f t="shared" si="2"/>
        <v>1.8117986061438884E-7</v>
      </c>
      <c r="AB25" s="2">
        <f t="shared" si="4"/>
        <v>7.6080910685921363E-14</v>
      </c>
      <c r="AC25" s="2">
        <f t="shared" si="5"/>
        <v>-1.0428627097543922E-14</v>
      </c>
      <c r="AD25" s="2">
        <f t="shared" si="6"/>
        <v>4.76837158203125E-7</v>
      </c>
      <c r="AF25" s="2">
        <v>21</v>
      </c>
      <c r="AG25" s="2">
        <f t="shared" si="13"/>
        <v>1782.9279899597168</v>
      </c>
      <c r="AH25" s="2">
        <v>-5.207126516779681E-4</v>
      </c>
      <c r="AI25" s="2">
        <f t="shared" si="14"/>
        <v>1782.9370498657227</v>
      </c>
      <c r="AJ25" s="2">
        <v>5.4440489016087668E-3</v>
      </c>
      <c r="AK25" s="2">
        <f t="shared" si="9"/>
        <v>1782.9325199127197</v>
      </c>
      <c r="AL25" s="2">
        <v>2.4586997324149706E-3</v>
      </c>
      <c r="AM25" s="2">
        <f t="shared" si="10"/>
        <v>-1.2802760573457101E-6</v>
      </c>
      <c r="AN25" s="2">
        <f t="shared" si="11"/>
        <v>1.338528157763949E-5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27.958044734534838</v>
      </c>
      <c r="L26" s="6" t="s">
        <v>7</v>
      </c>
      <c r="N26" s="6" t="s">
        <v>33</v>
      </c>
      <c r="O26" s="6">
        <f xml:space="preserve"> 1/$C$21 - O23 * SQRT( (2*$C$47*PI()*$C$9^2) / O18^3 )</f>
        <v>0.77339680674835531</v>
      </c>
      <c r="U26" s="2">
        <v>22</v>
      </c>
      <c r="V26" s="2">
        <f t="shared" si="7"/>
        <v>6.606745719909668E-2</v>
      </c>
      <c r="W26" s="2">
        <f t="shared" si="0"/>
        <v>1.8117986061438884E-7</v>
      </c>
      <c r="X26" s="2">
        <f t="shared" si="8"/>
        <v>6.6067695617675781E-2</v>
      </c>
      <c r="Y26" s="2">
        <f t="shared" si="1"/>
        <v>-5.7559527102957198E-8</v>
      </c>
      <c r="Z26" s="2">
        <f t="shared" si="3"/>
        <v>6.606757640838623E-2</v>
      </c>
      <c r="AA26" s="2">
        <f t="shared" si="2"/>
        <v>6.1810166901432595E-8</v>
      </c>
      <c r="AB26" s="2">
        <f t="shared" si="4"/>
        <v>1.1198757423753669E-14</v>
      </c>
      <c r="AC26" s="2">
        <f t="shared" si="5"/>
        <v>-3.557763977001317E-15</v>
      </c>
      <c r="AD26" s="2">
        <f t="shared" si="6"/>
        <v>2.384185791015625E-7</v>
      </c>
      <c r="AF26" s="2">
        <v>22</v>
      </c>
      <c r="AG26" s="2">
        <f t="shared" si="13"/>
        <v>1782.9279899597168</v>
      </c>
      <c r="AH26" s="2">
        <v>-5.207126516779681E-4</v>
      </c>
      <c r="AI26" s="2">
        <f t="shared" si="14"/>
        <v>1782.9325199127197</v>
      </c>
      <c r="AJ26" s="2">
        <v>2.4586997324149706E-3</v>
      </c>
      <c r="AK26" s="2">
        <f t="shared" si="9"/>
        <v>1782.9302549362183</v>
      </c>
      <c r="AL26" s="2">
        <v>9.6602648454791051E-4</v>
      </c>
      <c r="AM26" s="2">
        <f t="shared" si="10"/>
        <v>-5.030222123600882E-7</v>
      </c>
      <c r="AN26" s="2">
        <f t="shared" si="11"/>
        <v>2.3751690590637225E-6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1.6700622609278071E-5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6.606757640838623E-2</v>
      </c>
      <c r="W27" s="2">
        <f t="shared" si="0"/>
        <v>6.1810166901432595E-8</v>
      </c>
      <c r="X27" s="2">
        <f t="shared" si="8"/>
        <v>6.6067695617675781E-2</v>
      </c>
      <c r="Y27" s="2">
        <f t="shared" si="1"/>
        <v>-5.7559527102957198E-8</v>
      </c>
      <c r="Z27" s="2">
        <f t="shared" si="3"/>
        <v>6.6067636013031006E-2</v>
      </c>
      <c r="AA27" s="2">
        <f t="shared" si="2"/>
        <v>2.1253199339321682E-9</v>
      </c>
      <c r="AB27" s="2">
        <f t="shared" si="4"/>
        <v>1.3136637983528901E-16</v>
      </c>
      <c r="AC27" s="2">
        <f t="shared" si="5"/>
        <v>-1.2233241033962384E-16</v>
      </c>
      <c r="AD27" s="2">
        <f t="shared" si="6"/>
        <v>1.1920928955078125E-7</v>
      </c>
      <c r="AF27" s="2">
        <v>23</v>
      </c>
      <c r="AG27" s="2">
        <f t="shared" si="13"/>
        <v>1782.9279899597168</v>
      </c>
      <c r="AH27" s="2">
        <v>-5.207126516779681E-4</v>
      </c>
      <c r="AI27" s="2">
        <f t="shared" si="14"/>
        <v>1782.9302549362183</v>
      </c>
      <c r="AJ27" s="2">
        <v>9.6602648454791051E-4</v>
      </c>
      <c r="AK27" s="2">
        <f t="shared" si="9"/>
        <v>1782.9291224479675</v>
      </c>
      <c r="AL27" s="2">
        <v>2.2265680604505178E-4</v>
      </c>
      <c r="AM27" s="2">
        <f t="shared" si="10"/>
        <v>-1.1594021588986595E-7</v>
      </c>
      <c r="AN27" s="2">
        <f t="shared" si="11"/>
        <v>2.1509237160436733E-7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4368.8402606609598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1.1500004132143475</v>
      </c>
      <c r="U28" s="2">
        <v>24</v>
      </c>
      <c r="V28" s="2">
        <f t="shared" si="7"/>
        <v>6.6067636013031006E-2</v>
      </c>
      <c r="W28" s="2">
        <f t="shared" si="0"/>
        <v>2.1253199339321682E-9</v>
      </c>
      <c r="X28" s="2">
        <f t="shared" si="8"/>
        <v>6.6067695617675781E-2</v>
      </c>
      <c r="Y28" s="2">
        <f t="shared" si="1"/>
        <v>-5.7559527102957198E-8</v>
      </c>
      <c r="Z28" s="2">
        <f t="shared" si="3"/>
        <v>6.6067665815353394E-2</v>
      </c>
      <c r="AA28" s="2">
        <f t="shared" si="2"/>
        <v>-2.7717103584512515E-8</v>
      </c>
      <c r="AB28" s="2">
        <f t="shared" si="4"/>
        <v>-5.8907712759027197E-17</v>
      </c>
      <c r="AC28" s="2">
        <f t="shared" si="5"/>
        <v>1.5953833749882202E-15</v>
      </c>
      <c r="AD28" s="2">
        <f t="shared" si="6"/>
        <v>5.9604644775390625E-8</v>
      </c>
      <c r="AF28" s="2">
        <v>24</v>
      </c>
      <c r="AG28" s="2">
        <f t="shared" si="13"/>
        <v>1782.9279899597168</v>
      </c>
      <c r="AH28" s="2">
        <v>-5.207126516779681E-4</v>
      </c>
      <c r="AI28" s="2">
        <f t="shared" si="14"/>
        <v>1782.9291224479675</v>
      </c>
      <c r="AJ28" s="2">
        <v>2.2265680604505178E-4</v>
      </c>
      <c r="AK28" s="2">
        <f t="shared" si="9"/>
        <v>1782.9285562038422</v>
      </c>
      <c r="AL28" s="2">
        <v>-1.4902794987392554E-4</v>
      </c>
      <c r="AM28" s="2">
        <f t="shared" si="10"/>
        <v>7.7600738952983081E-8</v>
      </c>
      <c r="AN28" s="2">
        <f t="shared" si="11"/>
        <v>-3.3182087330370335E-8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38.826514785295345</v>
      </c>
      <c r="H29" t="s">
        <v>18</v>
      </c>
      <c r="U29" s="2">
        <v>25</v>
      </c>
      <c r="V29" s="2">
        <f t="shared" si="7"/>
        <v>6.6067636013031006E-2</v>
      </c>
      <c r="W29" s="2">
        <f t="shared" si="0"/>
        <v>2.1253199339321682E-9</v>
      </c>
      <c r="X29" s="2">
        <f t="shared" si="8"/>
        <v>6.6067665815353394E-2</v>
      </c>
      <c r="Y29" s="2">
        <f t="shared" si="1"/>
        <v>-2.7717103584512515E-8</v>
      </c>
      <c r="Z29" s="2">
        <f t="shared" si="3"/>
        <v>6.60676509141922E-2</v>
      </c>
      <c r="AA29" s="2">
        <f t="shared" si="2"/>
        <v>-1.2795891818351279E-8</v>
      </c>
      <c r="AB29" s="2">
        <f t="shared" si="4"/>
        <v>-2.7195363953981514E-17</v>
      </c>
      <c r="AC29" s="2">
        <f t="shared" si="5"/>
        <v>3.5466505898545862E-16</v>
      </c>
      <c r="AD29" s="2">
        <f t="shared" si="6"/>
        <v>2.9802322387695312E-8</v>
      </c>
      <c r="AF29" s="2">
        <v>25</v>
      </c>
      <c r="AG29" s="2">
        <f t="shared" si="13"/>
        <v>1782.9285562038422</v>
      </c>
      <c r="AH29" s="2">
        <v>-1.4902794987392554E-4</v>
      </c>
      <c r="AI29" s="2">
        <f t="shared" si="14"/>
        <v>1782.9291224479675</v>
      </c>
      <c r="AJ29" s="2">
        <v>2.2265680604505178E-4</v>
      </c>
      <c r="AK29" s="2">
        <f t="shared" si="9"/>
        <v>1782.9288393259048</v>
      </c>
      <c r="AL29" s="2">
        <v>3.6814421036979184E-5</v>
      </c>
      <c r="AM29" s="2">
        <f t="shared" si="10"/>
        <v>-5.4863776929365235E-9</v>
      </c>
      <c r="AN29" s="2">
        <f t="shared" si="11"/>
        <v>8.1969814044915489E-9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11.480098209717585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6.6067636013031006E-2</v>
      </c>
      <c r="W30" s="2">
        <f t="shared" si="0"/>
        <v>2.1253199339321682E-9</v>
      </c>
      <c r="X30" s="2">
        <f t="shared" si="8"/>
        <v>6.60676509141922E-2</v>
      </c>
      <c r="Y30" s="2">
        <f t="shared" si="1"/>
        <v>-1.2795891818351279E-8</v>
      </c>
      <c r="Z30" s="2">
        <f t="shared" si="3"/>
        <v>6.6067643463611603E-2</v>
      </c>
      <c r="AA30" s="2">
        <f t="shared" si="2"/>
        <v>-5.3352859491484494E-9</v>
      </c>
      <c r="AB30" s="2">
        <f t="shared" si="4"/>
        <v>-1.1339189580953409E-17</v>
      </c>
      <c r="AC30" s="2">
        <f t="shared" si="5"/>
        <v>6.8269741825273187E-17</v>
      </c>
      <c r="AD30" s="2">
        <f t="shared" si="6"/>
        <v>1.4901161193847656E-8</v>
      </c>
      <c r="AF30" s="2">
        <v>26</v>
      </c>
      <c r="AG30" s="2">
        <f t="shared" si="13"/>
        <v>1782.9285562038422</v>
      </c>
      <c r="AH30" s="2">
        <v>-1.4902794987392554E-4</v>
      </c>
      <c r="AI30" s="2">
        <f t="shared" si="14"/>
        <v>1782.9288393259048</v>
      </c>
      <c r="AJ30" s="2">
        <v>3.6814421036979184E-5</v>
      </c>
      <c r="AK30" s="2">
        <f t="shared" si="9"/>
        <v>1782.9286977648735</v>
      </c>
      <c r="AL30" s="2">
        <v>-5.9073377315144171E-5</v>
      </c>
      <c r="AM30" s="2">
        <f t="shared" si="10"/>
        <v>8.8035843134047948E-9</v>
      </c>
      <c r="AN30" s="2">
        <f t="shared" si="11"/>
        <v>-2.1747521845560525E-9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155.30605914118138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6.6067636013031006E-2</v>
      </c>
      <c r="W31" s="2">
        <f t="shared" si="0"/>
        <v>2.1253199339321682E-9</v>
      </c>
      <c r="X31" s="2">
        <f t="shared" si="8"/>
        <v>6.6067643463611603E-2</v>
      </c>
      <c r="Y31" s="2">
        <f t="shared" si="1"/>
        <v>-5.3352859491484494E-9</v>
      </c>
      <c r="Z31" s="2">
        <f t="shared" si="3"/>
        <v>6.6067639738321304E-2</v>
      </c>
      <c r="AA31" s="2">
        <f t="shared" si="2"/>
        <v>-1.6049830076081406E-9</v>
      </c>
      <c r="AB31" s="2">
        <f t="shared" si="4"/>
        <v>-3.4111023796919861E-18</v>
      </c>
      <c r="AC31" s="2">
        <f t="shared" si="5"/>
        <v>8.5630432891137319E-18</v>
      </c>
      <c r="AD31" s="2">
        <f t="shared" si="6"/>
        <v>7.4505805969238281E-9</v>
      </c>
      <c r="AF31" s="2">
        <v>27</v>
      </c>
      <c r="AG31" s="2">
        <f t="shared" si="13"/>
        <v>1782.9286977648735</v>
      </c>
      <c r="AH31" s="2">
        <v>-5.9073377315144171E-5</v>
      </c>
      <c r="AI31" s="2">
        <f t="shared" si="14"/>
        <v>1782.9288393259048</v>
      </c>
      <c r="AJ31" s="2">
        <v>3.6814421036979184E-5</v>
      </c>
      <c r="AK31" s="2">
        <f t="shared" si="9"/>
        <v>1782.9287685453892</v>
      </c>
      <c r="AL31" s="2">
        <v>-1.010840526305401E-4</v>
      </c>
      <c r="AM31" s="2">
        <f t="shared" si="10"/>
        <v>5.971376381587787E-9</v>
      </c>
      <c r="AN31" s="2">
        <f t="shared" si="11"/>
        <v>-3.7213508736648664E-9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479.34</v>
      </c>
      <c r="L32" s="6" t="s">
        <v>7</v>
      </c>
      <c r="U32" s="2">
        <v>28</v>
      </c>
      <c r="V32" s="2">
        <f t="shared" si="7"/>
        <v>6.6067636013031006E-2</v>
      </c>
      <c r="W32" s="2">
        <f t="shared" si="0"/>
        <v>2.1253199339321682E-9</v>
      </c>
      <c r="X32" s="2">
        <f t="shared" si="8"/>
        <v>6.6067639738321304E-2</v>
      </c>
      <c r="Y32" s="2">
        <f t="shared" si="1"/>
        <v>-1.6049830076081406E-9</v>
      </c>
      <c r="Z32" s="2">
        <f t="shared" si="3"/>
        <v>6.6067637875676155E-2</v>
      </c>
      <c r="AA32" s="2">
        <f t="shared" si="2"/>
        <v>2.601684562231199E-10</v>
      </c>
      <c r="AB32" s="2">
        <f t="shared" si="4"/>
        <v>5.529412061913554E-19</v>
      </c>
      <c r="AC32" s="2">
        <f t="shared" si="5"/>
        <v>-4.1756595135374985E-19</v>
      </c>
      <c r="AD32" s="2">
        <f t="shared" si="6"/>
        <v>3.7252902984619141E-9</v>
      </c>
      <c r="AF32" s="2">
        <v>28</v>
      </c>
      <c r="AG32" s="2">
        <f t="shared" si="13"/>
        <v>1782.9287685453892</v>
      </c>
      <c r="AH32" s="2">
        <v>-1.1129478252769331E-5</v>
      </c>
      <c r="AI32" s="2">
        <f t="shared" si="14"/>
        <v>1782.9288393259048</v>
      </c>
      <c r="AJ32" s="2">
        <v>-1.1129478252769331E-5</v>
      </c>
      <c r="AK32" s="2">
        <f t="shared" si="9"/>
        <v>1782.928803935647</v>
      </c>
      <c r="AL32" s="2">
        <v>-1.010840526305401E-4</v>
      </c>
      <c r="AM32" s="2">
        <f t="shared" si="10"/>
        <v>1.1250127654533866E-9</v>
      </c>
      <c r="AN32" s="2">
        <f t="shared" si="11"/>
        <v>1.1250127654533866E-9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458.15</v>
      </c>
      <c r="L33" s="6" t="s">
        <v>7</v>
      </c>
      <c r="U33" s="2">
        <v>29</v>
      </c>
      <c r="V33" s="2">
        <f t="shared" si="7"/>
        <v>6.6067637875676155E-2</v>
      </c>
      <c r="W33" s="2">
        <f t="shared" si="0"/>
        <v>2.601684562231199E-10</v>
      </c>
      <c r="X33" s="2">
        <f t="shared" si="8"/>
        <v>6.6067639738321304E-2</v>
      </c>
      <c r="Y33" s="2">
        <f t="shared" si="1"/>
        <v>-1.6049830076081406E-9</v>
      </c>
      <c r="Z33" s="2">
        <f t="shared" si="3"/>
        <v>6.606763880699873E-2</v>
      </c>
      <c r="AA33" s="2">
        <f t="shared" si="2"/>
        <v>-6.7240726875361645E-10</v>
      </c>
      <c r="AB33" s="2">
        <f t="shared" si="4"/>
        <v>-1.7493916106483288E-19</v>
      </c>
      <c r="AC33" s="2">
        <f t="shared" si="5"/>
        <v>1.0792022405417546E-18</v>
      </c>
      <c r="AD33" s="2">
        <f t="shared" si="6"/>
        <v>1.862645149230957E-9</v>
      </c>
      <c r="AF33" s="2">
        <v>29</v>
      </c>
      <c r="AG33" s="2">
        <f t="shared" si="13"/>
        <v>1782.928803935647</v>
      </c>
      <c r="AH33" s="2">
        <v>1.2842471960539115E-5</v>
      </c>
      <c r="AI33" s="2">
        <f t="shared" si="14"/>
        <v>1782.928803935647</v>
      </c>
      <c r="AJ33" s="2">
        <v>-1.1129478252769331E-5</v>
      </c>
      <c r="AK33" s="2">
        <f t="shared" si="9"/>
        <v>1782.928803935647</v>
      </c>
      <c r="AL33" s="2">
        <v>-1.010840526305401E-4</v>
      </c>
      <c r="AM33" s="2">
        <f t="shared" si="10"/>
        <v>-1.2981691115653713E-9</v>
      </c>
      <c r="AN33" s="2">
        <f t="shared" si="11"/>
        <v>1.1250127654533866E-9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160.63</v>
      </c>
      <c r="L34" s="6" t="s">
        <v>7</v>
      </c>
      <c r="U34" s="2">
        <v>30</v>
      </c>
      <c r="V34" s="2">
        <f t="shared" si="7"/>
        <v>6.6067637875676155E-2</v>
      </c>
      <c r="W34" s="2">
        <f t="shared" si="0"/>
        <v>2.601684562231199E-10</v>
      </c>
      <c r="X34" s="2">
        <f t="shared" si="8"/>
        <v>6.606763880699873E-2</v>
      </c>
      <c r="Y34" s="2">
        <f t="shared" si="1"/>
        <v>-6.7240726875361645E-10</v>
      </c>
      <c r="Z34" s="2">
        <f t="shared" si="3"/>
        <v>6.6067638341337442E-2</v>
      </c>
      <c r="AA34" s="2">
        <f t="shared" si="2"/>
        <v>-2.0611939932635437E-10</v>
      </c>
      <c r="AB34" s="2">
        <f t="shared" si="4"/>
        <v>-5.3625765920374397E-20</v>
      </c>
      <c r="AC34" s="2">
        <f t="shared" si="5"/>
        <v>1.3859618233816995E-19</v>
      </c>
      <c r="AD34" s="2">
        <f>X34-V34</f>
        <v>9.3132257461547852E-10</v>
      </c>
      <c r="AF34" s="2">
        <v>30</v>
      </c>
      <c r="AG34" s="2">
        <f t="shared" si="13"/>
        <v>1782.928803935647</v>
      </c>
      <c r="AH34" s="2">
        <v>1.2842471960539115E-5</v>
      </c>
      <c r="AI34" s="2">
        <f t="shared" si="14"/>
        <v>1782.928803935647</v>
      </c>
      <c r="AJ34" s="2">
        <v>-1.1129478252769331E-5</v>
      </c>
      <c r="AK34" s="2">
        <f t="shared" si="9"/>
        <v>1782.928803935647</v>
      </c>
      <c r="AL34" s="2">
        <v>-1.010840526305401E-4</v>
      </c>
      <c r="AM34" s="2">
        <f t="shared" si="10"/>
        <v>-1.2981691115653713E-9</v>
      </c>
      <c r="AN34" s="2">
        <f t="shared" si="11"/>
        <v>1.1250127654533866E-9</v>
      </c>
      <c r="AO34" s="2">
        <f t="shared" si="12"/>
        <v>0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224.1684057304025</v>
      </c>
      <c r="H35" s="25" t="s">
        <v>101</v>
      </c>
      <c r="J35" s="15" t="s">
        <v>70</v>
      </c>
      <c r="K35" s="6">
        <f>ROUND(SUM(K23:K26),2)</f>
        <v>84.81</v>
      </c>
      <c r="L35" s="6" t="s">
        <v>7</v>
      </c>
      <c r="AF35" s="2">
        <v>31</v>
      </c>
      <c r="AG35" s="2">
        <f t="shared" si="13"/>
        <v>1782.928803935647</v>
      </c>
      <c r="AH35" s="2">
        <v>1.2842471960539115E-5</v>
      </c>
      <c r="AI35" s="2">
        <f t="shared" si="14"/>
        <v>1782.928803935647</v>
      </c>
      <c r="AJ35" s="2">
        <v>-1.1129478252769331E-5</v>
      </c>
      <c r="AK35" s="2">
        <f t="shared" si="9"/>
        <v>1782.928803935647</v>
      </c>
      <c r="AL35" s="2">
        <v>-1.010840526305401E-4</v>
      </c>
      <c r="AM35" s="2">
        <f t="shared" si="10"/>
        <v>-1.2981691115653713E-9</v>
      </c>
      <c r="AN35" s="2">
        <f t="shared" si="11"/>
        <v>1.1250127654533866E-9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1782.9299999999998</v>
      </c>
      <c r="L36" s="6" t="s">
        <v>7</v>
      </c>
      <c r="AF36" s="2">
        <v>32</v>
      </c>
      <c r="AG36" s="2">
        <f t="shared" si="13"/>
        <v>1782.928803935647</v>
      </c>
      <c r="AH36" s="2">
        <v>1.2842471960539115E-5</v>
      </c>
      <c r="AI36" s="2">
        <f t="shared" si="14"/>
        <v>1782.928803935647</v>
      </c>
      <c r="AJ36" s="2">
        <v>-1.1129478252769331E-5</v>
      </c>
      <c r="AK36" s="2">
        <f t="shared" si="9"/>
        <v>1782.928803935647</v>
      </c>
      <c r="AL36" s="2">
        <v>-1.010840526305401E-4</v>
      </c>
      <c r="AM36" s="2">
        <f t="shared" si="10"/>
        <v>-1.2981691115653713E-9</v>
      </c>
      <c r="AN36" s="2">
        <f t="shared" si="11"/>
        <v>1.1250127654533866E-9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1782.928803935647</v>
      </c>
      <c r="AH37" s="2">
        <v>1.2842471960539115E-5</v>
      </c>
      <c r="AI37" s="2">
        <f t="shared" si="14"/>
        <v>1782.928803935647</v>
      </c>
      <c r="AJ37" s="2">
        <v>-1.1129478252769331E-5</v>
      </c>
      <c r="AK37" s="2">
        <f t="shared" si="9"/>
        <v>1782.928803935647</v>
      </c>
      <c r="AL37" s="2">
        <v>-1.010840526305401E-4</v>
      </c>
      <c r="AM37" s="2">
        <f t="shared" si="10"/>
        <v>-1.2981691115653713E-9</v>
      </c>
      <c r="AN37" s="2">
        <f t="shared" si="11"/>
        <v>1.1250127654533866E-9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1782.928803935647</v>
      </c>
      <c r="AH38" s="2">
        <v>1.2842471960539115E-5</v>
      </c>
      <c r="AI38" s="2">
        <f t="shared" si="14"/>
        <v>1782.928803935647</v>
      </c>
      <c r="AJ38" s="2">
        <v>-1.1129478252769331E-5</v>
      </c>
      <c r="AK38" s="2">
        <f t="shared" si="9"/>
        <v>1782.928803935647</v>
      </c>
      <c r="AL38" s="2">
        <v>-1.010840526305401E-4</v>
      </c>
      <c r="AM38" s="2">
        <f t="shared" si="10"/>
        <v>-1.2981691115653713E-9</v>
      </c>
      <c r="AN38" s="2">
        <f t="shared" si="11"/>
        <v>1.1250127654533866E-9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33.65</v>
      </c>
      <c r="L39" s="6" t="s">
        <v>58</v>
      </c>
      <c r="AF39" s="2">
        <v>35</v>
      </c>
      <c r="AG39" s="2">
        <f t="shared" si="13"/>
        <v>1782.928803935647</v>
      </c>
      <c r="AH39" s="2">
        <v>1.2842471960539115E-5</v>
      </c>
      <c r="AI39" s="2">
        <f t="shared" si="14"/>
        <v>1782.928803935647</v>
      </c>
      <c r="AJ39" s="2">
        <v>-1.1129478252769331E-5</v>
      </c>
      <c r="AK39" s="2">
        <f t="shared" si="9"/>
        <v>1782.928803935647</v>
      </c>
      <c r="AL39" s="2">
        <v>-1.010840526305401E-4</v>
      </c>
      <c r="AM39" s="2">
        <f t="shared" si="10"/>
        <v>-1.2981691115653713E-9</v>
      </c>
      <c r="AN39" s="2">
        <f t="shared" si="11"/>
        <v>1.1250127654533866E-9</v>
      </c>
      <c r="AO39" s="2">
        <f t="shared" si="12"/>
        <v>0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26.89</v>
      </c>
      <c r="L40" s="6" t="s">
        <v>58</v>
      </c>
      <c r="AF40" s="2">
        <v>36</v>
      </c>
      <c r="AG40" s="2">
        <f t="shared" si="13"/>
        <v>1782.928803935647</v>
      </c>
      <c r="AH40" s="2">
        <v>1.2842471960539115E-5</v>
      </c>
      <c r="AI40" s="2">
        <f t="shared" si="14"/>
        <v>1782.928803935647</v>
      </c>
      <c r="AJ40" s="2">
        <v>-1.1129478252769331E-5</v>
      </c>
      <c r="AK40" s="2">
        <f t="shared" si="9"/>
        <v>1782.928803935647</v>
      </c>
      <c r="AL40" s="2">
        <v>-1.010840526305401E-4</v>
      </c>
      <c r="AM40" s="2">
        <f t="shared" si="10"/>
        <v>-1.2981691115653713E-9</v>
      </c>
      <c r="AN40" s="2">
        <f t="shared" si="11"/>
        <v>1.1250127654533866E-9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25.7</v>
      </c>
      <c r="L41" s="6" t="s">
        <v>58</v>
      </c>
      <c r="AF41" s="2">
        <v>37</v>
      </c>
      <c r="AG41" s="2">
        <f t="shared" si="13"/>
        <v>1782.928803935647</v>
      </c>
      <c r="AH41" s="2">
        <v>1.2842471960539115E-5</v>
      </c>
      <c r="AI41" s="2">
        <f t="shared" si="14"/>
        <v>1782.928803935647</v>
      </c>
      <c r="AJ41" s="2">
        <v>-1.1129478252769331E-5</v>
      </c>
      <c r="AK41" s="2">
        <f t="shared" si="9"/>
        <v>1782.928803935647</v>
      </c>
      <c r="AL41" s="2">
        <v>-1.010840526305401E-4</v>
      </c>
      <c r="AM41" s="2">
        <f t="shared" si="10"/>
        <v>-1.2981691115653713E-9</v>
      </c>
      <c r="AN41" s="2">
        <f t="shared" si="11"/>
        <v>1.1250127654533866E-9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9.01</v>
      </c>
      <c r="L42" s="6" t="s">
        <v>58</v>
      </c>
      <c r="AF42" s="2">
        <v>38</v>
      </c>
      <c r="AG42" s="2">
        <f t="shared" si="13"/>
        <v>1782.928803935647</v>
      </c>
      <c r="AH42" s="2">
        <v>1.2842471960539115E-5</v>
      </c>
      <c r="AI42" s="2">
        <f t="shared" si="14"/>
        <v>1782.928803935647</v>
      </c>
      <c r="AJ42" s="2">
        <v>-1.1129478252769331E-5</v>
      </c>
      <c r="AK42" s="2">
        <f t="shared" si="9"/>
        <v>1782.928803935647</v>
      </c>
      <c r="AL42" s="2">
        <v>-1.010840526305401E-4</v>
      </c>
      <c r="AM42" s="2">
        <f t="shared" si="10"/>
        <v>-1.2981691115653713E-9</v>
      </c>
      <c r="AN42" s="2">
        <f t="shared" si="11"/>
        <v>1.1250127654533866E-9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4.76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1782.928803935647</v>
      </c>
      <c r="AH43" s="2">
        <v>1.2842471960539115E-5</v>
      </c>
      <c r="AI43" s="2">
        <f t="shared" si="14"/>
        <v>1782.928803935647</v>
      </c>
      <c r="AJ43" s="2">
        <v>-1.1129478252769331E-5</v>
      </c>
      <c r="AK43" s="2">
        <f t="shared" si="9"/>
        <v>1782.928803935647</v>
      </c>
      <c r="AL43" s="2">
        <v>-1.010840526305401E-4</v>
      </c>
      <c r="AM43" s="2">
        <f t="shared" si="10"/>
        <v>-1.2981691115653713E-9</v>
      </c>
      <c r="AN43" s="2">
        <f t="shared" si="11"/>
        <v>1.1250127654533866E-9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1782.928803935647</v>
      </c>
      <c r="AH44" s="2">
        <v>1.2842471960539115E-5</v>
      </c>
      <c r="AI44" s="2">
        <f t="shared" si="14"/>
        <v>1782.928803935647</v>
      </c>
      <c r="AJ44" s="2">
        <v>-1.1129478252769331E-5</v>
      </c>
      <c r="AK44" s="5">
        <f>(AG44+AI44)/2</f>
        <v>1782.928803935647</v>
      </c>
      <c r="AL44" s="2">
        <v>-1.010840526305401E-4</v>
      </c>
      <c r="AM44" s="2">
        <f t="shared" si="10"/>
        <v>-1.2981691115653713E-9</v>
      </c>
      <c r="AN44" s="2">
        <f t="shared" si="11"/>
        <v>1.1250127654533866E-9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1493.6030272632961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33.65</v>
      </c>
      <c r="L47" s="6" t="s">
        <v>58</v>
      </c>
      <c r="N47" s="6" t="s">
        <v>154</v>
      </c>
      <c r="O47" s="6">
        <f>0.377*O46^0.6945</f>
        <v>60.373685253449281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26.89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39.46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2912-0727-5D49-BD7C-4F809A12D10B}">
  <dimension ref="B1:AO56"/>
  <sheetViews>
    <sheetView topLeftCell="B2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328.70215841843344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6.9990485219138573E-2</v>
      </c>
      <c r="X4" s="3">
        <v>1</v>
      </c>
      <c r="Y4" s="2">
        <f t="shared" ref="Y4:Y34" si="1" xml:space="preserve"> $O$20 * TAN($O$17/180*PI()) + $O$21 / (2 * SQRT($O$20^2 + X4^2)) - X4</f>
        <v>-0.93264817174123182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-0.43141136242472478</v>
      </c>
      <c r="AB4" s="2">
        <f>W4*AA4</f>
        <v>-3.0194690585156135E-2</v>
      </c>
      <c r="AC4" s="2">
        <f>Y4*AA4</f>
        <v>0.40235501843381349</v>
      </c>
      <c r="AD4" s="2">
        <f>X4-V4</f>
        <v>1</v>
      </c>
      <c r="AF4" s="2">
        <v>0</v>
      </c>
      <c r="AG4" s="2"/>
      <c r="AH4" s="2">
        <f>K27</f>
        <v>3.2558598149989848E-5</v>
      </c>
      <c r="AI4" s="2"/>
      <c r="AJ4" s="2">
        <f>K27</f>
        <v>3.2558598149989848E-5</v>
      </c>
      <c r="AK4" s="2"/>
      <c r="AL4" s="2">
        <f>K27</f>
        <v>3.2558598149989848E-5</v>
      </c>
      <c r="AM4" s="2"/>
      <c r="AN4" s="2"/>
      <c r="AO4" s="2"/>
    </row>
    <row r="5" spans="2:41" x14ac:dyDescent="0.2">
      <c r="B5" s="10" t="s">
        <v>37</v>
      </c>
      <c r="C5" s="10">
        <v>1631.7801391212899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82.17553960460836</v>
      </c>
      <c r="L5" s="6" t="s">
        <v>101</v>
      </c>
      <c r="N5" s="6" t="s">
        <v>114</v>
      </c>
      <c r="O5" s="6">
        <f xml:space="preserve"> $C$18 * 0.85 * ($C$5/$C$18 *2.20462/1000)^(2/3) * 0.3048^2</f>
        <v>0.29430599272625863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6.9990485219138573E-2</v>
      </c>
      <c r="X5" s="2">
        <f>IF(AC4&gt;0, Z4, X4)</f>
        <v>0.5</v>
      </c>
      <c r="Y5" s="2">
        <f t="shared" si="1"/>
        <v>-0.43141136242472478</v>
      </c>
      <c r="Z5" s="2">
        <f t="shared" ref="Z5:Z34" si="3" xml:space="preserve"> (V5 + X5)/2</f>
        <v>0.25</v>
      </c>
      <c r="AA5" s="2">
        <f t="shared" si="2"/>
        <v>-0.18051599315897859</v>
      </c>
      <c r="AB5" s="2">
        <f t="shared" ref="AB5:AB34" si="4">W5*AA5</f>
        <v>-1.2634401951011611E-2</v>
      </c>
      <c r="AC5" s="2">
        <f t="shared" ref="AC5:AC34" si="5">Y5*AA5</f>
        <v>7.7876650548167253E-2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-749.83433926091675</v>
      </c>
      <c r="AI5" s="3">
        <v>10000</v>
      </c>
      <c r="AJ5" s="2">
        <f t="dataTable" ref="AJ5:AJ44" dt2D="0" dtr="0" r1="C5"/>
        <v>4547.4560246472665</v>
      </c>
      <c r="AK5" s="2">
        <f>(AG5+AI5)/2</f>
        <v>5250</v>
      </c>
      <c r="AL5" s="2">
        <f t="dataTable" ref="AL5:AL44" dt2D="0" dtr="0" r1="C5" ca="1"/>
        <v>2192.4202315470288</v>
      </c>
      <c r="AM5" s="2">
        <f>AH5*AL5</f>
        <v>-1643951.9757043326</v>
      </c>
      <c r="AN5" s="2">
        <f>AJ5*AL5</f>
        <v>9969934.590507092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6.9990485219138573E-2</v>
      </c>
      <c r="X6" s="2">
        <f t="shared" ref="X6:X34" si="8">IF(AC5&gt;0, Z5, X5)</f>
        <v>0.25</v>
      </c>
      <c r="Y6" s="2">
        <f t="shared" si="1"/>
        <v>-0.18051599315897859</v>
      </c>
      <c r="Z6" s="2">
        <f t="shared" si="3"/>
        <v>0.125</v>
      </c>
      <c r="AA6" s="2">
        <f t="shared" si="2"/>
        <v>-5.5152903810873843E-2</v>
      </c>
      <c r="AB6" s="2">
        <f t="shared" si="4"/>
        <v>-3.8601784989675371E-3</v>
      </c>
      <c r="AC6" s="2">
        <f t="shared" si="5"/>
        <v>9.9559812070215067E-3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-749.83433926091675</v>
      </c>
      <c r="AI6" s="2">
        <f>IF(AN5&gt;0, AK5, AI5)</f>
        <v>5250</v>
      </c>
      <c r="AJ6" s="2">
        <v>2192.4202315470288</v>
      </c>
      <c r="AK6" s="2">
        <f t="shared" ref="AK6:AK43" si="9">(AG6+AI6)/2</f>
        <v>2875</v>
      </c>
      <c r="AL6" s="2">
        <v>801.04569358998833</v>
      </c>
      <c r="AM6" s="2">
        <f t="shared" ref="AM6:AM44" si="10">AH6*AL6</f>
        <v>-600651.56837085169</v>
      </c>
      <c r="AN6" s="2">
        <f t="shared" ref="AN6:AN44" si="11">AJ6*AL6</f>
        <v>1756228.7850203125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0.92458261606135461</v>
      </c>
      <c r="P7" s="6" t="s">
        <v>115</v>
      </c>
      <c r="U7" s="2">
        <v>3</v>
      </c>
      <c r="V7" s="2">
        <f t="shared" si="7"/>
        <v>0</v>
      </c>
      <c r="W7" s="2">
        <f t="shared" si="0"/>
        <v>6.9990485219138573E-2</v>
      </c>
      <c r="X7" s="2">
        <f t="shared" si="8"/>
        <v>0.125</v>
      </c>
      <c r="Y7" s="2">
        <f t="shared" si="1"/>
        <v>-5.5152903810873843E-2</v>
      </c>
      <c r="Z7" s="2">
        <f t="shared" si="3"/>
        <v>6.25E-2</v>
      </c>
      <c r="AA7" s="2">
        <f t="shared" si="2"/>
        <v>7.4533884158543284E-3</v>
      </c>
      <c r="AB7" s="2">
        <f t="shared" si="4"/>
        <v>5.2166627175235104E-4</v>
      </c>
      <c r="AC7" s="2">
        <f t="shared" si="5"/>
        <v>-4.1107601436469516E-4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-749.83433926091675</v>
      </c>
      <c r="AI7" s="2">
        <f t="shared" ref="AI7:AI44" si="14">IF(AN6&gt;0, AK6, AI6)</f>
        <v>2875</v>
      </c>
      <c r="AJ7" s="2">
        <v>801.04569358998833</v>
      </c>
      <c r="AK7" s="2">
        <f t="shared" si="9"/>
        <v>1687.5</v>
      </c>
      <c r="AL7" s="2">
        <v>37.856027263248052</v>
      </c>
      <c r="AM7" s="2">
        <f t="shared" si="10"/>
        <v>-28385.749189980852</v>
      </c>
      <c r="AN7" s="2">
        <f t="shared" si="11"/>
        <v>30324.407615650045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173.77787001533588</v>
      </c>
      <c r="L8" s="6" t="s">
        <v>102</v>
      </c>
      <c r="N8" s="6" t="s">
        <v>38</v>
      </c>
      <c r="O8" s="6">
        <f xml:space="preserve"> O4 *O7</f>
        <v>2096.4575987089684</v>
      </c>
      <c r="P8" s="6" t="s">
        <v>20</v>
      </c>
      <c r="U8" s="2">
        <v>4</v>
      </c>
      <c r="V8" s="2">
        <f t="shared" si="7"/>
        <v>6.25E-2</v>
      </c>
      <c r="W8" s="2">
        <f t="shared" si="0"/>
        <v>7.4533884158543284E-3</v>
      </c>
      <c r="X8" s="2">
        <f t="shared" si="8"/>
        <v>0.125</v>
      </c>
      <c r="Y8" s="2">
        <f t="shared" si="1"/>
        <v>-5.5152903810873843E-2</v>
      </c>
      <c r="Z8" s="2">
        <f t="shared" si="3"/>
        <v>9.375E-2</v>
      </c>
      <c r="AA8" s="2">
        <f t="shared" si="2"/>
        <v>-2.3841785081798003E-2</v>
      </c>
      <c r="AB8" s="2">
        <f t="shared" si="4"/>
        <v>-1.7770208474196178E-4</v>
      </c>
      <c r="AC8" s="2">
        <f t="shared" si="5"/>
        <v>1.3149436792959323E-3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-749.83433926091675</v>
      </c>
      <c r="AI8" s="2">
        <f t="shared" si="14"/>
        <v>1687.5</v>
      </c>
      <c r="AJ8" s="2">
        <v>37.856027263248052</v>
      </c>
      <c r="AK8" s="2">
        <f t="shared" si="9"/>
        <v>1093.75</v>
      </c>
      <c r="AL8" s="2">
        <v>-363.66082980646081</v>
      </c>
      <c r="AM8" s="2">
        <f t="shared" si="10"/>
        <v>272685.37803300424</v>
      </c>
      <c r="AN8" s="2">
        <f t="shared" si="11"/>
        <v>-13766.754287728791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3998.469665383026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2096.4575987089684</v>
      </c>
      <c r="P9" s="6" t="s">
        <v>20</v>
      </c>
      <c r="U9" s="2">
        <v>5</v>
      </c>
      <c r="V9" s="2">
        <f t="shared" si="7"/>
        <v>6.25E-2</v>
      </c>
      <c r="W9" s="2">
        <f t="shared" si="0"/>
        <v>7.4533884158543284E-3</v>
      </c>
      <c r="X9" s="2">
        <f t="shared" si="8"/>
        <v>9.375E-2</v>
      </c>
      <c r="Y9" s="2">
        <f t="shared" si="1"/>
        <v>-2.3841785081798003E-2</v>
      </c>
      <c r="Z9" s="2">
        <f t="shared" si="3"/>
        <v>7.8125E-2</v>
      </c>
      <c r="AA9" s="2">
        <f t="shared" si="2"/>
        <v>-8.192101011220046E-3</v>
      </c>
      <c r="AB9" s="2">
        <f t="shared" si="4"/>
        <v>-6.1058910778536015E-5</v>
      </c>
      <c r="AC9" s="2">
        <f t="shared" si="5"/>
        <v>1.9531431167788842E-4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-363.66082980646081</v>
      </c>
      <c r="AI9" s="2">
        <f t="shared" si="14"/>
        <v>1687.5</v>
      </c>
      <c r="AJ9" s="2">
        <v>37.856027263248052</v>
      </c>
      <c r="AK9" s="2">
        <f t="shared" si="9"/>
        <v>1390.625</v>
      </c>
      <c r="AL9" s="2">
        <v>-163.56932520554392</v>
      </c>
      <c r="AM9" s="2">
        <f t="shared" si="10"/>
        <v>59483.756535130946</v>
      </c>
      <c r="AN9" s="2">
        <f t="shared" si="11"/>
        <v>-6192.0848344121578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41.433815084736267</v>
      </c>
      <c r="H10" s="6" t="s">
        <v>101</v>
      </c>
      <c r="N10" s="6" t="s">
        <v>113</v>
      </c>
      <c r="O10" s="6">
        <f>O7/(0.3048^2)/($C$5*2.20462/1000)^(2/3)</f>
        <v>4.2388905954849809</v>
      </c>
      <c r="U10" s="2">
        <v>6</v>
      </c>
      <c r="V10" s="2">
        <f t="shared" si="7"/>
        <v>6.25E-2</v>
      </c>
      <c r="W10" s="2">
        <f t="shared" si="0"/>
        <v>7.4533884158543284E-3</v>
      </c>
      <c r="X10" s="2">
        <f t="shared" si="8"/>
        <v>7.8125E-2</v>
      </c>
      <c r="Y10" s="2">
        <f t="shared" si="1"/>
        <v>-8.192101011220046E-3</v>
      </c>
      <c r="Z10" s="2">
        <f t="shared" si="3"/>
        <v>7.03125E-2</v>
      </c>
      <c r="AA10" s="2">
        <f t="shared" si="2"/>
        <v>-3.6882046629717335E-4</v>
      </c>
      <c r="AB10" s="2">
        <f t="shared" si="4"/>
        <v>-2.7489621910293438E-6</v>
      </c>
      <c r="AC10" s="2">
        <f t="shared" si="5"/>
        <v>3.0214145149117229E-6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-163.56932520554392</v>
      </c>
      <c r="AI10" s="2">
        <f t="shared" si="14"/>
        <v>1687.5</v>
      </c>
      <c r="AJ10" s="2">
        <v>37.856027263248052</v>
      </c>
      <c r="AK10" s="2">
        <f t="shared" si="9"/>
        <v>1539.0625</v>
      </c>
      <c r="AL10" s="2">
        <v>-62.951417172139145</v>
      </c>
      <c r="AM10" s="2">
        <f t="shared" si="10"/>
        <v>10296.92082757949</v>
      </c>
      <c r="AN10" s="2">
        <f t="shared" si="11"/>
        <v>-2383.0905647286008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9.8457029348138558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6.25E-2</v>
      </c>
      <c r="W11" s="2">
        <f t="shared" si="0"/>
        <v>7.4533884158543284E-3</v>
      </c>
      <c r="X11" s="2">
        <f t="shared" si="8"/>
        <v>7.03125E-2</v>
      </c>
      <c r="Y11" s="2">
        <f t="shared" si="1"/>
        <v>-3.6882046629717335E-4</v>
      </c>
      <c r="Z11" s="2">
        <f t="shared" si="3"/>
        <v>6.640625E-2</v>
      </c>
      <c r="AA11" s="2">
        <f t="shared" si="2"/>
        <v>3.5424192641960173E-3</v>
      </c>
      <c r="AB11" s="2">
        <f t="shared" si="4"/>
        <v>2.640302670785781E-5</v>
      </c>
      <c r="AC11" s="2">
        <f t="shared" si="5"/>
        <v>-1.3065167248408649E-6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-62.951417172139145</v>
      </c>
      <c r="AI11" s="2">
        <f t="shared" si="14"/>
        <v>1687.5</v>
      </c>
      <c r="AJ11" s="2">
        <v>37.856027263248052</v>
      </c>
      <c r="AK11" s="2">
        <f t="shared" si="9"/>
        <v>1613.28125</v>
      </c>
      <c r="AL11" s="2">
        <v>-12.564528295334412</v>
      </c>
      <c r="AM11" s="2">
        <f t="shared" si="10"/>
        <v>790.95486229074288</v>
      </c>
      <c r="AN11" s="2">
        <f t="shared" si="11"/>
        <v>-475.6431256980311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165.73526033894507</v>
      </c>
      <c r="H12" s="25" t="s">
        <v>101</v>
      </c>
      <c r="J12" s="10" t="s">
        <v>79</v>
      </c>
      <c r="K12" s="6">
        <f>C5</f>
        <v>1631.7801391212899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6.640625E-2</v>
      </c>
      <c r="W12" s="2">
        <f t="shared" si="0"/>
        <v>3.5424192641960173E-3</v>
      </c>
      <c r="X12" s="2">
        <f t="shared" si="8"/>
        <v>7.03125E-2</v>
      </c>
      <c r="Y12" s="2">
        <f t="shared" si="1"/>
        <v>-3.6882046629717335E-4</v>
      </c>
      <c r="Z12" s="2">
        <f t="shared" si="3"/>
        <v>6.8359375E-2</v>
      </c>
      <c r="AA12" s="2">
        <f t="shared" si="2"/>
        <v>1.5868330597912372E-3</v>
      </c>
      <c r="AB12" s="2">
        <f t="shared" si="4"/>
        <v>5.6212280000675894E-6</v>
      </c>
      <c r="AC12" s="2">
        <f t="shared" si="5"/>
        <v>-5.8525650904797449E-7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-12.564528295334412</v>
      </c>
      <c r="AI12" s="2">
        <f t="shared" si="14"/>
        <v>1687.5</v>
      </c>
      <c r="AJ12" s="2">
        <v>37.856027263248052</v>
      </c>
      <c r="AK12" s="2">
        <f t="shared" si="9"/>
        <v>1650.390625</v>
      </c>
      <c r="AL12" s="2">
        <v>12.642303722351926</v>
      </c>
      <c r="AM12" s="2">
        <f t="shared" si="10"/>
        <v>-158.84458283770235</v>
      </c>
      <c r="AN12" s="2">
        <f t="shared" si="11"/>
        <v>478.58739438361681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365.07955885574762</v>
      </c>
      <c r="L13" s="6" t="s">
        <v>7</v>
      </c>
      <c r="N13" s="6" t="s">
        <v>74</v>
      </c>
      <c r="O13" s="6">
        <f xml:space="preserve"> SQRT( ($C$5*$C$50)^2 + O9^2)</f>
        <v>16129.177143433622</v>
      </c>
      <c r="P13" s="6" t="s">
        <v>20</v>
      </c>
      <c r="U13" s="2">
        <v>9</v>
      </c>
      <c r="V13" s="2">
        <f t="shared" si="7"/>
        <v>6.8359375E-2</v>
      </c>
      <c r="W13" s="2">
        <f t="shared" si="0"/>
        <v>1.5868330597912372E-3</v>
      </c>
      <c r="X13" s="2">
        <f t="shared" si="8"/>
        <v>7.03125E-2</v>
      </c>
      <c r="Y13" s="2">
        <f t="shared" si="1"/>
        <v>-3.6882046629717335E-4</v>
      </c>
      <c r="Z13" s="2">
        <f t="shared" si="3"/>
        <v>6.93359375E-2</v>
      </c>
      <c r="AA13" s="2">
        <f t="shared" si="2"/>
        <v>6.0901469133088637E-4</v>
      </c>
      <c r="AB13" s="2">
        <f t="shared" si="4"/>
        <v>9.6640464610240638E-7</v>
      </c>
      <c r="AC13" s="2">
        <f t="shared" si="5"/>
        <v>-2.246170824384866E-7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-12.564528295334412</v>
      </c>
      <c r="AI13" s="2">
        <f t="shared" si="14"/>
        <v>1650.390625</v>
      </c>
      <c r="AJ13" s="2">
        <v>12.642303722351926</v>
      </c>
      <c r="AK13" s="2">
        <f t="shared" si="9"/>
        <v>1631.8359375</v>
      </c>
      <c r="AL13" s="2">
        <v>3.7933093586616451E-2</v>
      </c>
      <c r="AM13" s="2">
        <f t="shared" si="10"/>
        <v>-0.4766114276986107</v>
      </c>
      <c r="AN13" s="2">
        <f t="shared" si="11"/>
        <v>0.47956169025040513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116.41374629009552</v>
      </c>
      <c r="L14" s="6" t="s">
        <v>7</v>
      </c>
      <c r="N14" s="6" t="s">
        <v>75</v>
      </c>
      <c r="O14" s="6">
        <f>$C$5*$C$50/O13</f>
        <v>0.99151672030759341</v>
      </c>
      <c r="U14" s="2">
        <v>10</v>
      </c>
      <c r="V14" s="2">
        <f t="shared" si="7"/>
        <v>6.93359375E-2</v>
      </c>
      <c r="W14" s="2">
        <f t="shared" si="0"/>
        <v>6.0901469133088637E-4</v>
      </c>
      <c r="X14" s="2">
        <f t="shared" si="8"/>
        <v>7.03125E-2</v>
      </c>
      <c r="Y14" s="2">
        <f t="shared" si="1"/>
        <v>-3.6882046629717335E-4</v>
      </c>
      <c r="Z14" s="2">
        <f t="shared" si="3"/>
        <v>6.982421875E-2</v>
      </c>
      <c r="AA14" s="2">
        <f t="shared" si="2"/>
        <v>1.200992085574476E-4</v>
      </c>
      <c r="AB14" s="2">
        <f t="shared" si="4"/>
        <v>7.3142182428697701E-8</v>
      </c>
      <c r="AC14" s="2">
        <f t="shared" si="5"/>
        <v>-4.4295046102079298E-8</v>
      </c>
      <c r="AD14" s="2">
        <f t="shared" si="6"/>
        <v>9.765625E-4</v>
      </c>
      <c r="AF14" s="2">
        <v>10</v>
      </c>
      <c r="AG14" s="2">
        <f t="shared" si="13"/>
        <v>1613.28125</v>
      </c>
      <c r="AH14" s="2">
        <v>-12.564528295334412</v>
      </c>
      <c r="AI14" s="2">
        <f t="shared" si="14"/>
        <v>1631.8359375</v>
      </c>
      <c r="AJ14" s="2">
        <v>3.7933093586616451E-2</v>
      </c>
      <c r="AK14" s="2">
        <f t="shared" si="9"/>
        <v>1622.55859375</v>
      </c>
      <c r="AL14" s="2">
        <v>-6.263548936802863</v>
      </c>
      <c r="AM14" s="2">
        <f t="shared" si="10"/>
        <v>78.698537845671339</v>
      </c>
      <c r="AN14" s="2">
        <f t="shared" si="11"/>
        <v>-0.23759578800409498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230.72310157412392</v>
      </c>
      <c r="L15" s="6" t="s">
        <v>7</v>
      </c>
      <c r="U15" s="2">
        <v>11</v>
      </c>
      <c r="V15" s="2">
        <f t="shared" si="7"/>
        <v>6.982421875E-2</v>
      </c>
      <c r="W15" s="2">
        <f t="shared" si="0"/>
        <v>1.200992085574476E-4</v>
      </c>
      <c r="X15" s="2">
        <f t="shared" si="8"/>
        <v>7.03125E-2</v>
      </c>
      <c r="Y15" s="2">
        <f t="shared" si="1"/>
        <v>-3.6882046629717335E-4</v>
      </c>
      <c r="Z15" s="2">
        <f t="shared" si="3"/>
        <v>7.0068359375E-2</v>
      </c>
      <c r="AA15" s="2">
        <f t="shared" si="2"/>
        <v>-1.243601051870713E-4</v>
      </c>
      <c r="AB15" s="2">
        <f t="shared" si="4"/>
        <v>-1.4935550209088198E-8</v>
      </c>
      <c r="AC15" s="2">
        <f t="shared" si="5"/>
        <v>4.5866551983861163E-8</v>
      </c>
      <c r="AD15" s="2">
        <f t="shared" si="6"/>
        <v>4.8828125E-4</v>
      </c>
      <c r="AF15" s="2">
        <v>11</v>
      </c>
      <c r="AG15" s="2">
        <f t="shared" si="13"/>
        <v>1622.55859375</v>
      </c>
      <c r="AH15" s="2">
        <v>-6.263548936802863</v>
      </c>
      <c r="AI15" s="2">
        <f t="shared" si="14"/>
        <v>1631.8359375</v>
      </c>
      <c r="AJ15" s="2">
        <v>3.7933093586616451E-2</v>
      </c>
      <c r="AK15" s="2">
        <f t="shared" si="9"/>
        <v>1627.197265625</v>
      </c>
      <c r="AL15" s="2">
        <v>-3.1128686054805712</v>
      </c>
      <c r="AM15" s="2">
        <f t="shared" si="10"/>
        <v>19.497604844264842</v>
      </c>
      <c r="AN15" s="2">
        <f t="shared" si="11"/>
        <v>-0.11808073613453475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56.221217175888853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6.982421875E-2</v>
      </c>
      <c r="W16" s="2">
        <f t="shared" si="0"/>
        <v>1.200992085574476E-4</v>
      </c>
      <c r="X16" s="2">
        <f t="shared" si="8"/>
        <v>7.0068359375E-2</v>
      </c>
      <c r="Y16" s="2">
        <f t="shared" si="1"/>
        <v>-1.243601051870713E-4</v>
      </c>
      <c r="Z16" s="2">
        <f t="shared" si="3"/>
        <v>6.99462890625E-2</v>
      </c>
      <c r="AA16" s="2">
        <f t="shared" si="2"/>
        <v>-2.1303173531189712E-6</v>
      </c>
      <c r="AB16" s="2">
        <f t="shared" si="4"/>
        <v>-2.5584942808578505E-10</v>
      </c>
      <c r="AC16" s="2">
        <f t="shared" si="5"/>
        <v>2.649264901157186E-10</v>
      </c>
      <c r="AD16" s="2">
        <f t="shared" si="6"/>
        <v>2.44140625E-4</v>
      </c>
      <c r="AF16" s="2">
        <v>12</v>
      </c>
      <c r="AG16" s="2">
        <f t="shared" si="13"/>
        <v>1627.197265625</v>
      </c>
      <c r="AH16" s="2">
        <v>-3.1128686054805712</v>
      </c>
      <c r="AI16" s="2">
        <f t="shared" si="14"/>
        <v>1631.8359375</v>
      </c>
      <c r="AJ16" s="2">
        <v>3.7933093586616451E-2</v>
      </c>
      <c r="AK16" s="2">
        <f t="shared" si="9"/>
        <v>1629.5166015625</v>
      </c>
      <c r="AL16" s="2">
        <v>-1.5374803072033956</v>
      </c>
      <c r="AM16" s="2">
        <f t="shared" si="10"/>
        <v>4.7859741798380746</v>
      </c>
      <c r="AN16" s="2">
        <f t="shared" si="11"/>
        <v>-5.8321384380726218E-2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30.214302401822401</v>
      </c>
      <c r="L17" s="6" t="s">
        <v>7</v>
      </c>
      <c r="N17" s="6" t="s">
        <v>25</v>
      </c>
      <c r="O17" s="6">
        <f xml:space="preserve"> ACOS(O14)/PI()*180</f>
        <v>7.4683905701086521</v>
      </c>
      <c r="P17" s="6" t="s">
        <v>40</v>
      </c>
      <c r="U17" s="2">
        <v>13</v>
      </c>
      <c r="V17" s="2">
        <f t="shared" si="7"/>
        <v>6.982421875E-2</v>
      </c>
      <c r="W17" s="2">
        <f t="shared" si="0"/>
        <v>1.200992085574476E-4</v>
      </c>
      <c r="X17" s="2">
        <f t="shared" si="8"/>
        <v>6.99462890625E-2</v>
      </c>
      <c r="Y17" s="2">
        <f t="shared" si="1"/>
        <v>-2.1303173531189712E-6</v>
      </c>
      <c r="Z17" s="2">
        <f t="shared" si="3"/>
        <v>6.988525390625E-2</v>
      </c>
      <c r="AA17" s="2">
        <f t="shared" si="2"/>
        <v>5.8984478347706704E-5</v>
      </c>
      <c r="AB17" s="2">
        <f t="shared" si="4"/>
        <v>7.0839891667334798E-9</v>
      </c>
      <c r="AC17" s="2">
        <f t="shared" si="5"/>
        <v>-1.2565565778878982E-10</v>
      </c>
      <c r="AD17" s="2">
        <f t="shared" si="6"/>
        <v>1.220703125E-4</v>
      </c>
      <c r="AF17" s="2">
        <v>13</v>
      </c>
      <c r="AG17" s="2">
        <f t="shared" si="13"/>
        <v>1629.5166015625</v>
      </c>
      <c r="AH17" s="2">
        <v>-1.5374803072033956</v>
      </c>
      <c r="AI17" s="2">
        <f t="shared" si="14"/>
        <v>1631.8359375</v>
      </c>
      <c r="AJ17" s="2">
        <v>3.7933093586616451E-2</v>
      </c>
      <c r="AK17" s="2">
        <f t="shared" si="9"/>
        <v>1630.67626953125</v>
      </c>
      <c r="AL17" s="2">
        <v>-0.74977816037721823</v>
      </c>
      <c r="AM17" s="2">
        <f t="shared" si="10"/>
        <v>1.1527691563511622</v>
      </c>
      <c r="AN17" s="2">
        <f t="shared" si="11"/>
        <v>-2.8441405126790137E-2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4032.2942858584056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126.25172965455722</v>
      </c>
      <c r="L18" s="6" t="s">
        <v>7</v>
      </c>
      <c r="N18" s="6" t="s">
        <v>19</v>
      </c>
      <c r="O18" s="6">
        <f xml:space="preserve"> O13 / $C$18</f>
        <v>4032.2942858584056</v>
      </c>
      <c r="P18" s="6" t="s">
        <v>20</v>
      </c>
      <c r="U18" s="2">
        <v>14</v>
      </c>
      <c r="V18" s="2">
        <f t="shared" si="7"/>
        <v>6.988525390625E-2</v>
      </c>
      <c r="W18" s="2">
        <f t="shared" si="0"/>
        <v>5.8984478347706704E-5</v>
      </c>
      <c r="X18" s="2">
        <f t="shared" si="8"/>
        <v>6.99462890625E-2</v>
      </c>
      <c r="Y18" s="2">
        <f t="shared" si="1"/>
        <v>-2.1303173531189712E-6</v>
      </c>
      <c r="Z18" s="2">
        <f t="shared" si="3"/>
        <v>6.9915771484375E-2</v>
      </c>
      <c r="AA18" s="2">
        <f t="shared" si="2"/>
        <v>2.8427088683044555E-5</v>
      </c>
      <c r="AB18" s="2">
        <f t="shared" si="4"/>
        <v>1.6767569969133799E-9</v>
      </c>
      <c r="AC18" s="2">
        <f t="shared" si="5"/>
        <v>-6.0558720320141741E-11</v>
      </c>
      <c r="AD18" s="2">
        <f t="shared" si="6"/>
        <v>6.103515625E-5</v>
      </c>
      <c r="AF18" s="2">
        <v>14</v>
      </c>
      <c r="AG18" s="2">
        <f t="shared" si="13"/>
        <v>1630.67626953125</v>
      </c>
      <c r="AH18" s="2">
        <v>-0.74977816037721823</v>
      </c>
      <c r="AI18" s="2">
        <f t="shared" si="14"/>
        <v>1631.8359375</v>
      </c>
      <c r="AJ18" s="2">
        <v>3.7933093586616451E-2</v>
      </c>
      <c r="AK18" s="2">
        <f t="shared" si="9"/>
        <v>1631.256103515625</v>
      </c>
      <c r="AL18" s="2">
        <v>-0.35592084937661639</v>
      </c>
      <c r="AM18" s="2">
        <f t="shared" si="10"/>
        <v>0.2668616796854964</v>
      </c>
      <c r="AN18" s="2">
        <f t="shared" si="11"/>
        <v>-1.3501178888831207E-2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54.783693069738902</v>
      </c>
      <c r="H19" s="6" t="s">
        <v>101</v>
      </c>
      <c r="J19" s="14" t="s">
        <v>61</v>
      </c>
      <c r="K19" s="6">
        <f xml:space="preserve"> $C$55 * C31 * $C$5</f>
        <v>18.27593755815845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6.9915771484375E-2</v>
      </c>
      <c r="W19" s="2">
        <f t="shared" si="0"/>
        <v>2.8427088683044555E-5</v>
      </c>
      <c r="X19" s="2">
        <f t="shared" si="8"/>
        <v>6.99462890625E-2</v>
      </c>
      <c r="Y19" s="2">
        <f t="shared" si="1"/>
        <v>-2.1303173531189712E-6</v>
      </c>
      <c r="Z19" s="2">
        <f t="shared" si="3"/>
        <v>6.99310302734375E-2</v>
      </c>
      <c r="AA19" s="2">
        <f t="shared" si="2"/>
        <v>1.3148387711325871E-5</v>
      </c>
      <c r="AB19" s="2">
        <f t="shared" si="4"/>
        <v>3.7377038350891373E-10</v>
      </c>
      <c r="AC19" s="2">
        <f t="shared" si="5"/>
        <v>-2.8010238506973738E-11</v>
      </c>
      <c r="AD19" s="2">
        <f t="shared" si="6"/>
        <v>3.0517578125E-5</v>
      </c>
      <c r="AF19" s="2">
        <v>15</v>
      </c>
      <c r="AG19" s="2">
        <f t="shared" si="13"/>
        <v>1631.256103515625</v>
      </c>
      <c r="AH19" s="2">
        <v>-0.35592084937661639</v>
      </c>
      <c r="AI19" s="2">
        <f t="shared" si="14"/>
        <v>1631.8359375</v>
      </c>
      <c r="AJ19" s="2">
        <v>3.7933093586616451E-2</v>
      </c>
      <c r="AK19" s="2">
        <f t="shared" si="9"/>
        <v>1631.5460205078125</v>
      </c>
      <c r="AL19" s="2">
        <v>-0.15899456898364406</v>
      </c>
      <c r="AM19" s="2">
        <f t="shared" si="10"/>
        <v>5.6589482038927622E-2</v>
      </c>
      <c r="AN19" s="2">
        <f t="shared" si="11"/>
        <v>-6.0311558650203156E-3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7.5101792691613154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0.49760648173915745</v>
      </c>
      <c r="U20" s="2">
        <v>16</v>
      </c>
      <c r="V20" s="2">
        <f t="shared" si="7"/>
        <v>6.99310302734375E-2</v>
      </c>
      <c r="W20" s="2">
        <f t="shared" si="0"/>
        <v>1.3148387711325871E-5</v>
      </c>
      <c r="X20" s="2">
        <f t="shared" si="8"/>
        <v>6.99462890625E-2</v>
      </c>
      <c r="Y20" s="2">
        <f t="shared" si="1"/>
        <v>-2.1303173531189712E-6</v>
      </c>
      <c r="Z20" s="2">
        <f t="shared" si="3"/>
        <v>6.993865966796875E-2</v>
      </c>
      <c r="AA20" s="2">
        <f t="shared" si="2"/>
        <v>5.5090356906872806E-6</v>
      </c>
      <c r="AB20" s="2">
        <f t="shared" si="4"/>
        <v>7.2434937176688276E-11</v>
      </c>
      <c r="AC20" s="2">
        <f t="shared" si="5"/>
        <v>-1.1735994330822872E-11</v>
      </c>
      <c r="AD20" s="2">
        <f t="shared" si="6"/>
        <v>1.52587890625E-5</v>
      </c>
      <c r="AF20" s="2">
        <v>16</v>
      </c>
      <c r="AG20" s="2">
        <f t="shared" si="13"/>
        <v>1631.5460205078125</v>
      </c>
      <c r="AH20" s="2">
        <v>-0.15899456898364406</v>
      </c>
      <c r="AI20" s="2">
        <f t="shared" si="14"/>
        <v>1631.8359375</v>
      </c>
      <c r="AJ20" s="2">
        <v>3.7933093586616451E-2</v>
      </c>
      <c r="AK20" s="2">
        <f t="shared" si="9"/>
        <v>1631.6909790039062</v>
      </c>
      <c r="AL20" s="2">
        <v>-6.0532584802331257E-2</v>
      </c>
      <c r="AM20" s="2">
        <f t="shared" si="10"/>
        <v>9.6243522301125411E-3</v>
      </c>
      <c r="AN20" s="2">
        <f t="shared" si="11"/>
        <v>-2.2961882043466284E-3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7.7128317355653661E-2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4.7358311717799993E-3</v>
      </c>
      <c r="U21" s="2">
        <v>17</v>
      </c>
      <c r="V21" s="2">
        <f t="shared" si="7"/>
        <v>6.993865966796875E-2</v>
      </c>
      <c r="W21" s="2">
        <f t="shared" si="0"/>
        <v>5.5090356906872806E-6</v>
      </c>
      <c r="X21" s="2">
        <f t="shared" si="8"/>
        <v>6.99462890625E-2</v>
      </c>
      <c r="Y21" s="2">
        <f t="shared" si="1"/>
        <v>-2.1303173531189712E-6</v>
      </c>
      <c r="Z21" s="2">
        <f t="shared" si="3"/>
        <v>6.9942474365234375E-2</v>
      </c>
      <c r="AA21" s="2">
        <f t="shared" si="2"/>
        <v>1.6893592966749083E-6</v>
      </c>
      <c r="AB21" s="2">
        <f t="shared" si="4"/>
        <v>9.3067406597764319E-12</v>
      </c>
      <c r="AC21" s="2">
        <f t="shared" si="5"/>
        <v>-3.5988714253594173E-12</v>
      </c>
      <c r="AD21" s="2">
        <f t="shared" si="6"/>
        <v>7.62939453125E-6</v>
      </c>
      <c r="AF21" s="2">
        <v>17</v>
      </c>
      <c r="AG21" s="2">
        <f t="shared" si="13"/>
        <v>1631.6909790039062</v>
      </c>
      <c r="AH21" s="2">
        <v>-6.0532584802331257E-2</v>
      </c>
      <c r="AI21" s="2">
        <f t="shared" si="14"/>
        <v>1631.8359375</v>
      </c>
      <c r="AJ21" s="2">
        <v>3.7933093586616451E-2</v>
      </c>
      <c r="AK21" s="2">
        <f t="shared" si="9"/>
        <v>1631.7634582519531</v>
      </c>
      <c r="AL21" s="2">
        <v>-1.1300207380600114E-2</v>
      </c>
      <c r="AM21" s="2">
        <f t="shared" si="10"/>
        <v>6.8403076155010593E-4</v>
      </c>
      <c r="AN21" s="2">
        <f t="shared" si="11"/>
        <v>-4.2865182411647808E-4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219.13477227895561</v>
      </c>
      <c r="H22" s="25" t="s">
        <v>101</v>
      </c>
      <c r="J22" s="14" t="s">
        <v>112</v>
      </c>
      <c r="K22" s="6">
        <f>$C$55*(0.14*$G$12*1000/745.7)*0.453592</f>
        <v>11.291046103336773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6.9942474365234375E-2</v>
      </c>
      <c r="W22" s="2">
        <f t="shared" si="0"/>
        <v>1.6893592966749083E-6</v>
      </c>
      <c r="X22" s="2">
        <f t="shared" si="8"/>
        <v>6.99462890625E-2</v>
      </c>
      <c r="Y22" s="2">
        <f t="shared" si="1"/>
        <v>-2.1303173531189712E-6</v>
      </c>
      <c r="Z22" s="2">
        <f t="shared" si="3"/>
        <v>6.9944381713867188E-2</v>
      </c>
      <c r="AA22" s="2">
        <f t="shared" si="2"/>
        <v>-2.2047899624066947E-7</v>
      </c>
      <c r="AB22" s="2">
        <f t="shared" si="4"/>
        <v>-3.724682420207271E-13</v>
      </c>
      <c r="AC22" s="2">
        <f t="shared" si="5"/>
        <v>4.6969023168975062E-13</v>
      </c>
      <c r="AD22" s="2">
        <f t="shared" si="6"/>
        <v>3.814697265625E-6</v>
      </c>
      <c r="AF22" s="2">
        <v>18</v>
      </c>
      <c r="AG22" s="2">
        <f t="shared" si="13"/>
        <v>1631.7634582519531</v>
      </c>
      <c r="AH22" s="2">
        <v>-1.1300207380600114E-2</v>
      </c>
      <c r="AI22" s="2">
        <f t="shared" si="14"/>
        <v>1631.8359375</v>
      </c>
      <c r="AJ22" s="2">
        <v>3.7933093586616451E-2</v>
      </c>
      <c r="AK22" s="2">
        <f t="shared" si="9"/>
        <v>1631.7996978759766</v>
      </c>
      <c r="AL22" s="2">
        <v>1.3316327660504612E-2</v>
      </c>
      <c r="AM22" s="2">
        <f t="shared" si="10"/>
        <v>-1.5047726411172366E-4</v>
      </c>
      <c r="AN22" s="2">
        <f t="shared" si="11"/>
        <v>5.0512950337597078E-4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34.985366182760458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16719.009879194324</v>
      </c>
      <c r="P23" s="6" t="s">
        <v>18</v>
      </c>
      <c r="U23" s="2">
        <v>19</v>
      </c>
      <c r="V23" s="2">
        <f t="shared" si="7"/>
        <v>6.9942474365234375E-2</v>
      </c>
      <c r="W23" s="2">
        <f t="shared" si="0"/>
        <v>1.6893592966749083E-6</v>
      </c>
      <c r="X23" s="2">
        <f t="shared" si="8"/>
        <v>6.9944381713867188E-2</v>
      </c>
      <c r="Y23" s="2">
        <f t="shared" si="1"/>
        <v>-2.2047899624066947E-7</v>
      </c>
      <c r="Z23" s="2">
        <f t="shared" si="3"/>
        <v>6.9943428039550781E-2</v>
      </c>
      <c r="AA23" s="2">
        <f t="shared" si="2"/>
        <v>7.3444015820378628E-7</v>
      </c>
      <c r="AB23" s="2">
        <f t="shared" si="4"/>
        <v>1.2407333091129567E-12</v>
      </c>
      <c r="AC23" s="2">
        <f t="shared" si="5"/>
        <v>-1.6192862887960929E-13</v>
      </c>
      <c r="AD23" s="2">
        <f t="shared" si="6"/>
        <v>1.9073486328125E-6</v>
      </c>
      <c r="AF23" s="2">
        <v>19</v>
      </c>
      <c r="AG23" s="2">
        <f t="shared" si="13"/>
        <v>1631.7634582519531</v>
      </c>
      <c r="AH23" s="2">
        <v>-1.1300207380600114E-2</v>
      </c>
      <c r="AI23" s="2">
        <f t="shared" si="14"/>
        <v>1631.7996978759766</v>
      </c>
      <c r="AJ23" s="2">
        <v>1.3316327660504612E-2</v>
      </c>
      <c r="AK23" s="2">
        <f t="shared" si="9"/>
        <v>1631.7815780639648</v>
      </c>
      <c r="AL23" s="2">
        <v>1.0080312795253121E-3</v>
      </c>
      <c r="AM23" s="2">
        <f t="shared" si="10"/>
        <v>-1.1390962504767709E-5</v>
      </c>
      <c r="AN23" s="2">
        <f t="shared" si="11"/>
        <v>1.342327481019677E-5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6.9638814294072873</v>
      </c>
      <c r="L24" s="6" t="s">
        <v>7</v>
      </c>
      <c r="N24" s="6" t="s">
        <v>31</v>
      </c>
      <c r="O24" s="18">
        <f>Z34</f>
        <v>6.9944161456078291E-2</v>
      </c>
      <c r="U24" s="2">
        <v>20</v>
      </c>
      <c r="V24" s="2">
        <f t="shared" si="7"/>
        <v>6.9943428039550781E-2</v>
      </c>
      <c r="W24" s="2">
        <f t="shared" si="0"/>
        <v>7.3444015820378628E-7</v>
      </c>
      <c r="X24" s="2">
        <f t="shared" si="8"/>
        <v>6.9944381713867188E-2</v>
      </c>
      <c r="Y24" s="2">
        <f t="shared" si="1"/>
        <v>-2.2047899624066947E-7</v>
      </c>
      <c r="Z24" s="2">
        <f t="shared" si="3"/>
        <v>6.9943904876708984E-2</v>
      </c>
      <c r="AA24" s="2">
        <f t="shared" si="2"/>
        <v>2.5698058297995985E-7</v>
      </c>
      <c r="AB24" s="2">
        <f t="shared" si="4"/>
        <v>1.8873686001910293E-13</v>
      </c>
      <c r="AC24" s="2">
        <f t="shared" si="5"/>
        <v>-5.6658820988763616E-14</v>
      </c>
      <c r="AD24" s="2">
        <f t="shared" si="6"/>
        <v>9.5367431640625E-7</v>
      </c>
      <c r="AF24" s="2">
        <v>20</v>
      </c>
      <c r="AG24" s="2">
        <f t="shared" si="13"/>
        <v>1631.7634582519531</v>
      </c>
      <c r="AH24" s="2">
        <v>-1.1300207380600114E-2</v>
      </c>
      <c r="AI24" s="2">
        <f t="shared" si="14"/>
        <v>1631.7815780639648</v>
      </c>
      <c r="AJ24" s="2">
        <v>1.0080312795253121E-3</v>
      </c>
      <c r="AK24" s="2">
        <f t="shared" si="9"/>
        <v>1631.772518157959</v>
      </c>
      <c r="AL24" s="2">
        <v>-5.1438620873796026E-3</v>
      </c>
      <c r="AM24" s="2">
        <f t="shared" si="10"/>
        <v>5.8126708324596092E-5</v>
      </c>
      <c r="AN24" s="2">
        <f t="shared" si="11"/>
        <v>-5.1851738816430034E-6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10.443392890376257</v>
      </c>
      <c r="L25" s="6" t="s">
        <v>7</v>
      </c>
      <c r="N25" s="6" t="s">
        <v>32</v>
      </c>
      <c r="O25" s="6">
        <f xml:space="preserve"> O19 * $C$9 * O24 - $C$8 * SIN(O17/180*PI())</f>
        <v>0.62962707473849555</v>
      </c>
      <c r="P25" s="6" t="s">
        <v>10</v>
      </c>
      <c r="U25" s="2">
        <v>21</v>
      </c>
      <c r="V25" s="2">
        <f t="shared" si="7"/>
        <v>6.9943904876708984E-2</v>
      </c>
      <c r="W25" s="2">
        <f t="shared" si="0"/>
        <v>2.5698058297995985E-7</v>
      </c>
      <c r="X25" s="2">
        <f t="shared" si="8"/>
        <v>6.9944381713867188E-2</v>
      </c>
      <c r="Y25" s="2">
        <f t="shared" si="1"/>
        <v>-2.2047899624066947E-7</v>
      </c>
      <c r="Z25" s="2">
        <f t="shared" si="3"/>
        <v>6.9944143295288086E-2</v>
      </c>
      <c r="AA25" s="2">
        <f t="shared" si="2"/>
        <v>1.8250793862306658E-8</v>
      </c>
      <c r="AB25" s="2">
        <f t="shared" si="4"/>
        <v>4.6900996465826383E-15</v>
      </c>
      <c r="AC25" s="2">
        <f t="shared" si="5"/>
        <v>-4.0239167113567429E-15</v>
      </c>
      <c r="AD25" s="2">
        <f t="shared" si="6"/>
        <v>4.76837158203125E-7</v>
      </c>
      <c r="AF25" s="2">
        <v>21</v>
      </c>
      <c r="AG25" s="2">
        <f t="shared" si="13"/>
        <v>1631.772518157959</v>
      </c>
      <c r="AH25" s="2">
        <v>-5.1438620873796026E-3</v>
      </c>
      <c r="AI25" s="2">
        <f t="shared" si="14"/>
        <v>1631.7815780639648</v>
      </c>
      <c r="AJ25" s="2">
        <v>1.0080312795253121E-3</v>
      </c>
      <c r="AK25" s="2">
        <f t="shared" si="9"/>
        <v>1631.7770481109619</v>
      </c>
      <c r="AL25" s="2">
        <v>-2.0656840199535509E-3</v>
      </c>
      <c r="AM25" s="2">
        <f t="shared" si="10"/>
        <v>1.0625593714744961E-5</v>
      </c>
      <c r="AN25" s="2">
        <f t="shared" si="11"/>
        <v>-2.0822741057287684E-6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24.916826446417062</v>
      </c>
      <c r="L26" s="6" t="s">
        <v>7</v>
      </c>
      <c r="N26" s="6" t="s">
        <v>33</v>
      </c>
      <c r="O26" s="6">
        <f xml:space="preserve"> 1/$C$21 - O23 * SQRT( (2*$C$47*PI()*$C$9^2) / O18^3 )</f>
        <v>0.69562283156486049</v>
      </c>
      <c r="U26" s="2">
        <v>22</v>
      </c>
      <c r="V26" s="2">
        <f t="shared" si="7"/>
        <v>6.9944143295288086E-2</v>
      </c>
      <c r="W26" s="2">
        <f t="shared" si="0"/>
        <v>1.8250793862306658E-8</v>
      </c>
      <c r="X26" s="2">
        <f t="shared" si="8"/>
        <v>6.9944381713867188E-2</v>
      </c>
      <c r="Y26" s="2">
        <f t="shared" si="1"/>
        <v>-2.2047899624066947E-7</v>
      </c>
      <c r="Z26" s="2">
        <f t="shared" si="3"/>
        <v>6.9944262504577637E-2</v>
      </c>
      <c r="AA26" s="2">
        <f t="shared" si="2"/>
        <v>-1.0111410106428131E-7</v>
      </c>
      <c r="AB26" s="2">
        <f t="shared" si="4"/>
        <v>-1.8454126150966407E-15</v>
      </c>
      <c r="AC26" s="2">
        <f t="shared" si="5"/>
        <v>2.2293535508430351E-14</v>
      </c>
      <c r="AD26" s="2">
        <f t="shared" si="6"/>
        <v>2.384185791015625E-7</v>
      </c>
      <c r="AF26" s="2">
        <v>22</v>
      </c>
      <c r="AG26" s="2">
        <f t="shared" si="13"/>
        <v>1631.7770481109619</v>
      </c>
      <c r="AH26" s="2">
        <v>-2.0656840199535509E-3</v>
      </c>
      <c r="AI26" s="2">
        <f t="shared" si="14"/>
        <v>1631.7815780639648</v>
      </c>
      <c r="AJ26" s="2">
        <v>1.0080312795253121E-3</v>
      </c>
      <c r="AK26" s="2">
        <f t="shared" si="9"/>
        <v>1631.7793130874634</v>
      </c>
      <c r="AL26" s="2">
        <v>-5.2882681893606787E-4</v>
      </c>
      <c r="AM26" s="2">
        <f t="shared" si="10"/>
        <v>1.0923891091991052E-6</v>
      </c>
      <c r="AN26" s="2">
        <f t="shared" si="11"/>
        <v>-5.3307397493942504E-7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3.2558598149989848E-5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6.9944143295288086E-2</v>
      </c>
      <c r="W27" s="2">
        <f t="shared" si="0"/>
        <v>1.8250793862306658E-8</v>
      </c>
      <c r="X27" s="2">
        <f t="shared" si="8"/>
        <v>6.9944262504577637E-2</v>
      </c>
      <c r="Y27" s="2">
        <f t="shared" si="1"/>
        <v>-1.0111410106428131E-7</v>
      </c>
      <c r="Z27" s="2">
        <f t="shared" si="3"/>
        <v>6.9944202899932861E-2</v>
      </c>
      <c r="AA27" s="2">
        <f t="shared" si="2"/>
        <v>-4.1431653566292859E-8</v>
      </c>
      <c r="AB27" s="2">
        <f t="shared" si="4"/>
        <v>-7.5616056861291347E-16</v>
      </c>
      <c r="AC27" s="2">
        <f t="shared" si="5"/>
        <v>4.1893244059624277E-15</v>
      </c>
      <c r="AD27" s="2">
        <f t="shared" si="6"/>
        <v>1.1920928955078125E-7</v>
      </c>
      <c r="AF27" s="2">
        <v>23</v>
      </c>
      <c r="AG27" s="2">
        <f t="shared" si="13"/>
        <v>1631.7793130874634</v>
      </c>
      <c r="AH27" s="2">
        <v>-5.2882681893606787E-4</v>
      </c>
      <c r="AI27" s="2">
        <f t="shared" si="14"/>
        <v>1631.7815780639648</v>
      </c>
      <c r="AJ27" s="2">
        <v>1.0080312795253121E-3</v>
      </c>
      <c r="AK27" s="2">
        <f t="shared" si="9"/>
        <v>1631.7804455757141</v>
      </c>
      <c r="AL27" s="2">
        <v>2.3960211774465279E-4</v>
      </c>
      <c r="AM27" s="2">
        <f t="shared" si="10"/>
        <v>-1.2670802573724992E-7</v>
      </c>
      <c r="AN27" s="2">
        <f t="shared" si="11"/>
        <v>2.4152642932711685E-7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3998.469665383026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1.1500000400750041</v>
      </c>
      <c r="U28" s="2">
        <v>24</v>
      </c>
      <c r="V28" s="2">
        <f t="shared" si="7"/>
        <v>6.9944143295288086E-2</v>
      </c>
      <c r="W28" s="2">
        <f t="shared" si="0"/>
        <v>1.8250793862306658E-8</v>
      </c>
      <c r="X28" s="2">
        <f t="shared" si="8"/>
        <v>6.9944202899932861E-2</v>
      </c>
      <c r="Y28" s="2">
        <f t="shared" si="1"/>
        <v>-4.1431653566292859E-8</v>
      </c>
      <c r="Z28" s="2">
        <f t="shared" si="3"/>
        <v>6.9944173097610474E-2</v>
      </c>
      <c r="AA28" s="2">
        <f t="shared" si="2"/>
        <v>-1.1590429838115313E-8</v>
      </c>
      <c r="AB28" s="2">
        <f t="shared" si="4"/>
        <v>-2.1153454575097091E-16</v>
      </c>
      <c r="AC28" s="2">
        <f t="shared" si="5"/>
        <v>4.8021067373721744E-16</v>
      </c>
      <c r="AD28" s="2">
        <f t="shared" si="6"/>
        <v>5.9604644775390625E-8</v>
      </c>
      <c r="AF28" s="2">
        <v>24</v>
      </c>
      <c r="AG28" s="2">
        <f t="shared" si="13"/>
        <v>1631.7793130874634</v>
      </c>
      <c r="AH28" s="2">
        <v>-5.2882681893606787E-4</v>
      </c>
      <c r="AI28" s="2">
        <f t="shared" si="14"/>
        <v>1631.7804455757141</v>
      </c>
      <c r="AJ28" s="2">
        <v>2.3960211774465279E-4</v>
      </c>
      <c r="AK28" s="2">
        <f t="shared" si="9"/>
        <v>1631.7798793315887</v>
      </c>
      <c r="AL28" s="2">
        <v>-1.4461237879004329E-4</v>
      </c>
      <c r="AM28" s="2">
        <f t="shared" si="10"/>
        <v>7.6474904254316293E-8</v>
      </c>
      <c r="AN28" s="2">
        <f t="shared" si="11"/>
        <v>-3.4649432210186283E-8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33.995377497616218</v>
      </c>
      <c r="H29" t="s">
        <v>18</v>
      </c>
      <c r="U29" s="2">
        <v>25</v>
      </c>
      <c r="V29" s="2">
        <f t="shared" si="7"/>
        <v>6.9944143295288086E-2</v>
      </c>
      <c r="W29" s="2">
        <f t="shared" si="0"/>
        <v>1.8250793862306658E-8</v>
      </c>
      <c r="X29" s="2">
        <f t="shared" si="8"/>
        <v>6.9944173097610474E-2</v>
      </c>
      <c r="Y29" s="2">
        <f t="shared" si="1"/>
        <v>-1.1590429838115313E-8</v>
      </c>
      <c r="Z29" s="2">
        <f t="shared" si="3"/>
        <v>6.994415819644928E-2</v>
      </c>
      <c r="AA29" s="2">
        <f t="shared" si="2"/>
        <v>3.3301820190345666E-9</v>
      </c>
      <c r="AB29" s="2">
        <f t="shared" si="4"/>
        <v>6.0778465553360057E-17</v>
      </c>
      <c r="AC29" s="2">
        <f t="shared" si="5"/>
        <v>-3.8598241039773336E-17</v>
      </c>
      <c r="AD29" s="2">
        <f t="shared" si="6"/>
        <v>2.9802322387695312E-8</v>
      </c>
      <c r="AF29" s="2">
        <v>25</v>
      </c>
      <c r="AG29" s="2">
        <f t="shared" si="13"/>
        <v>1631.7798793315887</v>
      </c>
      <c r="AH29" s="2">
        <v>-1.4461237879004329E-4</v>
      </c>
      <c r="AI29" s="2">
        <f t="shared" si="14"/>
        <v>1631.7804455757141</v>
      </c>
      <c r="AJ29" s="2">
        <v>2.3960211774465279E-4</v>
      </c>
      <c r="AK29" s="2">
        <f t="shared" si="9"/>
        <v>1631.7801624536514</v>
      </c>
      <c r="AL29" s="2">
        <v>4.9728051862985012E-5</v>
      </c>
      <c r="AM29" s="2">
        <f t="shared" si="10"/>
        <v>-7.1912918725009067E-9</v>
      </c>
      <c r="AN29" s="2">
        <f t="shared" si="11"/>
        <v>1.1914946537687135E-8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12.000014849340266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6.994415819644928E-2</v>
      </c>
      <c r="W30" s="2">
        <f t="shared" si="0"/>
        <v>3.3301820190345666E-9</v>
      </c>
      <c r="X30" s="2">
        <f t="shared" si="8"/>
        <v>6.9944173097610474E-2</v>
      </c>
      <c r="Y30" s="2">
        <f t="shared" si="1"/>
        <v>-1.1590429838115313E-8</v>
      </c>
      <c r="Z30" s="2">
        <f t="shared" si="3"/>
        <v>6.9944165647029877E-2</v>
      </c>
      <c r="AA30" s="2">
        <f t="shared" si="2"/>
        <v>-4.130123909540373E-9</v>
      </c>
      <c r="AB30" s="2">
        <f t="shared" si="4"/>
        <v>-1.3754064379936097E-17</v>
      </c>
      <c r="AC30" s="2">
        <f t="shared" si="5"/>
        <v>4.7869911396250207E-17</v>
      </c>
      <c r="AD30" s="2">
        <f t="shared" si="6"/>
        <v>1.4901161193847656E-8</v>
      </c>
      <c r="AF30" s="2">
        <v>26</v>
      </c>
      <c r="AG30" s="2">
        <f t="shared" si="13"/>
        <v>1631.7798793315887</v>
      </c>
      <c r="AH30" s="2">
        <v>-1.4461237879004329E-4</v>
      </c>
      <c r="AI30" s="2">
        <f t="shared" si="14"/>
        <v>1631.7801624536514</v>
      </c>
      <c r="AJ30" s="2">
        <v>4.9728051862985012E-5</v>
      </c>
      <c r="AK30" s="2">
        <f t="shared" si="9"/>
        <v>1631.7800208926201</v>
      </c>
      <c r="AL30" s="2">
        <v>-4.9675354375722236E-5</v>
      </c>
      <c r="AM30" s="2">
        <f t="shared" si="10"/>
        <v>7.1836711635115786E-9</v>
      </c>
      <c r="AN30" s="2">
        <f t="shared" si="11"/>
        <v>-2.4702585987080747E-9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135.98150999046487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6.994415819644928E-2</v>
      </c>
      <c r="W31" s="2">
        <f t="shared" si="0"/>
        <v>3.3301820190345666E-9</v>
      </c>
      <c r="X31" s="2">
        <f t="shared" si="8"/>
        <v>6.9944165647029877E-2</v>
      </c>
      <c r="Y31" s="2">
        <f t="shared" si="1"/>
        <v>-4.130123909540373E-9</v>
      </c>
      <c r="Z31" s="2">
        <f t="shared" si="3"/>
        <v>6.9944161921739578E-2</v>
      </c>
      <c r="AA31" s="2">
        <f t="shared" si="2"/>
        <v>-3.9997094525290322E-10</v>
      </c>
      <c r="AB31" s="2">
        <f t="shared" si="4"/>
        <v>-1.3319760500174773E-18</v>
      </c>
      <c r="AC31" s="2">
        <f t="shared" si="5"/>
        <v>1.6519295641104791E-18</v>
      </c>
      <c r="AD31" s="2">
        <f t="shared" si="6"/>
        <v>7.4505805969238281E-9</v>
      </c>
      <c r="AF31" s="2">
        <v>27</v>
      </c>
      <c r="AG31" s="2">
        <f t="shared" si="13"/>
        <v>1631.7800208926201</v>
      </c>
      <c r="AH31" s="2">
        <v>-4.9675354375722236E-5</v>
      </c>
      <c r="AI31" s="2">
        <f t="shared" si="14"/>
        <v>1631.7801624536514</v>
      </c>
      <c r="AJ31" s="2">
        <v>4.9728051862985012E-5</v>
      </c>
      <c r="AK31" s="2">
        <f t="shared" si="9"/>
        <v>1631.7800916731358</v>
      </c>
      <c r="AL31" s="2">
        <v>-2.2068402358854655E-6</v>
      </c>
      <c r="AM31" s="2">
        <f t="shared" si="10"/>
        <v>1.0962557076821295E-10</v>
      </c>
      <c r="AN31" s="2">
        <f t="shared" si="11"/>
        <v>-1.0974186570343451E-10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365.08</v>
      </c>
      <c r="L32" s="6" t="s">
        <v>7</v>
      </c>
      <c r="U32" s="2">
        <v>28</v>
      </c>
      <c r="V32" s="2">
        <f t="shared" si="7"/>
        <v>6.994415819644928E-2</v>
      </c>
      <c r="W32" s="2">
        <f t="shared" si="0"/>
        <v>3.3301820190345666E-9</v>
      </c>
      <c r="X32" s="2">
        <f t="shared" si="8"/>
        <v>6.9944161921739578E-2</v>
      </c>
      <c r="Y32" s="2">
        <f t="shared" si="1"/>
        <v>-3.9997094525290322E-10</v>
      </c>
      <c r="Z32" s="2">
        <f t="shared" si="3"/>
        <v>6.9944160059094429E-2</v>
      </c>
      <c r="AA32" s="2">
        <f t="shared" si="2"/>
        <v>1.4651055368908317E-9</v>
      </c>
      <c r="AB32" s="2">
        <f t="shared" si="4"/>
        <v>4.8790681149418325E-18</v>
      </c>
      <c r="AC32" s="2">
        <f t="shared" si="5"/>
        <v>-5.8599964648548821E-19</v>
      </c>
      <c r="AD32" s="2">
        <f t="shared" si="6"/>
        <v>3.7252902984619141E-9</v>
      </c>
      <c r="AF32" s="2">
        <v>28</v>
      </c>
      <c r="AG32" s="2">
        <f t="shared" si="13"/>
        <v>1631.7800916731358</v>
      </c>
      <c r="AH32" s="2">
        <v>-2.2068402358854655E-6</v>
      </c>
      <c r="AI32" s="2">
        <f t="shared" si="14"/>
        <v>1631.7801624536514</v>
      </c>
      <c r="AJ32" s="2">
        <v>4.9728051862985012E-5</v>
      </c>
      <c r="AK32" s="2">
        <f t="shared" si="9"/>
        <v>1631.7801270633936</v>
      </c>
      <c r="AL32" s="2">
        <v>2.5993794224632438E-5</v>
      </c>
      <c r="AM32" s="2">
        <f t="shared" si="10"/>
        <v>-5.7364150978246101E-11</v>
      </c>
      <c r="AN32" s="2">
        <f t="shared" si="11"/>
        <v>1.2926207473182822E-9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433.57</v>
      </c>
      <c r="L33" s="6" t="s">
        <v>7</v>
      </c>
      <c r="U33" s="2">
        <v>29</v>
      </c>
      <c r="V33" s="2">
        <f t="shared" si="7"/>
        <v>6.9944160059094429E-2</v>
      </c>
      <c r="W33" s="2">
        <f t="shared" si="0"/>
        <v>1.4651055368908317E-9</v>
      </c>
      <c r="X33" s="2">
        <f t="shared" si="8"/>
        <v>6.9944161921739578E-2</v>
      </c>
      <c r="Y33" s="2">
        <f t="shared" si="1"/>
        <v>-3.9997094525290322E-10</v>
      </c>
      <c r="Z33" s="2">
        <f t="shared" si="3"/>
        <v>6.9944160990417004E-2</v>
      </c>
      <c r="AA33" s="2">
        <f t="shared" si="2"/>
        <v>5.3256729581896423E-10</v>
      </c>
      <c r="AB33" s="2">
        <f t="shared" si="4"/>
        <v>7.8026729387134196E-19</v>
      </c>
      <c r="AC33" s="2">
        <f t="shared" si="5"/>
        <v>-2.1301144471949365E-19</v>
      </c>
      <c r="AD33" s="2">
        <f t="shared" si="6"/>
        <v>1.862645149230957E-9</v>
      </c>
      <c r="AF33" s="2">
        <v>29</v>
      </c>
      <c r="AG33" s="2">
        <f t="shared" si="13"/>
        <v>1631.7800916731358</v>
      </c>
      <c r="AH33" s="2">
        <v>-2.2068402358854655E-6</v>
      </c>
      <c r="AI33" s="2">
        <f t="shared" si="14"/>
        <v>1631.7801270633936</v>
      </c>
      <c r="AJ33" s="2">
        <v>2.5993794224632438E-5</v>
      </c>
      <c r="AK33" s="2">
        <f t="shared" si="9"/>
        <v>1631.7801093682647</v>
      </c>
      <c r="AL33" s="2">
        <v>1.1893476766999811E-5</v>
      </c>
      <c r="AM33" s="2">
        <f t="shared" si="10"/>
        <v>-2.6247003073984167E-11</v>
      </c>
      <c r="AN33" s="2">
        <f t="shared" si="11"/>
        <v>3.0915658769683977E-10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155.82</v>
      </c>
      <c r="L34" s="6" t="s">
        <v>7</v>
      </c>
      <c r="U34" s="2">
        <v>30</v>
      </c>
      <c r="V34" s="2">
        <f t="shared" si="7"/>
        <v>6.9944160990417004E-2</v>
      </c>
      <c r="W34" s="2">
        <f t="shared" si="0"/>
        <v>5.3256729581896423E-10</v>
      </c>
      <c r="X34" s="2">
        <f t="shared" si="8"/>
        <v>6.9944161921739578E-2</v>
      </c>
      <c r="Y34" s="2">
        <f t="shared" si="1"/>
        <v>-3.9997094525290322E-10</v>
      </c>
      <c r="Z34" s="2">
        <f t="shared" si="3"/>
        <v>6.9944161456078291E-2</v>
      </c>
      <c r="AA34" s="2">
        <f t="shared" si="2"/>
        <v>6.6298175283030503E-11</v>
      </c>
      <c r="AB34" s="2">
        <f t="shared" si="4"/>
        <v>3.5308239928215248E-20</v>
      </c>
      <c r="AC34" s="2">
        <f t="shared" si="5"/>
        <v>-2.6517343836496375E-20</v>
      </c>
      <c r="AD34" s="2">
        <f>X34-V34</f>
        <v>9.3132257461547852E-10</v>
      </c>
      <c r="AF34" s="2">
        <v>30</v>
      </c>
      <c r="AG34" s="2">
        <f t="shared" si="13"/>
        <v>1631.7800916731358</v>
      </c>
      <c r="AH34" s="2">
        <v>-2.2068402358854655E-6</v>
      </c>
      <c r="AI34" s="2">
        <f t="shared" si="14"/>
        <v>1631.7801093682647</v>
      </c>
      <c r="AJ34" s="2">
        <v>1.1893476766999811E-5</v>
      </c>
      <c r="AK34" s="2">
        <f t="shared" si="9"/>
        <v>1631.7801005207002</v>
      </c>
      <c r="AL34" s="2">
        <v>7.0765067903266754E-6</v>
      </c>
      <c r="AM34" s="2">
        <f t="shared" si="10"/>
        <v>-1.5616719914409619E-11</v>
      </c>
      <c r="AN34" s="2">
        <f t="shared" si="11"/>
        <v>8.4164269102266716E-11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219.13477227895561</v>
      </c>
      <c r="H35" s="25" t="s">
        <v>101</v>
      </c>
      <c r="J35" s="15" t="s">
        <v>70</v>
      </c>
      <c r="K35" s="6">
        <f>ROUND(SUM(K23:K26),2)</f>
        <v>77.31</v>
      </c>
      <c r="L35" s="6" t="s">
        <v>7</v>
      </c>
      <c r="AF35" s="2">
        <v>31</v>
      </c>
      <c r="AG35" s="2">
        <f t="shared" si="13"/>
        <v>1631.7800916731358</v>
      </c>
      <c r="AH35" s="2">
        <v>-2.2068402358854655E-6</v>
      </c>
      <c r="AI35" s="2">
        <f t="shared" si="14"/>
        <v>1631.7801005207002</v>
      </c>
      <c r="AJ35" s="2">
        <v>7.0765067903266754E-6</v>
      </c>
      <c r="AK35" s="2">
        <f t="shared" si="9"/>
        <v>1631.780096096918</v>
      </c>
      <c r="AL35" s="2">
        <v>4.6680218019901076E-6</v>
      </c>
      <c r="AM35" s="2">
        <f t="shared" si="10"/>
        <v>-1.0301578334622345E-11</v>
      </c>
      <c r="AN35" s="2">
        <f t="shared" si="11"/>
        <v>3.303328797917596E-11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1631.7799999999997</v>
      </c>
      <c r="L36" s="6" t="s">
        <v>7</v>
      </c>
      <c r="AF36" s="2">
        <v>32</v>
      </c>
      <c r="AG36" s="2">
        <f t="shared" si="13"/>
        <v>1631.7800916731358</v>
      </c>
      <c r="AH36" s="2">
        <v>-2.2068402358854655E-6</v>
      </c>
      <c r="AI36" s="2">
        <f t="shared" si="14"/>
        <v>1631.780096096918</v>
      </c>
      <c r="AJ36" s="2">
        <v>4.6680218019901076E-6</v>
      </c>
      <c r="AK36" s="2">
        <f t="shared" si="9"/>
        <v>1631.7800938850269</v>
      </c>
      <c r="AL36" s="2">
        <v>3.4637796488823369E-6</v>
      </c>
      <c r="AM36" s="2">
        <f t="shared" si="10"/>
        <v>-7.6440082973947713E-12</v>
      </c>
      <c r="AN36" s="2">
        <f t="shared" si="11"/>
        <v>1.6168998918272389E-11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1631.7800916731358</v>
      </c>
      <c r="AH37" s="2">
        <v>-2.2068402358854655E-6</v>
      </c>
      <c r="AI37" s="2">
        <f t="shared" si="14"/>
        <v>1631.7800938850269</v>
      </c>
      <c r="AJ37" s="2">
        <v>3.4637796488823369E-6</v>
      </c>
      <c r="AK37" s="2">
        <f t="shared" si="9"/>
        <v>1631.7800927790813</v>
      </c>
      <c r="AL37" s="2">
        <v>2.8616584586416138E-6</v>
      </c>
      <c r="AM37" s="2">
        <f t="shared" si="10"/>
        <v>-6.3152230278922967E-12</v>
      </c>
      <c r="AN37" s="2">
        <f t="shared" si="11"/>
        <v>9.9121543310948186E-12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1631.7800916731358</v>
      </c>
      <c r="AH38" s="2">
        <v>-2.2068402358854655E-6</v>
      </c>
      <c r="AI38" s="2">
        <f t="shared" si="14"/>
        <v>1631.7800927790813</v>
      </c>
      <c r="AJ38" s="2">
        <v>2.8616584586416138E-6</v>
      </c>
      <c r="AK38" s="2">
        <f t="shared" si="9"/>
        <v>1631.7800922261085</v>
      </c>
      <c r="AL38" s="2">
        <v>2.5605972950870637E-6</v>
      </c>
      <c r="AM38" s="2">
        <f t="shared" si="10"/>
        <v>-5.6508291386976206E-12</v>
      </c>
      <c r="AN38" s="2">
        <f t="shared" si="11"/>
        <v>7.3275549086607323E-12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36.770000000000003</v>
      </c>
      <c r="L39" s="6" t="s">
        <v>58</v>
      </c>
      <c r="AF39" s="2">
        <v>35</v>
      </c>
      <c r="AG39" s="2">
        <f t="shared" si="13"/>
        <v>1631.7800916731358</v>
      </c>
      <c r="AH39" s="2">
        <v>-2.2068402358854655E-6</v>
      </c>
      <c r="AI39" s="2">
        <f t="shared" si="14"/>
        <v>1631.7800922261085</v>
      </c>
      <c r="AJ39" s="2">
        <v>2.5605972950870637E-6</v>
      </c>
      <c r="AK39" s="2">
        <f t="shared" si="9"/>
        <v>1631.7800919496221</v>
      </c>
      <c r="AL39" s="2">
        <v>2.4100675091176527E-6</v>
      </c>
      <c r="AM39" s="2">
        <f t="shared" si="10"/>
        <v>-5.3186339503210969E-12</v>
      </c>
      <c r="AN39" s="2">
        <f t="shared" si="11"/>
        <v>6.1712123448238786E-12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22.37</v>
      </c>
      <c r="L40" s="6" t="s">
        <v>58</v>
      </c>
      <c r="AF40" s="2">
        <v>36</v>
      </c>
      <c r="AG40" s="2">
        <f t="shared" si="13"/>
        <v>1631.7800916731358</v>
      </c>
      <c r="AH40" s="2">
        <v>-2.2068402358854655E-6</v>
      </c>
      <c r="AI40" s="2">
        <f t="shared" si="14"/>
        <v>1631.7800919496221</v>
      </c>
      <c r="AJ40" s="2">
        <v>2.4100675091176527E-6</v>
      </c>
      <c r="AK40" s="2">
        <f t="shared" si="9"/>
        <v>1631.780091811379</v>
      </c>
      <c r="AL40" s="2">
        <v>2.334802275072434E-6</v>
      </c>
      <c r="AM40" s="2">
        <f t="shared" si="10"/>
        <v>-5.1525356034667718E-12</v>
      </c>
      <c r="AN40" s="2">
        <f t="shared" si="11"/>
        <v>5.6270311033660495E-12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26.57</v>
      </c>
      <c r="L41" s="6" t="s">
        <v>58</v>
      </c>
      <c r="AF41" s="2">
        <v>37</v>
      </c>
      <c r="AG41" s="2">
        <f t="shared" si="13"/>
        <v>1631.7800916731358</v>
      </c>
      <c r="AH41" s="2">
        <v>-2.2068402358854655E-6</v>
      </c>
      <c r="AI41" s="2">
        <f t="shared" si="14"/>
        <v>1631.780091811379</v>
      </c>
      <c r="AJ41" s="2">
        <v>2.334802275072434E-6</v>
      </c>
      <c r="AK41" s="2">
        <f t="shared" si="9"/>
        <v>1631.7800917422574</v>
      </c>
      <c r="AL41" s="2">
        <v>-2.1692080736102071E-6</v>
      </c>
      <c r="AM41" s="2">
        <f t="shared" si="10"/>
        <v>4.7870956568506056E-12</v>
      </c>
      <c r="AN41" s="2">
        <f t="shared" si="11"/>
        <v>-5.0646719453706033E-12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9.5500000000000007</v>
      </c>
      <c r="L42" s="6" t="s">
        <v>58</v>
      </c>
      <c r="AF42" s="2">
        <v>38</v>
      </c>
      <c r="AG42" s="2">
        <f t="shared" si="13"/>
        <v>1631.7800917422574</v>
      </c>
      <c r="AH42" s="2">
        <v>-2.1692080736102071E-6</v>
      </c>
      <c r="AI42" s="2">
        <f t="shared" si="14"/>
        <v>1631.780091811379</v>
      </c>
      <c r="AJ42" s="2">
        <v>2.334802275072434E-6</v>
      </c>
      <c r="AK42" s="2">
        <f t="shared" si="9"/>
        <v>1631.7800917768182</v>
      </c>
      <c r="AL42" s="2">
        <v>-2.150391537725227E-6</v>
      </c>
      <c r="AM42" s="2">
        <f t="shared" si="10"/>
        <v>4.6646466850566305E-12</v>
      </c>
      <c r="AN42" s="2">
        <f t="shared" si="11"/>
        <v>-5.0207390545773696E-12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1631.7800917768182</v>
      </c>
      <c r="AH43" s="2">
        <v>-2.150391537725227E-6</v>
      </c>
      <c r="AI43" s="2">
        <f t="shared" si="14"/>
        <v>1631.780091811379</v>
      </c>
      <c r="AJ43" s="2">
        <v>2.334802275072434E-6</v>
      </c>
      <c r="AK43" s="2">
        <f t="shared" si="9"/>
        <v>1631.7800917940986</v>
      </c>
      <c r="AL43" s="2">
        <v>2.3253942345036194E-6</v>
      </c>
      <c r="AM43" s="2">
        <f t="shared" si="10"/>
        <v>-5.0005080837516151E-12</v>
      </c>
      <c r="AN43" s="2">
        <f t="shared" si="11"/>
        <v>5.4293357491593716E-12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1631.7800917768182</v>
      </c>
      <c r="AH44" s="2">
        <v>-2.150391537725227E-6</v>
      </c>
      <c r="AI44" s="2">
        <f t="shared" si="14"/>
        <v>1631.7800917940986</v>
      </c>
      <c r="AJ44" s="2">
        <v>2.3253942345036194E-6</v>
      </c>
      <c r="AK44" s="5">
        <f>(AG44+AI44)/2</f>
        <v>1631.7800917854584</v>
      </c>
      <c r="AL44" s="2">
        <v>2.3206898731586989E-6</v>
      </c>
      <c r="AM44" s="2">
        <f t="shared" si="10"/>
        <v>-4.9903918649250964E-12</v>
      </c>
      <c r="AN44" s="2">
        <f t="shared" si="11"/>
        <v>5.3965188511141742E-12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1318.8792963782632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36.770000000000003</v>
      </c>
      <c r="L47" s="6" t="s">
        <v>58</v>
      </c>
      <c r="N47" s="6" t="s">
        <v>154</v>
      </c>
      <c r="O47" s="6">
        <f>0.377*O46^0.6945</f>
        <v>55.37627746296063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22.37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40.86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582.17790307685686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5.0171607450386471E-2</v>
      </c>
      <c r="X4" s="3">
        <v>1</v>
      </c>
      <c r="Y4" s="2">
        <f t="shared" ref="Y4:Y34" si="1" xml:space="preserve"> $O$20 * TAN($O$17/180*PI()) + $O$21 / (2 * SQRT($O$20^2 + X4^2)) - X4</f>
        <v>-0.95457811177066876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-0.45234463495755617</v>
      </c>
      <c r="AB4" s="2">
        <f>W4*AA4</f>
        <v>-2.2694857457378873E-2</v>
      </c>
      <c r="AC4" s="2">
        <f>Y4*AA4</f>
        <v>0.43179828750737642</v>
      </c>
      <c r="AD4" s="2">
        <f>X4-V4</f>
        <v>1</v>
      </c>
      <c r="AF4" s="2">
        <v>0</v>
      </c>
      <c r="AG4" s="2"/>
      <c r="AH4" s="2">
        <f>K27</f>
        <v>-1.6118424250635144E-3</v>
      </c>
      <c r="AI4" s="2"/>
      <c r="AJ4" s="2">
        <f>K27</f>
        <v>-1.6118424250635144E-3</v>
      </c>
      <c r="AK4" s="2"/>
      <c r="AL4" s="2">
        <f>K27</f>
        <v>-1.6118424250635144E-3</v>
      </c>
      <c r="AM4" s="2"/>
      <c r="AN4" s="2"/>
      <c r="AO4" s="2"/>
    </row>
    <row r="5" spans="2:41" x14ac:dyDescent="0.2">
      <c r="B5" s="10" t="s">
        <v>37</v>
      </c>
      <c r="C5" s="10">
        <v>2976.9999311299798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145.54447576921422</v>
      </c>
      <c r="L5" s="6" t="s">
        <v>101</v>
      </c>
      <c r="N5" s="6" t="s">
        <v>114</v>
      </c>
      <c r="O5" s="6">
        <f xml:space="preserve"> $C$18 * 0.85 * ($C$5/$C$18 *2.20462/1000)^(2/3) * 0.3048^2</f>
        <v>0.43941737618157461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5.0171607450386471E-2</v>
      </c>
      <c r="X5" s="2">
        <f>IF(AC4&gt;0, Z4, X4)</f>
        <v>0.5</v>
      </c>
      <c r="Y5" s="2">
        <f t="shared" si="1"/>
        <v>-0.45234463495755617</v>
      </c>
      <c r="Z5" s="2">
        <f t="shared" ref="Z5:Z34" si="3" xml:space="preserve"> (V5 + X5)/2</f>
        <v>0.25</v>
      </c>
      <c r="AA5" s="2">
        <f t="shared" si="2"/>
        <v>-0.20073524485711669</v>
      </c>
      <c r="AB5" s="2">
        <f t="shared" ref="AB5:AB34" si="4">W5*AA5</f>
        <v>-1.0071209906428468E-2</v>
      </c>
      <c r="AC5" s="2">
        <f t="shared" ref="AC5:AC34" si="5">Y5*AA5</f>
        <v>9.08015110580081E-2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-1260.2752185052418</v>
      </c>
      <c r="AI5" s="3">
        <v>10000</v>
      </c>
      <c r="AJ5" s="2">
        <f t="dataTable" ref="AJ5:AJ44" dt2D="0" dtr="0" r1="C5" ca="1"/>
        <v>1623.0987407948387</v>
      </c>
      <c r="AK5" s="2">
        <f>(AG5+AI5)/2</f>
        <v>5250</v>
      </c>
      <c r="AL5" s="2">
        <f t="dataTable" ref="AL5:AL44" dt2D="0" dtr="0" r1="C5" ca="1"/>
        <v>842.25713136323566</v>
      </c>
      <c r="AM5" s="2">
        <f>AH5*AL5</f>
        <v>-1061475.7902664</v>
      </c>
      <c r="AN5" s="2">
        <f>AJ5*AL5</f>
        <v>1367066.489341141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5.0171607450386471E-2</v>
      </c>
      <c r="X6" s="2">
        <f t="shared" ref="X6:X34" si="8">IF(AC5&gt;0, Z5, X5)</f>
        <v>0.25</v>
      </c>
      <c r="Y6" s="2">
        <f t="shared" si="1"/>
        <v>-0.20073524485711669</v>
      </c>
      <c r="Z6" s="2">
        <f t="shared" si="3"/>
        <v>0.125</v>
      </c>
      <c r="AA6" s="2">
        <f t="shared" si="2"/>
        <v>-7.5084847928524989E-2</v>
      </c>
      <c r="AB6" s="2">
        <f t="shared" si="4"/>
        <v>-3.7671275157419195E-3</v>
      </c>
      <c r="AC6" s="2">
        <f t="shared" si="5"/>
        <v>1.5072175333991834E-2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-1260.2752185052418</v>
      </c>
      <c r="AI6" s="2">
        <f>IF(AN5&gt;0, AK5, AI5)</f>
        <v>5250</v>
      </c>
      <c r="AJ6" s="2">
        <v>842.25713136323566</v>
      </c>
      <c r="AK6" s="2">
        <f t="shared" ref="AK6:AK43" si="9">(AG6+AI6)/2</f>
        <v>2875</v>
      </c>
      <c r="AL6" s="2">
        <v>-45.216997505029667</v>
      </c>
      <c r="AM6" s="2">
        <f t="shared" ref="AM6:AM44" si="10">AH6*AL6</f>
        <v>56985.861410802238</v>
      </c>
      <c r="AN6" s="2">
        <f t="shared" ref="AN6:AN44" si="11">AJ6*AL6</f>
        <v>-38084.338607444872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1.0696939995166708</v>
      </c>
      <c r="P7" s="6" t="s">
        <v>115</v>
      </c>
      <c r="U7" s="2">
        <v>3</v>
      </c>
      <c r="V7" s="2">
        <f t="shared" si="7"/>
        <v>0</v>
      </c>
      <c r="W7" s="2">
        <f t="shared" si="0"/>
        <v>5.0171607450386471E-2</v>
      </c>
      <c r="X7" s="2">
        <f t="shared" si="8"/>
        <v>0.125</v>
      </c>
      <c r="Y7" s="2">
        <f t="shared" si="1"/>
        <v>-7.5084847928524989E-2</v>
      </c>
      <c r="Z7" s="2">
        <f t="shared" si="3"/>
        <v>6.25E-2</v>
      </c>
      <c r="AA7" s="2">
        <f t="shared" si="2"/>
        <v>-1.2394719069449285E-2</v>
      </c>
      <c r="AB7" s="2">
        <f t="shared" si="4"/>
        <v>-6.2186297961022903E-4</v>
      </c>
      <c r="AC7" s="2">
        <f t="shared" si="5"/>
        <v>9.3065559644638833E-4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-45.216997505029667</v>
      </c>
      <c r="AI7" s="2">
        <f t="shared" ref="AI7:AI44" si="14">IF(AN6&gt;0, AK6, AI6)</f>
        <v>5250</v>
      </c>
      <c r="AJ7" s="2">
        <v>842.25713136323566</v>
      </c>
      <c r="AK7" s="2">
        <f t="shared" si="9"/>
        <v>4062.5</v>
      </c>
      <c r="AL7" s="2">
        <v>442.27741007906525</v>
      </c>
      <c r="AM7" s="2">
        <f t="shared" si="10"/>
        <v>-19998.456548076076</v>
      </c>
      <c r="AN7" s="2">
        <f t="shared" si="11"/>
        <v>372511.30267995491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228.41829133569328</v>
      </c>
      <c r="L8" s="6" t="s">
        <v>102</v>
      </c>
      <c r="N8" s="6" t="s">
        <v>38</v>
      </c>
      <c r="O8" s="6">
        <f xml:space="preserve"> O4 *O7</f>
        <v>2425.4924055713554</v>
      </c>
      <c r="P8" s="6" t="s">
        <v>20</v>
      </c>
      <c r="U8" s="2">
        <v>4</v>
      </c>
      <c r="V8" s="2">
        <f t="shared" si="7"/>
        <v>0</v>
      </c>
      <c r="W8" s="2">
        <f t="shared" si="0"/>
        <v>5.0171607450386471E-2</v>
      </c>
      <c r="X8" s="2">
        <f t="shared" si="8"/>
        <v>6.25E-2</v>
      </c>
      <c r="Y8" s="2">
        <f t="shared" si="1"/>
        <v>-1.2394719069449285E-2</v>
      </c>
      <c r="Z8" s="2">
        <f t="shared" si="3"/>
        <v>3.125E-2</v>
      </c>
      <c r="AA8" s="2">
        <f t="shared" si="2"/>
        <v>1.8904880823677084E-2</v>
      </c>
      <c r="AB8" s="2">
        <f t="shared" si="4"/>
        <v>9.4848825958186549E-4</v>
      </c>
      <c r="AC8" s="2">
        <f t="shared" si="5"/>
        <v>-2.3432068685089646E-4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-45.216997505029667</v>
      </c>
      <c r="AI8" s="2">
        <f t="shared" si="14"/>
        <v>4062.5</v>
      </c>
      <c r="AJ8" s="2">
        <v>442.27741007906525</v>
      </c>
      <c r="AK8" s="2">
        <f t="shared" si="9"/>
        <v>3468.75</v>
      </c>
      <c r="AL8" s="2">
        <v>209.51442036677236</v>
      </c>
      <c r="AM8" s="2">
        <f t="shared" si="10"/>
        <v>-9473.6130229920818</v>
      </c>
      <c r="AN8" s="2">
        <f t="shared" si="11"/>
        <v>92663.495214032635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7294.7596511871752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2425.4924055713554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1.8904880823677084E-2</v>
      </c>
      <c r="X9" s="2">
        <f t="shared" si="8"/>
        <v>6.25E-2</v>
      </c>
      <c r="Y9" s="2">
        <f t="shared" si="1"/>
        <v>-1.2394719069449285E-2</v>
      </c>
      <c r="Z9" s="2">
        <f t="shared" si="3"/>
        <v>4.6875E-2</v>
      </c>
      <c r="AA9" s="2">
        <f t="shared" si="2"/>
        <v>3.2591092421611345E-3</v>
      </c>
      <c r="AB9" s="2">
        <f t="shared" si="4"/>
        <v>6.1613071814400788E-5</v>
      </c>
      <c r="AC9" s="2">
        <f t="shared" si="5"/>
        <v>-4.0395743473233019E-5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-45.216997505029667</v>
      </c>
      <c r="AI9" s="2">
        <f t="shared" si="14"/>
        <v>3468.75</v>
      </c>
      <c r="AJ9" s="2">
        <v>209.51442036677236</v>
      </c>
      <c r="AK9" s="2">
        <f t="shared" si="9"/>
        <v>3171.875</v>
      </c>
      <c r="AL9" s="2">
        <v>84.758532699564967</v>
      </c>
      <c r="AM9" s="2">
        <f t="shared" si="10"/>
        <v>-3832.5263616062048</v>
      </c>
      <c r="AN9" s="2">
        <f t="shared" si="11"/>
        <v>17758.134849687474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97.029650512809468</v>
      </c>
      <c r="H10" s="6" t="s">
        <v>101</v>
      </c>
      <c r="N10" s="6" t="s">
        <v>113</v>
      </c>
      <c r="O10" s="6">
        <f>O7/(0.3048^2)/($C$5*2.20462/1000)^(2/3)</f>
        <v>3.284641098268497</v>
      </c>
      <c r="U10" s="2">
        <v>6</v>
      </c>
      <c r="V10" s="2">
        <f t="shared" si="7"/>
        <v>4.6875E-2</v>
      </c>
      <c r="W10" s="2">
        <f t="shared" si="0"/>
        <v>3.2591092421611345E-3</v>
      </c>
      <c r="X10" s="2">
        <f t="shared" si="8"/>
        <v>6.25E-2</v>
      </c>
      <c r="Y10" s="2">
        <f t="shared" si="1"/>
        <v>-1.2394719069449285E-2</v>
      </c>
      <c r="Z10" s="2">
        <f t="shared" si="3"/>
        <v>5.46875E-2</v>
      </c>
      <c r="AA10" s="2">
        <f t="shared" si="2"/>
        <v>-4.5668116370188652E-3</v>
      </c>
      <c r="AB10" s="2">
        <f t="shared" si="4"/>
        <v>-1.4883738013417204E-5</v>
      </c>
      <c r="AC10" s="2">
        <f t="shared" si="5"/>
        <v>5.6604347283940634E-5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-45.216997505029667</v>
      </c>
      <c r="AI10" s="2">
        <f t="shared" si="14"/>
        <v>3171.875</v>
      </c>
      <c r="AJ10" s="2">
        <v>84.758532699564967</v>
      </c>
      <c r="AK10" s="2">
        <f t="shared" si="9"/>
        <v>3023.4375</v>
      </c>
      <c r="AL10" s="2">
        <v>20.393321460026527</v>
      </c>
      <c r="AM10" s="2">
        <f t="shared" si="10"/>
        <v>-922.12476557728746</v>
      </c>
      <c r="AN10" s="2">
        <f t="shared" si="11"/>
        <v>1728.5080038223985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7.6703356020461193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4.6875E-2</v>
      </c>
      <c r="W11" s="2">
        <f t="shared" si="0"/>
        <v>3.2591092421611345E-3</v>
      </c>
      <c r="X11" s="2">
        <f t="shared" si="8"/>
        <v>5.46875E-2</v>
      </c>
      <c r="Y11" s="2">
        <f t="shared" si="1"/>
        <v>-4.5668116370188652E-3</v>
      </c>
      <c r="Z11" s="2">
        <f t="shared" si="3"/>
        <v>5.078125E-2</v>
      </c>
      <c r="AA11" s="2">
        <f t="shared" si="2"/>
        <v>-6.5360099262309207E-4</v>
      </c>
      <c r="AB11" s="2">
        <f t="shared" si="4"/>
        <v>-2.1301570357436107E-6</v>
      </c>
      <c r="AC11" s="2">
        <f t="shared" si="5"/>
        <v>2.9848726190782183E-6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-45.216997505029667</v>
      </c>
      <c r="AI11" s="2">
        <f t="shared" si="14"/>
        <v>3023.4375</v>
      </c>
      <c r="AJ11" s="2">
        <v>20.393321460026527</v>
      </c>
      <c r="AK11" s="2">
        <f t="shared" si="9"/>
        <v>2949.21875</v>
      </c>
      <c r="AL11" s="2">
        <v>-12.260278123727403</v>
      </c>
      <c r="AM11" s="2">
        <f t="shared" si="10"/>
        <v>554.37296533155177</v>
      </c>
      <c r="AN11" s="2">
        <f t="shared" si="11"/>
        <v>-250.02779296650382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388.11860205123787</v>
      </c>
      <c r="H12" s="25" t="s">
        <v>101</v>
      </c>
      <c r="J12" s="10" t="s">
        <v>79</v>
      </c>
      <c r="K12" s="6">
        <f>C5</f>
        <v>2976.9999311299798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4.6875E-2</v>
      </c>
      <c r="W12" s="2">
        <f t="shared" si="0"/>
        <v>3.2591092421611345E-3</v>
      </c>
      <c r="X12" s="2">
        <f t="shared" si="8"/>
        <v>5.078125E-2</v>
      </c>
      <c r="Y12" s="2">
        <f t="shared" si="1"/>
        <v>-6.5360099262309207E-4</v>
      </c>
      <c r="Z12" s="2">
        <f t="shared" si="3"/>
        <v>4.8828125E-2</v>
      </c>
      <c r="AA12" s="2">
        <f t="shared" si="2"/>
        <v>1.3028168980308216E-3</v>
      </c>
      <c r="AB12" s="2">
        <f t="shared" si="4"/>
        <v>4.2460225932159508E-6</v>
      </c>
      <c r="AC12" s="2">
        <f t="shared" si="5"/>
        <v>-8.5152241775908279E-7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-12.260278123727403</v>
      </c>
      <c r="AI12" s="2">
        <f t="shared" si="14"/>
        <v>3023.4375</v>
      </c>
      <c r="AJ12" s="2">
        <v>20.393321460026527</v>
      </c>
      <c r="AK12" s="2">
        <f t="shared" si="9"/>
        <v>2986.328125</v>
      </c>
      <c r="AL12" s="2">
        <v>4.1049280834927231</v>
      </c>
      <c r="AM12" s="2">
        <f t="shared" si="10"/>
        <v>-50.327559981520089</v>
      </c>
      <c r="AN12" s="2">
        <f t="shared" si="11"/>
        <v>83.713117976957719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1343.6370078570192</v>
      </c>
      <c r="L13" s="6" t="s">
        <v>7</v>
      </c>
      <c r="N13" s="6" t="s">
        <v>74</v>
      </c>
      <c r="O13" s="6">
        <f xml:space="preserve"> SQRT( ($C$5*$C$50)^2 + O9^2)</f>
        <v>29276.89253573562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1.3028168980308216E-3</v>
      </c>
      <c r="X13" s="2">
        <f t="shared" si="8"/>
        <v>5.078125E-2</v>
      </c>
      <c r="Y13" s="2">
        <f t="shared" si="1"/>
        <v>-6.5360099262309207E-4</v>
      </c>
      <c r="Z13" s="2">
        <f t="shared" si="3"/>
        <v>4.98046875E-2</v>
      </c>
      <c r="AA13" s="2">
        <f t="shared" si="2"/>
        <v>3.2462361887947849E-4</v>
      </c>
      <c r="AB13" s="2">
        <f t="shared" si="4"/>
        <v>4.2292513617610183E-7</v>
      </c>
      <c r="AC13" s="2">
        <f t="shared" si="5"/>
        <v>-2.1217431952852749E-7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-12.260278123727403</v>
      </c>
      <c r="AI13" s="2">
        <f t="shared" si="14"/>
        <v>2986.328125</v>
      </c>
      <c r="AJ13" s="2">
        <v>4.1049280834927231</v>
      </c>
      <c r="AK13" s="2">
        <f t="shared" si="9"/>
        <v>2967.7734375</v>
      </c>
      <c r="AL13" s="2">
        <v>-4.0681290613206329</v>
      </c>
      <c r="AM13" s="2">
        <f t="shared" si="10"/>
        <v>49.876393735009053</v>
      </c>
      <c r="AN13" s="2">
        <f t="shared" si="11"/>
        <v>-16.699377231087958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216.33638327159076</v>
      </c>
      <c r="L14" s="6" t="s">
        <v>7</v>
      </c>
      <c r="N14" s="6" t="s">
        <v>75</v>
      </c>
      <c r="O14" s="6">
        <f>$C$5*$C$50/O13</f>
        <v>0.9965623076068697</v>
      </c>
      <c r="U14" s="2">
        <v>10</v>
      </c>
      <c r="V14" s="2">
        <f t="shared" si="7"/>
        <v>4.98046875E-2</v>
      </c>
      <c r="W14" s="2">
        <f t="shared" si="0"/>
        <v>3.2462361887947849E-4</v>
      </c>
      <c r="X14" s="2">
        <f t="shared" si="8"/>
        <v>5.078125E-2</v>
      </c>
      <c r="Y14" s="2">
        <f t="shared" si="1"/>
        <v>-6.5360099262309207E-4</v>
      </c>
      <c r="Z14" s="2">
        <f t="shared" si="3"/>
        <v>5.029296875E-2</v>
      </c>
      <c r="AA14" s="2">
        <f t="shared" si="2"/>
        <v>-1.6448477377468268E-4</v>
      </c>
      <c r="AB14" s="2">
        <f t="shared" si="4"/>
        <v>-5.339564251330983E-8</v>
      </c>
      <c r="AC14" s="2">
        <f t="shared" si="5"/>
        <v>1.0750741141051734E-7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-4.0681290613206329</v>
      </c>
      <c r="AI14" s="2">
        <f t="shared" si="14"/>
        <v>2986.328125</v>
      </c>
      <c r="AJ14" s="2">
        <v>4.1049280834927231</v>
      </c>
      <c r="AK14" s="2">
        <f t="shared" si="9"/>
        <v>2977.05078125</v>
      </c>
      <c r="AL14" s="2">
        <v>2.0787449457657203E-2</v>
      </c>
      <c r="AM14" s="2">
        <f t="shared" si="10"/>
        <v>-8.4566027249429104E-2</v>
      </c>
      <c r="AN14" s="2">
        <f t="shared" si="11"/>
        <v>8.5330985062922624E-2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320.30495181436498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3.2462361887947849E-4</v>
      </c>
      <c r="X15" s="2">
        <f t="shared" si="8"/>
        <v>5.029296875E-2</v>
      </c>
      <c r="Y15" s="2">
        <f t="shared" si="1"/>
        <v>-1.6448477377468268E-4</v>
      </c>
      <c r="Z15" s="2">
        <f t="shared" si="3"/>
        <v>5.0048828125E-2</v>
      </c>
      <c r="AA15" s="2">
        <f t="shared" si="2"/>
        <v>8.0070401259943469E-5</v>
      </c>
      <c r="AB15" s="2">
        <f t="shared" si="4"/>
        <v>2.5992743422134805E-8</v>
      </c>
      <c r="AC15" s="2">
        <f t="shared" si="5"/>
        <v>-1.3170361837289869E-8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-4.0681290613206329</v>
      </c>
      <c r="AI15" s="2">
        <f t="shared" si="14"/>
        <v>2977.05078125</v>
      </c>
      <c r="AJ15" s="2">
        <v>2.0787449457657203E-2</v>
      </c>
      <c r="AK15" s="2">
        <f t="shared" si="9"/>
        <v>2972.412109375</v>
      </c>
      <c r="AL15" s="2">
        <v>-2.0230739514681773</v>
      </c>
      <c r="AM15" s="2">
        <f t="shared" si="10"/>
        <v>8.2301259351684593</v>
      </c>
      <c r="AN15" s="2">
        <f t="shared" si="11"/>
        <v>-4.2054547515247578E-2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99.575708542265602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5.0048828125E-2</v>
      </c>
      <c r="W16" s="2">
        <f t="shared" si="0"/>
        <v>8.0070401259943469E-5</v>
      </c>
      <c r="X16" s="2">
        <f t="shared" si="8"/>
        <v>5.029296875E-2</v>
      </c>
      <c r="Y16" s="2">
        <f t="shared" si="1"/>
        <v>-1.6448477377468268E-4</v>
      </c>
      <c r="Z16" s="2">
        <f t="shared" si="3"/>
        <v>5.01708984375E-2</v>
      </c>
      <c r="AA16" s="2">
        <f t="shared" si="2"/>
        <v>-4.2206941634495565E-5</v>
      </c>
      <c r="AB16" s="2">
        <f t="shared" si="4"/>
        <v>-3.3795267526290741E-9</v>
      </c>
      <c r="AC16" s="2">
        <f t="shared" si="5"/>
        <v>6.9423992464712385E-9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-2.0230739514681773</v>
      </c>
      <c r="AI16" s="2">
        <f t="shared" si="14"/>
        <v>2977.05078125</v>
      </c>
      <c r="AJ16" s="2">
        <v>2.0787449457657203E-2</v>
      </c>
      <c r="AK16" s="2">
        <f t="shared" si="9"/>
        <v>2974.7314453125</v>
      </c>
      <c r="AL16" s="2">
        <v>-1.0009886427869787</v>
      </c>
      <c r="AM16" s="2">
        <f t="shared" si="10"/>
        <v>2.0250740489378209</v>
      </c>
      <c r="AN16" s="2">
        <f t="shared" si="11"/>
        <v>-2.0808000819623203E-2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53.513792850824686</v>
      </c>
      <c r="L17" s="6" t="s">
        <v>7</v>
      </c>
      <c r="N17" s="6" t="s">
        <v>25</v>
      </c>
      <c r="O17" s="6">
        <f xml:space="preserve"> ACOS(O14)/PI()*180</f>
        <v>4.7522100621644325</v>
      </c>
      <c r="P17" s="6" t="s">
        <v>40</v>
      </c>
      <c r="U17" s="2">
        <v>13</v>
      </c>
      <c r="V17" s="2">
        <f t="shared" si="7"/>
        <v>5.0048828125E-2</v>
      </c>
      <c r="W17" s="2">
        <f t="shared" si="0"/>
        <v>8.0070401259943469E-5</v>
      </c>
      <c r="X17" s="2">
        <f t="shared" si="8"/>
        <v>5.01708984375E-2</v>
      </c>
      <c r="Y17" s="2">
        <f t="shared" si="1"/>
        <v>-4.2206941634495565E-5</v>
      </c>
      <c r="Z17" s="2">
        <f t="shared" si="3"/>
        <v>5.010986328125E-2</v>
      </c>
      <c r="AA17" s="2">
        <f t="shared" si="2"/>
        <v>1.8931790975201812E-5</v>
      </c>
      <c r="AB17" s="2">
        <f t="shared" si="4"/>
        <v>1.5158760999537856E-9</v>
      </c>
      <c r="AC17" s="2">
        <f t="shared" si="5"/>
        <v>-7.9905299672681279E-10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-1.0009886427869787</v>
      </c>
      <c r="AI17" s="2">
        <f t="shared" si="14"/>
        <v>2977.05078125</v>
      </c>
      <c r="AJ17" s="2">
        <v>2.0787449457657203E-2</v>
      </c>
      <c r="AK17" s="2">
        <f t="shared" si="9"/>
        <v>2975.89111328125</v>
      </c>
      <c r="AL17" s="2">
        <v>-0.49006409883713786</v>
      </c>
      <c r="AM17" s="2">
        <f t="shared" si="10"/>
        <v>0.49054859717361043</v>
      </c>
      <c r="AN17" s="2">
        <f t="shared" si="11"/>
        <v>-1.0187182685589328E-2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7319.223133933905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137.66965080827256</v>
      </c>
      <c r="L18" s="6" t="s">
        <v>7</v>
      </c>
      <c r="N18" s="6" t="s">
        <v>19</v>
      </c>
      <c r="O18" s="6">
        <f xml:space="preserve"> O13 / $C$18</f>
        <v>7319.223133933905</v>
      </c>
      <c r="P18" s="6" t="s">
        <v>20</v>
      </c>
      <c r="U18" s="2">
        <v>14</v>
      </c>
      <c r="V18" s="2">
        <f t="shared" si="7"/>
        <v>5.010986328125E-2</v>
      </c>
      <c r="W18" s="2">
        <f t="shared" si="0"/>
        <v>1.8931790975201812E-5</v>
      </c>
      <c r="X18" s="2">
        <f t="shared" si="8"/>
        <v>5.01708984375E-2</v>
      </c>
      <c r="Y18" s="2">
        <f t="shared" si="1"/>
        <v>-4.2206941634495565E-5</v>
      </c>
      <c r="Z18" s="2">
        <f t="shared" si="3"/>
        <v>5.0140380859375E-2</v>
      </c>
      <c r="AA18" s="2">
        <f t="shared" si="2"/>
        <v>-1.1637560039870487E-5</v>
      </c>
      <c r="AB18" s="2">
        <f t="shared" si="4"/>
        <v>-2.2031985413618932E-10</v>
      </c>
      <c r="AC18" s="2">
        <f t="shared" si="5"/>
        <v>4.9118581737075155E-10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-0.49006409883713786</v>
      </c>
      <c r="AI18" s="2">
        <f t="shared" si="14"/>
        <v>2977.05078125</v>
      </c>
      <c r="AJ18" s="2">
        <v>2.0787449457657203E-2</v>
      </c>
      <c r="AK18" s="2">
        <f t="shared" si="9"/>
        <v>2976.470947265625</v>
      </c>
      <c r="AL18" s="2">
        <v>-0.23462239311629673</v>
      </c>
      <c r="AM18" s="2">
        <f t="shared" si="10"/>
        <v>0.11498001164955066</v>
      </c>
      <c r="AN18" s="2">
        <f t="shared" si="11"/>
        <v>-4.8772011385395976E-3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67.11311704509184</v>
      </c>
      <c r="H19" s="6" t="s">
        <v>101</v>
      </c>
      <c r="J19" s="14" t="s">
        <v>61</v>
      </c>
      <c r="K19" s="6">
        <f xml:space="preserve"> $C$55 * C31 * $C$5</f>
        <v>33.342399228655779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5.010986328125E-2</v>
      </c>
      <c r="W19" s="2">
        <f t="shared" si="0"/>
        <v>1.8931790975201812E-5</v>
      </c>
      <c r="X19" s="2">
        <f t="shared" si="8"/>
        <v>5.0140380859375E-2</v>
      </c>
      <c r="Y19" s="2">
        <f t="shared" si="1"/>
        <v>-1.1637560039870487E-5</v>
      </c>
      <c r="Z19" s="2">
        <f t="shared" si="3"/>
        <v>5.01251220703125E-2</v>
      </c>
      <c r="AA19" s="2">
        <f t="shared" si="2"/>
        <v>3.6471192902190475E-6</v>
      </c>
      <c r="AB19" s="2">
        <f t="shared" si="4"/>
        <v>6.9046500064053395E-11</v>
      </c>
      <c r="AC19" s="2">
        <f t="shared" si="5"/>
        <v>-4.2443569712494001E-11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-0.23462239311629673</v>
      </c>
      <c r="AI19" s="2">
        <f t="shared" si="14"/>
        <v>2977.05078125</v>
      </c>
      <c r="AJ19" s="2">
        <v>2.0787449457657203E-2</v>
      </c>
      <c r="AK19" s="2">
        <f t="shared" si="9"/>
        <v>2976.7608642578125</v>
      </c>
      <c r="AL19" s="2">
        <v>-0.10691122195703429</v>
      </c>
      <c r="AM19" s="2">
        <f t="shared" si="10"/>
        <v>2.5083766746546953E-2</v>
      </c>
      <c r="AN19" s="2">
        <f t="shared" si="11"/>
        <v>-2.2224116228882211E-3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11.127739909170204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0.50013865356539677</v>
      </c>
      <c r="U20" s="2">
        <v>16</v>
      </c>
      <c r="V20" s="2">
        <f t="shared" si="7"/>
        <v>5.01251220703125E-2</v>
      </c>
      <c r="W20" s="2">
        <f t="shared" si="0"/>
        <v>3.6471192902190475E-6</v>
      </c>
      <c r="X20" s="2">
        <f t="shared" si="8"/>
        <v>5.0140380859375E-2</v>
      </c>
      <c r="Y20" s="2">
        <f t="shared" si="1"/>
        <v>-1.1637560039870487E-5</v>
      </c>
      <c r="Z20" s="2">
        <f t="shared" si="3"/>
        <v>5.013275146484375E-2</v>
      </c>
      <c r="AA20" s="2">
        <f t="shared" si="2"/>
        <v>-3.9952194191977819E-6</v>
      </c>
      <c r="AB20" s="2">
        <f t="shared" si="4"/>
        <v>-1.4571041812413969E-11</v>
      </c>
      <c r="AC20" s="2">
        <f t="shared" si="5"/>
        <v>4.6494605863370683E-11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-0.10691122195703429</v>
      </c>
      <c r="AI20" s="2">
        <f t="shared" si="14"/>
        <v>2977.05078125</v>
      </c>
      <c r="AJ20" s="2">
        <v>2.0787449457657203E-2</v>
      </c>
      <c r="AK20" s="2">
        <f t="shared" si="9"/>
        <v>2976.9058227539062</v>
      </c>
      <c r="AL20" s="2">
        <v>-4.306258833503307E-2</v>
      </c>
      <c r="AM20" s="2">
        <f t="shared" si="10"/>
        <v>4.6038739395311157E-3</v>
      </c>
      <c r="AN20" s="2">
        <f t="shared" si="11"/>
        <v>-8.9516137853039854E-4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0.13999953446962274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8.5962482017939105E-3</v>
      </c>
      <c r="U21" s="2">
        <v>17</v>
      </c>
      <c r="V21" s="2">
        <f t="shared" si="7"/>
        <v>5.01251220703125E-2</v>
      </c>
      <c r="W21" s="2">
        <f t="shared" si="0"/>
        <v>3.6471192902190475E-6</v>
      </c>
      <c r="X21" s="2">
        <f t="shared" si="8"/>
        <v>5.013275146484375E-2</v>
      </c>
      <c r="Y21" s="2">
        <f t="shared" si="1"/>
        <v>-3.9952194191977819E-6</v>
      </c>
      <c r="Z21" s="2">
        <f t="shared" si="3"/>
        <v>5.0128936767578125E-2</v>
      </c>
      <c r="AA21" s="2">
        <f t="shared" si="2"/>
        <v>-1.7404982557978066E-7</v>
      </c>
      <c r="AB21" s="2">
        <f t="shared" si="4"/>
        <v>-6.3478047633127865E-13</v>
      </c>
      <c r="AC21" s="2">
        <f t="shared" si="5"/>
        <v>6.9536724306432656E-13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-4.306258833503307E-2</v>
      </c>
      <c r="AI21" s="2">
        <f t="shared" si="14"/>
        <v>2977.05078125</v>
      </c>
      <c r="AJ21" s="2">
        <v>2.0787449457657203E-2</v>
      </c>
      <c r="AK21" s="2">
        <f t="shared" si="9"/>
        <v>2976.9783020019531</v>
      </c>
      <c r="AL21" s="2">
        <v>-1.1146804827603773E-2</v>
      </c>
      <c r="AM21" s="2">
        <f t="shared" si="10"/>
        <v>4.8001026754206056E-4</v>
      </c>
      <c r="AN21" s="2">
        <f t="shared" si="11"/>
        <v>-2.3171364196818275E-4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268.45246818036736</v>
      </c>
      <c r="H22" s="25" t="s">
        <v>101</v>
      </c>
      <c r="J22" s="14" t="s">
        <v>112</v>
      </c>
      <c r="K22" s="6">
        <f>$C$55*(0.14*$G$12*1000/745.7)*0.453592</f>
        <v>26.441356053992241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5.01251220703125E-2</v>
      </c>
      <c r="W22" s="2">
        <f t="shared" si="0"/>
        <v>3.6471192902190475E-6</v>
      </c>
      <c r="X22" s="2">
        <f t="shared" si="8"/>
        <v>5.0128936767578125E-2</v>
      </c>
      <c r="Y22" s="2">
        <f t="shared" si="1"/>
        <v>-1.7404982557978066E-7</v>
      </c>
      <c r="Z22" s="2">
        <f t="shared" si="3"/>
        <v>5.0127029418945312E-2</v>
      </c>
      <c r="AA22" s="2">
        <f t="shared" si="2"/>
        <v>1.7365347920461627E-6</v>
      </c>
      <c r="AB22" s="2">
        <f t="shared" si="4"/>
        <v>6.333349538208082E-12</v>
      </c>
      <c r="AC22" s="2">
        <f t="shared" si="5"/>
        <v>-3.0224357766885531E-13</v>
      </c>
      <c r="AD22" s="2">
        <f t="shared" si="6"/>
        <v>3.814697265625E-6</v>
      </c>
      <c r="AF22" s="2">
        <v>18</v>
      </c>
      <c r="AG22" s="2">
        <f t="shared" si="13"/>
        <v>2976.9783020019531</v>
      </c>
      <c r="AH22" s="2">
        <v>-1.1146804827603773E-2</v>
      </c>
      <c r="AI22" s="2">
        <f t="shared" si="14"/>
        <v>2977.05078125</v>
      </c>
      <c r="AJ22" s="2">
        <v>2.0787449457657203E-2</v>
      </c>
      <c r="AK22" s="2">
        <f t="shared" si="9"/>
        <v>2977.0145416259766</v>
      </c>
      <c r="AL22" s="2">
        <v>4.8202783791566617E-3</v>
      </c>
      <c r="AM22" s="2">
        <f t="shared" si="10"/>
        <v>-5.3730702307177572E-5</v>
      </c>
      <c r="AN22" s="2">
        <f t="shared" si="11"/>
        <v>1.002012931785569E-4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63.826878523426778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16810.308861721998</v>
      </c>
      <c r="P23" s="6" t="s">
        <v>18</v>
      </c>
      <c r="U23" s="2">
        <v>19</v>
      </c>
      <c r="V23" s="2">
        <f t="shared" si="7"/>
        <v>5.0127029418945312E-2</v>
      </c>
      <c r="W23" s="2">
        <f t="shared" si="0"/>
        <v>1.7365347920461627E-6</v>
      </c>
      <c r="X23" s="2">
        <f t="shared" si="8"/>
        <v>5.0128936767578125E-2</v>
      </c>
      <c r="Y23" s="2">
        <f t="shared" si="1"/>
        <v>-1.7404982557978066E-7</v>
      </c>
      <c r="Z23" s="2">
        <f t="shared" si="3"/>
        <v>5.0127983093261719E-2</v>
      </c>
      <c r="AA23" s="2">
        <f t="shared" si="2"/>
        <v>7.8124249816569069E-7</v>
      </c>
      <c r="AB23" s="2">
        <f t="shared" si="4"/>
        <v>1.3566547790897823E-12</v>
      </c>
      <c r="AC23" s="2">
        <f t="shared" si="5"/>
        <v>-1.3597512054125058E-13</v>
      </c>
      <c r="AD23" s="2">
        <f t="shared" si="6"/>
        <v>1.9073486328125E-6</v>
      </c>
      <c r="AF23" s="2">
        <v>19</v>
      </c>
      <c r="AG23" s="2">
        <f t="shared" si="13"/>
        <v>2976.9783020019531</v>
      </c>
      <c r="AH23" s="2">
        <v>-1.1146804827603773E-2</v>
      </c>
      <c r="AI23" s="2">
        <f t="shared" si="14"/>
        <v>2977.0145416259766</v>
      </c>
      <c r="AJ23" s="2">
        <v>4.8202783791566617E-3</v>
      </c>
      <c r="AK23" s="2">
        <f t="shared" si="9"/>
        <v>2976.9964218139648</v>
      </c>
      <c r="AL23" s="2">
        <v>-3.1542142819489527E-3</v>
      </c>
      <c r="AM23" s="2">
        <f t="shared" si="10"/>
        <v>3.5159410985325355E-5</v>
      </c>
      <c r="AN23" s="2">
        <f t="shared" si="11"/>
        <v>-1.520419090650569E-5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8.8572364917666935</v>
      </c>
      <c r="L24" s="6" t="s">
        <v>7</v>
      </c>
      <c r="N24" s="6" t="s">
        <v>31</v>
      </c>
      <c r="O24" s="18">
        <f>Z34</f>
        <v>5.0128763075917959E-2</v>
      </c>
      <c r="U24" s="2">
        <v>20</v>
      </c>
      <c r="V24" s="2">
        <f t="shared" si="7"/>
        <v>5.0127983093261719E-2</v>
      </c>
      <c r="W24" s="2">
        <f t="shared" si="0"/>
        <v>7.8124249816569069E-7</v>
      </c>
      <c r="X24" s="2">
        <f t="shared" si="8"/>
        <v>5.0128936767578125E-2</v>
      </c>
      <c r="Y24" s="2">
        <f t="shared" si="1"/>
        <v>-1.7404982557978066E-7</v>
      </c>
      <c r="Z24" s="2">
        <f t="shared" si="3"/>
        <v>5.0128459930419922E-2</v>
      </c>
      <c r="AA24" s="2">
        <f t="shared" si="2"/>
        <v>3.0359634002607994E-7</v>
      </c>
      <c r="AB24" s="2">
        <f t="shared" si="4"/>
        <v>2.3718236311593518E-13</v>
      </c>
      <c r="AC24" s="2">
        <f t="shared" si="5"/>
        <v>-5.2840890028198997E-14</v>
      </c>
      <c r="AD24" s="2">
        <f t="shared" si="6"/>
        <v>9.5367431640625E-7</v>
      </c>
      <c r="AF24" s="2">
        <v>20</v>
      </c>
      <c r="AG24" s="2">
        <f t="shared" si="13"/>
        <v>2976.9964218139648</v>
      </c>
      <c r="AH24" s="2">
        <v>-3.1542142819489527E-3</v>
      </c>
      <c r="AI24" s="2">
        <f t="shared" si="14"/>
        <v>2977.0145416259766</v>
      </c>
      <c r="AJ24" s="2">
        <v>4.8202783791566617E-3</v>
      </c>
      <c r="AK24" s="2">
        <f t="shared" si="9"/>
        <v>2977.0054817199707</v>
      </c>
      <c r="AL24" s="2">
        <v>8.3302931670914404E-4</v>
      </c>
      <c r="AM24" s="2">
        <f t="shared" si="10"/>
        <v>-2.6275529680461596E-6</v>
      </c>
      <c r="AN24" s="2">
        <f t="shared" si="11"/>
        <v>4.0154332045367346E-6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19.052799559231872</v>
      </c>
      <c r="L25" s="6" t="s">
        <v>7</v>
      </c>
      <c r="N25" s="6" t="s">
        <v>32</v>
      </c>
      <c r="O25" s="6">
        <f xml:space="preserve"> O19 * $C$9 * O24 - $C$8 * SIN(O17/180*PI())</f>
        <v>1.1425353265345279</v>
      </c>
      <c r="P25" s="6" t="s">
        <v>10</v>
      </c>
      <c r="U25" s="2">
        <v>21</v>
      </c>
      <c r="V25" s="2">
        <f t="shared" si="7"/>
        <v>5.0128459930419922E-2</v>
      </c>
      <c r="W25" s="2">
        <f t="shared" si="0"/>
        <v>3.0359634002607994E-7</v>
      </c>
      <c r="X25" s="2">
        <f t="shared" si="8"/>
        <v>5.0128936767578125E-2</v>
      </c>
      <c r="Y25" s="2">
        <f t="shared" si="1"/>
        <v>-1.7404982557978066E-7</v>
      </c>
      <c r="Z25" s="2">
        <f t="shared" si="3"/>
        <v>5.0128698348999023E-2</v>
      </c>
      <c r="AA25" s="2">
        <f t="shared" si="2"/>
        <v>6.4773258152961422E-8</v>
      </c>
      <c r="AB25" s="2">
        <f t="shared" si="4"/>
        <v>1.9664924106803529E-14</v>
      </c>
      <c r="AC25" s="2">
        <f t="shared" si="5"/>
        <v>-1.1273774283757041E-14</v>
      </c>
      <c r="AD25" s="2">
        <f t="shared" si="6"/>
        <v>4.76837158203125E-7</v>
      </c>
      <c r="AF25" s="2">
        <v>21</v>
      </c>
      <c r="AG25" s="2">
        <f t="shared" si="13"/>
        <v>2976.9964218139648</v>
      </c>
      <c r="AH25" s="2">
        <v>-3.1542142819489527E-3</v>
      </c>
      <c r="AI25" s="2">
        <f t="shared" si="14"/>
        <v>2977.0054817199707</v>
      </c>
      <c r="AJ25" s="2">
        <v>8.3302931670914404E-4</v>
      </c>
      <c r="AK25" s="2">
        <f t="shared" si="9"/>
        <v>2977.0009517669678</v>
      </c>
      <c r="AL25" s="2">
        <v>-1.1605931654230517E-3</v>
      </c>
      <c r="AM25" s="2">
        <f t="shared" si="10"/>
        <v>3.6607595379097331E-6</v>
      </c>
      <c r="AN25" s="2">
        <f t="shared" si="11"/>
        <v>-9.6680813156966731E-7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54.443377970993645</v>
      </c>
      <c r="L26" s="6" t="s">
        <v>7</v>
      </c>
      <c r="N26" s="6" t="s">
        <v>33</v>
      </c>
      <c r="O26" s="6">
        <f xml:space="preserve"> 1/$C$21 - O23 * SQRT( (2*$C$47*PI()*$C$9^2) / O18^3 )</f>
        <v>1.0711412645498208</v>
      </c>
      <c r="U26" s="2">
        <v>22</v>
      </c>
      <c r="V26" s="2">
        <f t="shared" si="7"/>
        <v>5.0128698348999023E-2</v>
      </c>
      <c r="W26" s="2">
        <f t="shared" si="0"/>
        <v>6.4773258152961422E-8</v>
      </c>
      <c r="X26" s="2">
        <f t="shared" si="8"/>
        <v>5.0128936767578125E-2</v>
      </c>
      <c r="Y26" s="2">
        <f t="shared" si="1"/>
        <v>-1.7404982557978066E-7</v>
      </c>
      <c r="Z26" s="2">
        <f t="shared" si="3"/>
        <v>5.0128817558288574E-2</v>
      </c>
      <c r="AA26" s="2">
        <f t="shared" si="2"/>
        <v>-5.4638283480956673E-8</v>
      </c>
      <c r="AB26" s="2">
        <f t="shared" si="4"/>
        <v>-3.5390996409466941E-15</v>
      </c>
      <c r="AC26" s="2">
        <f t="shared" si="5"/>
        <v>9.5097837098391195E-15</v>
      </c>
      <c r="AD26" s="2">
        <f t="shared" si="6"/>
        <v>2.384185791015625E-7</v>
      </c>
      <c r="AF26" s="2">
        <v>22</v>
      </c>
      <c r="AG26" s="2">
        <f t="shared" si="13"/>
        <v>2977.0009517669678</v>
      </c>
      <c r="AH26" s="2">
        <v>-1.1605931654230517E-3</v>
      </c>
      <c r="AI26" s="2">
        <f t="shared" si="14"/>
        <v>2977.0054817199707</v>
      </c>
      <c r="AJ26" s="2">
        <v>8.3302931670914404E-4</v>
      </c>
      <c r="AK26" s="2">
        <f t="shared" si="9"/>
        <v>2977.0032167434692</v>
      </c>
      <c r="AL26" s="2">
        <v>-1.5472214727196842E-4</v>
      </c>
      <c r="AM26" s="2">
        <f t="shared" si="10"/>
        <v>1.7956946666342541E-7</v>
      </c>
      <c r="AN26" s="2">
        <f t="shared" si="11"/>
        <v>-1.2888808462173941E-7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-1.6118424250635144E-3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5.0128698348999023E-2</v>
      </c>
      <c r="W27" s="2">
        <f t="shared" si="0"/>
        <v>6.4773258152961422E-8</v>
      </c>
      <c r="X27" s="2">
        <f t="shared" si="8"/>
        <v>5.0128817558288574E-2</v>
      </c>
      <c r="Y27" s="2">
        <f t="shared" si="1"/>
        <v>-5.4638283480956673E-8</v>
      </c>
      <c r="Z27" s="2">
        <f t="shared" si="3"/>
        <v>5.0128757953643799E-2</v>
      </c>
      <c r="AA27" s="2">
        <f t="shared" si="2"/>
        <v>5.0674873949829724E-9</v>
      </c>
      <c r="AB27" s="2">
        <f t="shared" si="4"/>
        <v>3.2823766922211004E-16</v>
      </c>
      <c r="AC27" s="2">
        <f t="shared" si="5"/>
        <v>-2.7687881282325429E-16</v>
      </c>
      <c r="AD27" s="2">
        <f t="shared" si="6"/>
        <v>1.1920928955078125E-7</v>
      </c>
      <c r="AF27" s="2">
        <v>23</v>
      </c>
      <c r="AG27" s="2">
        <f t="shared" si="13"/>
        <v>2977.0032167434692</v>
      </c>
      <c r="AH27" s="2">
        <v>-1.5472214727196842E-4</v>
      </c>
      <c r="AI27" s="2">
        <f t="shared" si="14"/>
        <v>2977.0054817199707</v>
      </c>
      <c r="AJ27" s="2">
        <v>8.3302931670914404E-4</v>
      </c>
      <c r="AK27" s="2">
        <f t="shared" si="9"/>
        <v>2977.00434923172</v>
      </c>
      <c r="AL27" s="2">
        <v>3.3009359231073176E-4</v>
      </c>
      <c r="AM27" s="2">
        <f t="shared" si="10"/>
        <v>-5.1072789403034144E-8</v>
      </c>
      <c r="AN27" s="2">
        <f t="shared" si="11"/>
        <v>2.7497763965267563E-7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7294.7596511871752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1.1529909645231959</v>
      </c>
      <c r="U28" s="2">
        <v>24</v>
      </c>
      <c r="V28" s="2">
        <f t="shared" si="7"/>
        <v>5.0128757953643799E-2</v>
      </c>
      <c r="W28" s="2">
        <f t="shared" si="0"/>
        <v>5.0674873949829724E-9</v>
      </c>
      <c r="X28" s="2">
        <f t="shared" si="8"/>
        <v>5.0128817558288574E-2</v>
      </c>
      <c r="Y28" s="2">
        <f t="shared" si="1"/>
        <v>-5.4638283480956673E-8</v>
      </c>
      <c r="Z28" s="2">
        <f t="shared" si="3"/>
        <v>5.0128787755966187E-2</v>
      </c>
      <c r="AA28" s="2">
        <f t="shared" si="2"/>
        <v>-2.4785398032578509E-8</v>
      </c>
      <c r="AB28" s="2">
        <f t="shared" si="4"/>
        <v>-1.2559969210972735E-16</v>
      </c>
      <c r="AC28" s="2">
        <f t="shared" si="5"/>
        <v>1.3542316038923705E-15</v>
      </c>
      <c r="AD28" s="2">
        <f t="shared" si="6"/>
        <v>5.9604644775390625E-8</v>
      </c>
      <c r="AF28" s="2">
        <v>24</v>
      </c>
      <c r="AG28" s="2">
        <f t="shared" si="13"/>
        <v>2977.0032167434692</v>
      </c>
      <c r="AH28" s="2">
        <v>-1.5472214727196842E-4</v>
      </c>
      <c r="AI28" s="2">
        <f t="shared" si="14"/>
        <v>2977.00434923172</v>
      </c>
      <c r="AJ28" s="2">
        <v>3.3009359231073176E-4</v>
      </c>
      <c r="AK28" s="2">
        <f t="shared" si="9"/>
        <v>2977.0037829875946</v>
      </c>
      <c r="AL28" s="2">
        <v>8.7685712514939951E-5</v>
      </c>
      <c r="AM28" s="2">
        <f t="shared" si="10"/>
        <v>-1.3566921725384024E-8</v>
      </c>
      <c r="AN28" s="2">
        <f t="shared" si="11"/>
        <v>2.8944491838382619E-8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83.771375707721603</v>
      </c>
      <c r="H29" t="s">
        <v>18</v>
      </c>
      <c r="U29" s="2">
        <v>25</v>
      </c>
      <c r="V29" s="2">
        <f t="shared" si="7"/>
        <v>5.0128757953643799E-2</v>
      </c>
      <c r="W29" s="2">
        <f t="shared" si="0"/>
        <v>5.0674873949829724E-9</v>
      </c>
      <c r="X29" s="2">
        <f t="shared" si="8"/>
        <v>5.0128787755966187E-2</v>
      </c>
      <c r="Y29" s="2">
        <f t="shared" si="1"/>
        <v>-2.4785398032578509E-8</v>
      </c>
      <c r="Z29" s="2">
        <f t="shared" si="3"/>
        <v>5.0128772854804993E-2</v>
      </c>
      <c r="AA29" s="2">
        <f t="shared" si="2"/>
        <v>-9.8589553187977685E-9</v>
      </c>
      <c r="AB29" s="2">
        <f t="shared" si="4"/>
        <v>-4.9960131805708027E-17</v>
      </c>
      <c r="AC29" s="2">
        <f t="shared" si="5"/>
        <v>2.4435813176180963E-16</v>
      </c>
      <c r="AD29" s="2">
        <f t="shared" si="6"/>
        <v>2.9802322387695312E-8</v>
      </c>
      <c r="AF29" s="2">
        <v>25</v>
      </c>
      <c r="AG29" s="2">
        <f t="shared" si="13"/>
        <v>2977.0032167434692</v>
      </c>
      <c r="AH29" s="2">
        <v>-1.5472214727196842E-4</v>
      </c>
      <c r="AI29" s="2">
        <f t="shared" si="14"/>
        <v>2977.0037829875946</v>
      </c>
      <c r="AJ29" s="2">
        <v>8.7685712514939951E-5</v>
      </c>
      <c r="AK29" s="2">
        <f t="shared" si="9"/>
        <v>2977.0034998655319</v>
      </c>
      <c r="AL29" s="2">
        <v>-3.3518220789119368E-5</v>
      </c>
      <c r="AM29" s="2">
        <f t="shared" si="10"/>
        <v>5.1860110932284806E-9</v>
      </c>
      <c r="AN29" s="2">
        <f t="shared" si="11"/>
        <v>-2.9390690721270048E-9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8.8842993981522262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5.0128757953643799E-2</v>
      </c>
      <c r="W30" s="2">
        <f t="shared" si="0"/>
        <v>5.0674873949829724E-9</v>
      </c>
      <c r="X30" s="2">
        <f t="shared" si="8"/>
        <v>5.0128772854804993E-2</v>
      </c>
      <c r="Y30" s="2">
        <f t="shared" si="1"/>
        <v>-9.8589553187977685E-9</v>
      </c>
      <c r="Z30" s="2">
        <f t="shared" si="3"/>
        <v>5.0128765404224396E-2</v>
      </c>
      <c r="AA30" s="2">
        <f t="shared" si="2"/>
        <v>-2.3957339584379511E-9</v>
      </c>
      <c r="AB30" s="2">
        <f t="shared" si="4"/>
        <v>-1.2140351636116977E-17</v>
      </c>
      <c r="AC30" s="2">
        <f t="shared" si="5"/>
        <v>2.3619434051966272E-17</v>
      </c>
      <c r="AD30" s="2">
        <f t="shared" si="6"/>
        <v>1.4901161193847656E-8</v>
      </c>
      <c r="AF30" s="2">
        <v>26</v>
      </c>
      <c r="AG30" s="2">
        <f t="shared" si="13"/>
        <v>2977.0034998655319</v>
      </c>
      <c r="AH30" s="2">
        <v>-3.3518220789119368E-5</v>
      </c>
      <c r="AI30" s="2">
        <f t="shared" si="14"/>
        <v>2977.0037829875946</v>
      </c>
      <c r="AJ30" s="2">
        <v>8.7685712514939951E-5</v>
      </c>
      <c r="AK30" s="2">
        <f t="shared" si="9"/>
        <v>2977.0036414265633</v>
      </c>
      <c r="AL30" s="2">
        <v>2.7083748591394396E-5</v>
      </c>
      <c r="AM30" s="2">
        <f t="shared" si="10"/>
        <v>-9.0779906508335807E-10</v>
      </c>
      <c r="AN30" s="2">
        <f t="shared" si="11"/>
        <v>2.3748577928119187E-9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335.08550283088641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5.0128757953643799E-2</v>
      </c>
      <c r="W31" s="2">
        <f t="shared" si="0"/>
        <v>5.0674873949829724E-9</v>
      </c>
      <c r="X31" s="2">
        <f t="shared" si="8"/>
        <v>5.0128765404224396E-2</v>
      </c>
      <c r="Y31" s="2">
        <f t="shared" si="1"/>
        <v>-2.3957339584379511E-9</v>
      </c>
      <c r="Z31" s="2">
        <f t="shared" si="3"/>
        <v>5.0128761678934097E-2</v>
      </c>
      <c r="AA31" s="2">
        <f t="shared" si="2"/>
        <v>1.3358767148030637E-9</v>
      </c>
      <c r="AB31" s="2">
        <f t="shared" si="4"/>
        <v>6.7695384135157882E-18</v>
      </c>
      <c r="AC31" s="2">
        <f t="shared" si="5"/>
        <v>-3.2004052099402297E-18</v>
      </c>
      <c r="AD31" s="2">
        <f t="shared" si="6"/>
        <v>7.4505805969238281E-9</v>
      </c>
      <c r="AF31" s="2">
        <v>27</v>
      </c>
      <c r="AG31" s="2">
        <f t="shared" si="13"/>
        <v>2977.0034998655319</v>
      </c>
      <c r="AH31" s="2">
        <v>-3.3518220789119368E-5</v>
      </c>
      <c r="AI31" s="2">
        <f t="shared" si="14"/>
        <v>2977.0036414265633</v>
      </c>
      <c r="AJ31" s="2">
        <v>2.7083748591394396E-5</v>
      </c>
      <c r="AK31" s="2">
        <f t="shared" si="9"/>
        <v>2977.0035706460476</v>
      </c>
      <c r="AL31" s="2">
        <v>-1.2277185305720195E-5</v>
      </c>
      <c r="AM31" s="2">
        <f t="shared" si="10"/>
        <v>4.1150940774606147E-10</v>
      </c>
      <c r="AN31" s="2">
        <f t="shared" si="11"/>
        <v>-3.3251220023008732E-10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1343.64</v>
      </c>
      <c r="L32" s="6" t="s">
        <v>7</v>
      </c>
      <c r="U32" s="2">
        <v>28</v>
      </c>
      <c r="V32" s="2">
        <f t="shared" si="7"/>
        <v>5.0128761678934097E-2</v>
      </c>
      <c r="W32" s="2">
        <f t="shared" si="0"/>
        <v>1.3358767148030637E-9</v>
      </c>
      <c r="X32" s="2">
        <f t="shared" si="8"/>
        <v>5.0128765404224396E-2</v>
      </c>
      <c r="Y32" s="2">
        <f t="shared" si="1"/>
        <v>-2.3957339584379511E-9</v>
      </c>
      <c r="Z32" s="2">
        <f t="shared" si="3"/>
        <v>5.0128763541579247E-2</v>
      </c>
      <c r="AA32" s="2">
        <f t="shared" si="2"/>
        <v>-5.2992862181744371E-10</v>
      </c>
      <c r="AB32" s="2">
        <f t="shared" si="4"/>
        <v>-7.0791930639360185E-19</v>
      </c>
      <c r="AC32" s="2">
        <f t="shared" si="5"/>
        <v>1.2695679948362725E-18</v>
      </c>
      <c r="AD32" s="2">
        <f t="shared" si="6"/>
        <v>3.7252902984619141E-9</v>
      </c>
      <c r="AF32" s="2">
        <v>28</v>
      </c>
      <c r="AG32" s="2">
        <f t="shared" si="13"/>
        <v>2977.0035706460476</v>
      </c>
      <c r="AH32" s="2">
        <v>-1.2277185305720195E-5</v>
      </c>
      <c r="AI32" s="2">
        <f t="shared" si="14"/>
        <v>2977.0036414265633</v>
      </c>
      <c r="AJ32" s="2">
        <v>2.7083748591394396E-5</v>
      </c>
      <c r="AK32" s="2">
        <f t="shared" si="9"/>
        <v>2977.0036060363054</v>
      </c>
      <c r="AL32" s="2">
        <v>1.6463227893837029E-5</v>
      </c>
      <c r="AM32" s="2">
        <f t="shared" si="10"/>
        <v>-2.0212209958293881E-10</v>
      </c>
      <c r="AN32" s="2">
        <f t="shared" si="11"/>
        <v>4.4588592527951357E-10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689.73</v>
      </c>
      <c r="L33" s="6" t="s">
        <v>7</v>
      </c>
      <c r="U33" s="2">
        <v>29</v>
      </c>
      <c r="V33" s="2">
        <f t="shared" si="7"/>
        <v>5.0128761678934097E-2</v>
      </c>
      <c r="W33" s="2">
        <f t="shared" si="0"/>
        <v>1.3358767148030637E-9</v>
      </c>
      <c r="X33" s="2">
        <f t="shared" si="8"/>
        <v>5.0128763541579247E-2</v>
      </c>
      <c r="Y33" s="2">
        <f t="shared" si="1"/>
        <v>-5.2992862181744371E-10</v>
      </c>
      <c r="Z33" s="2">
        <f t="shared" si="3"/>
        <v>5.0128762610256672E-2</v>
      </c>
      <c r="AA33" s="2">
        <f t="shared" si="2"/>
        <v>4.0297404996225694E-10</v>
      </c>
      <c r="AB33" s="2">
        <f t="shared" si="4"/>
        <v>5.3832365001446546E-19</v>
      </c>
      <c r="AC33" s="2">
        <f t="shared" si="5"/>
        <v>-2.1354748292469253E-19</v>
      </c>
      <c r="AD33" s="2">
        <f t="shared" si="6"/>
        <v>1.862645149230957E-9</v>
      </c>
      <c r="AF33" s="2">
        <v>29</v>
      </c>
      <c r="AG33" s="2">
        <f t="shared" si="13"/>
        <v>2977.0035706460476</v>
      </c>
      <c r="AH33" s="2">
        <v>-1.2277185305720195E-5</v>
      </c>
      <c r="AI33" s="2">
        <f t="shared" si="14"/>
        <v>2977.0036060363054</v>
      </c>
      <c r="AJ33" s="2">
        <v>1.6463227893837029E-5</v>
      </c>
      <c r="AK33" s="2">
        <f t="shared" si="9"/>
        <v>2977.0035883411765</v>
      </c>
      <c r="AL33" s="2">
        <v>-6.9669285949203186E-6</v>
      </c>
      <c r="AM33" s="2">
        <f t="shared" si="10"/>
        <v>8.5534273371557581E-11</v>
      </c>
      <c r="AN33" s="2">
        <f t="shared" si="11"/>
        <v>-1.1469813317826301E-10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197.45</v>
      </c>
      <c r="L34" s="6" t="s">
        <v>7</v>
      </c>
      <c r="U34" s="2">
        <v>30</v>
      </c>
      <c r="V34" s="2">
        <f t="shared" si="7"/>
        <v>5.0128762610256672E-2</v>
      </c>
      <c r="W34" s="2">
        <f t="shared" si="0"/>
        <v>4.0297404996225694E-10</v>
      </c>
      <c r="X34" s="2">
        <f t="shared" si="8"/>
        <v>5.0128763541579247E-2</v>
      </c>
      <c r="Y34" s="2">
        <f t="shared" si="1"/>
        <v>-5.2992862181744371E-10</v>
      </c>
      <c r="Z34" s="2">
        <f t="shared" si="3"/>
        <v>5.0128763075917959E-2</v>
      </c>
      <c r="AA34" s="2">
        <f t="shared" si="2"/>
        <v>-6.3477285927593385E-11</v>
      </c>
      <c r="AB34" s="2">
        <f t="shared" si="4"/>
        <v>-2.5579698990854486E-20</v>
      </c>
      <c r="AC34" s="2">
        <f t="shared" si="5"/>
        <v>3.3638430648321377E-20</v>
      </c>
      <c r="AD34" s="2">
        <f>X34-V34</f>
        <v>9.3132257461547852E-10</v>
      </c>
      <c r="AF34" s="2">
        <v>30</v>
      </c>
      <c r="AG34" s="2">
        <f t="shared" si="13"/>
        <v>2977.0035883411765</v>
      </c>
      <c r="AH34" s="2">
        <v>-6.9669285949203186E-6</v>
      </c>
      <c r="AI34" s="2">
        <f t="shared" si="14"/>
        <v>2977.0036060363054</v>
      </c>
      <c r="AJ34" s="2">
        <v>1.6463227893837029E-5</v>
      </c>
      <c r="AK34" s="2">
        <f t="shared" si="9"/>
        <v>2977.003597188741</v>
      </c>
      <c r="AL34" s="2">
        <v>-4.3117984205309767E-6</v>
      </c>
      <c r="AM34" s="2">
        <f t="shared" si="10"/>
        <v>3.0039991711529527E-11</v>
      </c>
      <c r="AN34" s="2">
        <f t="shared" si="11"/>
        <v>-7.0986120029488021E-11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268.45246818036736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2977.003597188741</v>
      </c>
      <c r="AH35" s="2">
        <v>-4.3117984205309767E-6</v>
      </c>
      <c r="AI35" s="2">
        <f t="shared" si="14"/>
        <v>2977.0036060363054</v>
      </c>
      <c r="AJ35" s="2">
        <v>1.6463227893837029E-5</v>
      </c>
      <c r="AK35" s="2">
        <f t="shared" si="9"/>
        <v>2977.0036016125232</v>
      </c>
      <c r="AL35" s="2">
        <v>1.5135665762500139E-5</v>
      </c>
      <c r="AM35" s="2">
        <f t="shared" si="10"/>
        <v>-6.5261939728432881E-11</v>
      </c>
      <c r="AN35" s="2">
        <f t="shared" si="11"/>
        <v>2.4918191477298639E-10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2976.9999999999995</v>
      </c>
      <c r="L36" s="6" t="s">
        <v>7</v>
      </c>
      <c r="AF36" s="2">
        <v>32</v>
      </c>
      <c r="AG36" s="2">
        <f t="shared" si="13"/>
        <v>2977.003597188741</v>
      </c>
      <c r="AH36" s="2">
        <v>-4.3117984205309767E-6</v>
      </c>
      <c r="AI36" s="2">
        <f t="shared" si="14"/>
        <v>2977.0036016125232</v>
      </c>
      <c r="AJ36" s="2">
        <v>1.5135665762500139E-5</v>
      </c>
      <c r="AK36" s="2">
        <f t="shared" si="9"/>
        <v>2977.0035994006321</v>
      </c>
      <c r="AL36" s="2">
        <v>-3.6480137168837246E-6</v>
      </c>
      <c r="AM36" s="2">
        <f t="shared" si="10"/>
        <v>1.5729499782534581E-11</v>
      </c>
      <c r="AN36" s="2">
        <f t="shared" si="11"/>
        <v>-5.5215116315767865E-11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2977.0035994006321</v>
      </c>
      <c r="AH37" s="2">
        <v>-3.6480137168837246E-6</v>
      </c>
      <c r="AI37" s="2">
        <f t="shared" si="14"/>
        <v>2977.0036016125232</v>
      </c>
      <c r="AJ37" s="2">
        <v>1.5135665762500139E-5</v>
      </c>
      <c r="AK37" s="2">
        <f t="shared" si="9"/>
        <v>2977.0036005065776</v>
      </c>
      <c r="AL37" s="2">
        <v>-3.3161236387968529E-6</v>
      </c>
      <c r="AM37" s="2">
        <f t="shared" si="10"/>
        <v>1.2097264521213289E-11</v>
      </c>
      <c r="AN37" s="2">
        <f t="shared" si="11"/>
        <v>-5.0191739023954904E-11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2977.0036005065776</v>
      </c>
      <c r="AH38" s="2">
        <v>-3.3161236387968529E-6</v>
      </c>
      <c r="AI38" s="2">
        <f t="shared" si="14"/>
        <v>2977.0036016125232</v>
      </c>
      <c r="AJ38" s="2">
        <v>1.5135665762500139E-5</v>
      </c>
      <c r="AK38" s="2">
        <f t="shared" si="9"/>
        <v>2977.0036010595504</v>
      </c>
      <c r="AL38" s="2">
        <v>1.496971935921465E-5</v>
      </c>
      <c r="AM38" s="2">
        <f t="shared" si="10"/>
        <v>-4.964144023324658E-11</v>
      </c>
      <c r="AN38" s="2">
        <f t="shared" si="11"/>
        <v>2.265766687795007E-10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2977.0036005065776</v>
      </c>
      <c r="AH39" s="2">
        <v>-3.3161236387968529E-6</v>
      </c>
      <c r="AI39" s="2">
        <f t="shared" si="14"/>
        <v>2977.0036010595504</v>
      </c>
      <c r="AJ39" s="2">
        <v>1.496971935921465E-5</v>
      </c>
      <c r="AK39" s="2">
        <f t="shared" si="9"/>
        <v>2977.003600783064</v>
      </c>
      <c r="AL39" s="2">
        <v>1.4886746157571906E-5</v>
      </c>
      <c r="AM39" s="2">
        <f t="shared" si="10"/>
        <v>-4.9366290837892418E-11</v>
      </c>
      <c r="AN39" s="2">
        <f t="shared" si="11"/>
        <v>2.2285041215071848E-10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45.13</v>
      </c>
      <c r="L40" s="6" t="s">
        <v>58</v>
      </c>
      <c r="AF40" s="2">
        <v>36</v>
      </c>
      <c r="AG40" s="2">
        <f t="shared" si="13"/>
        <v>2977.0036005065776</v>
      </c>
      <c r="AH40" s="2">
        <v>-3.3161236387968529E-6</v>
      </c>
      <c r="AI40" s="2">
        <f t="shared" si="14"/>
        <v>2977.003600783064</v>
      </c>
      <c r="AJ40" s="2">
        <v>1.4886746157571906E-5</v>
      </c>
      <c r="AK40" s="2">
        <f t="shared" si="9"/>
        <v>2977.0036006448208</v>
      </c>
      <c r="AL40" s="2">
        <v>-3.2746388569648843E-6</v>
      </c>
      <c r="AM40" s="2">
        <f t="shared" si="10"/>
        <v>1.0859107322103959E-11</v>
      </c>
      <c r="AN40" s="2">
        <f t="shared" si="11"/>
        <v>-4.8748717421357651E-11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23.17</v>
      </c>
      <c r="L41" s="6" t="s">
        <v>58</v>
      </c>
      <c r="AF41" s="2">
        <v>37</v>
      </c>
      <c r="AG41" s="2">
        <f t="shared" si="13"/>
        <v>2977.0036006448208</v>
      </c>
      <c r="AH41" s="2">
        <v>-3.2746388569648843E-6</v>
      </c>
      <c r="AI41" s="2">
        <f t="shared" si="14"/>
        <v>2977.003600783064</v>
      </c>
      <c r="AJ41" s="2">
        <v>1.4886746157571906E-5</v>
      </c>
      <c r="AK41" s="2">
        <f t="shared" si="9"/>
        <v>2977.0036007139424</v>
      </c>
      <c r="AL41" s="2">
        <v>-3.2538955565541983E-6</v>
      </c>
      <c r="AM41" s="2">
        <f t="shared" si="10"/>
        <v>1.0655332825997756E-11</v>
      </c>
      <c r="AN41" s="2">
        <f t="shared" si="11"/>
        <v>-4.843991717367351E-11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2977.0036007139424</v>
      </c>
      <c r="AH42" s="2">
        <v>-3.2538955565541983E-6</v>
      </c>
      <c r="AI42" s="2">
        <f t="shared" si="14"/>
        <v>2977.003600783064</v>
      </c>
      <c r="AJ42" s="2">
        <v>1.4886746157571906E-5</v>
      </c>
      <c r="AK42" s="2">
        <f t="shared" si="9"/>
        <v>2977.0036007485032</v>
      </c>
      <c r="AL42" s="2">
        <v>-3.243522769480478E-6</v>
      </c>
      <c r="AM42" s="2">
        <f t="shared" si="10"/>
        <v>1.0554084327194895E-11</v>
      </c>
      <c r="AN42" s="2">
        <f t="shared" si="11"/>
        <v>-4.8285500125560494E-11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2977.0036007485032</v>
      </c>
      <c r="AH43" s="2">
        <v>-3.243522769480478E-6</v>
      </c>
      <c r="AI43" s="2">
        <f t="shared" si="14"/>
        <v>2977.003600783064</v>
      </c>
      <c r="AJ43" s="2">
        <v>1.4886746157571906E-5</v>
      </c>
      <c r="AK43" s="2">
        <f t="shared" si="9"/>
        <v>2977.0036007657836</v>
      </c>
      <c r="AL43" s="2">
        <v>1.4881561128277099E-5</v>
      </c>
      <c r="AM43" s="2">
        <f t="shared" si="10"/>
        <v>-4.8268682364982363E-11</v>
      </c>
      <c r="AN43" s="2">
        <f t="shared" si="11"/>
        <v>2.2153802294505054E-10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2977.0036007485032</v>
      </c>
      <c r="AH44" s="2">
        <v>-3.243522769480478E-6</v>
      </c>
      <c r="AI44" s="2">
        <f t="shared" si="14"/>
        <v>2977.0036007657836</v>
      </c>
      <c r="AJ44" s="2">
        <v>1.4881561128277099E-5</v>
      </c>
      <c r="AK44" s="5">
        <f>(AG44+AI44)/2</f>
        <v>2977.0036007571434</v>
      </c>
      <c r="AL44" s="2">
        <v>-3.2409293453383725E-6</v>
      </c>
      <c r="AM44" s="2">
        <f t="shared" si="10"/>
        <v>1.0512028125882471E-11</v>
      </c>
      <c r="AN44" s="2">
        <f t="shared" si="11"/>
        <v>-4.823008816508007E-11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3088.5497011185371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99.99445461509913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45.13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351.18950001113228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6.0334665213159888E-2</v>
      </c>
      <c r="X4" s="3">
        <v>1</v>
      </c>
      <c r="Y4" s="2">
        <f t="shared" ref="Y4:Y34" si="1" xml:space="preserve"> $O$20 * TAN($O$17/180*PI()) + $O$21 / (2 * SQRT($O$20^2 + X4^2)) - X4</f>
        <v>-0.94299393875791715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-0.44143113659917288</v>
      </c>
      <c r="AB4" s="2">
        <f>W4*AA4</f>
        <v>-2.6633599841375748E-2</v>
      </c>
      <c r="AC4" s="2">
        <f>Y4*AA4</f>
        <v>0.41626688619203817</v>
      </c>
      <c r="AD4" s="2">
        <f>X4-V4</f>
        <v>1</v>
      </c>
      <c r="AF4" s="2">
        <v>0</v>
      </c>
      <c r="AG4" s="2"/>
      <c r="AH4" s="2">
        <f>K27</f>
        <v>1.7874776244752866E-4</v>
      </c>
      <c r="AI4" s="2"/>
      <c r="AJ4" s="2">
        <f>K27</f>
        <v>1.7874776244752866E-4</v>
      </c>
      <c r="AK4" s="2"/>
      <c r="AL4" s="2">
        <f>K27</f>
        <v>1.7874776244752866E-4</v>
      </c>
      <c r="AM4" s="2"/>
      <c r="AN4" s="2"/>
      <c r="AO4" s="2"/>
    </row>
    <row r="5" spans="2:41" x14ac:dyDescent="0.2">
      <c r="B5" s="10" t="s">
        <v>37</v>
      </c>
      <c r="C5" s="10">
        <v>2072.8042045284901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87.79737500278307</v>
      </c>
      <c r="L5" s="6" t="s">
        <v>101</v>
      </c>
      <c r="N5" s="6" t="s">
        <v>114</v>
      </c>
      <c r="O5" s="6">
        <f xml:space="preserve"> $C$18 * 0.85 * ($C$5/$C$18 *2.20462/1000)^(2/3) * 0.3048^2</f>
        <v>0.34519423235526187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6.0334665213159888E-2</v>
      </c>
      <c r="X5" s="2">
        <f>IF(AC4&gt;0, Z4, X4)</f>
        <v>0.5</v>
      </c>
      <c r="Y5" s="2">
        <f t="shared" si="1"/>
        <v>-0.44143113659917288</v>
      </c>
      <c r="Z5" s="2">
        <f t="shared" ref="Z5:Z34" si="3" xml:space="preserve"> (V5 + X5)/2</f>
        <v>0.25</v>
      </c>
      <c r="AA5" s="2">
        <f t="shared" si="2"/>
        <v>-0.19030248918377704</v>
      </c>
      <c r="AB5" s="2">
        <f t="shared" ref="AB5:AB34" si="4">W5*AA5</f>
        <v>-1.1481836974134168E-2</v>
      </c>
      <c r="AC5" s="2">
        <f t="shared" ref="AC5:AC34" si="5">Y5*AA5</f>
        <v>8.40054440980465E-2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-962.51804222116971</v>
      </c>
      <c r="AI5" s="3">
        <v>10000</v>
      </c>
      <c r="AJ5" s="2">
        <f t="dataTable" ref="AJ5:AJ44" dt2D="0" dtr="0" r1="C5"/>
        <v>3328.9738086520292</v>
      </c>
      <c r="AK5" s="2">
        <f>(AG5+AI5)/2</f>
        <v>5250</v>
      </c>
      <c r="AL5" s="2">
        <f t="dataTable" ref="AL5:AL44" dt2D="0" dtr="0" r1="C5" ca="1"/>
        <v>1629.8522694533026</v>
      </c>
      <c r="AM5" s="2">
        <f>AH5*AL5</f>
        <v>-1568762.2155039231</v>
      </c>
      <c r="AN5" s="2">
        <f>AJ5*AL5</f>
        <v>5425735.5169821139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6.0334665213159888E-2</v>
      </c>
      <c r="X6" s="2">
        <f t="shared" ref="X6:X34" si="8">IF(AC5&gt;0, Z5, X5)</f>
        <v>0.25</v>
      </c>
      <c r="Y6" s="2">
        <f t="shared" si="1"/>
        <v>-0.19030248918377704</v>
      </c>
      <c r="Z6" s="2">
        <f t="shared" si="3"/>
        <v>0.125</v>
      </c>
      <c r="AA6" s="2">
        <f t="shared" si="2"/>
        <v>-6.4845616194819808E-2</v>
      </c>
      <c r="AB6" s="2">
        <f t="shared" si="4"/>
        <v>-3.912438543655512E-3</v>
      </c>
      <c r="AC6" s="2">
        <f t="shared" si="5"/>
        <v>1.2340282174530055E-2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-962.51804222116971</v>
      </c>
      <c r="AI6" s="2">
        <f>IF(AN5&gt;0, AK5, AI5)</f>
        <v>5250</v>
      </c>
      <c r="AJ6" s="2">
        <v>1629.8522694533026</v>
      </c>
      <c r="AK6" s="2">
        <f t="shared" ref="AK6:AK43" si="9">(AG6+AI6)/2</f>
        <v>2875</v>
      </c>
      <c r="AL6" s="2">
        <v>448.43623901072078</v>
      </c>
      <c r="AM6" s="2">
        <f t="shared" ref="AM6:AM44" si="10">AH6*AL6</f>
        <v>-431627.97083362349</v>
      </c>
      <c r="AN6" s="2">
        <f t="shared" ref="AN6:AN44" si="11">AJ6*AL6</f>
        <v>730884.82185672689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0.97547085569035796</v>
      </c>
      <c r="P7" s="6" t="s">
        <v>115</v>
      </c>
      <c r="U7" s="2">
        <v>3</v>
      </c>
      <c r="V7" s="2">
        <f t="shared" si="7"/>
        <v>0</v>
      </c>
      <c r="W7" s="2">
        <f t="shared" si="0"/>
        <v>6.0334665213159888E-2</v>
      </c>
      <c r="X7" s="2">
        <f t="shared" si="8"/>
        <v>0.125</v>
      </c>
      <c r="Y7" s="2">
        <f t="shared" si="1"/>
        <v>-6.4845616194819808E-2</v>
      </c>
      <c r="Z7" s="2">
        <f t="shared" si="3"/>
        <v>6.25E-2</v>
      </c>
      <c r="AA7" s="2">
        <f t="shared" si="2"/>
        <v>-2.2119680926349708E-3</v>
      </c>
      <c r="AB7" s="2">
        <f t="shared" si="4"/>
        <v>-1.3345835433132281E-4</v>
      </c>
      <c r="AC7" s="2">
        <f t="shared" si="5"/>
        <v>1.4343643397019494E-4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-962.51804222116971</v>
      </c>
      <c r="AI7" s="2">
        <f t="shared" ref="AI7:AI44" si="14">IF(AN6&gt;0, AK6, AI6)</f>
        <v>2875</v>
      </c>
      <c r="AJ7" s="2">
        <v>448.43623901072078</v>
      </c>
      <c r="AK7" s="2">
        <f t="shared" si="9"/>
        <v>1687.5</v>
      </c>
      <c r="AL7" s="2">
        <v>-239.11940191722533</v>
      </c>
      <c r="AM7" s="2">
        <f t="shared" si="10"/>
        <v>230156.73859046475</v>
      </c>
      <c r="AN7" s="2">
        <f t="shared" si="11"/>
        <v>-107229.80527025346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190.24497434971383</v>
      </c>
      <c r="L8" s="6" t="s">
        <v>102</v>
      </c>
      <c r="N8" s="6" t="s">
        <v>38</v>
      </c>
      <c r="O8" s="6">
        <f xml:space="preserve"> O4 *O7</f>
        <v>2211.8448391803677</v>
      </c>
      <c r="P8" s="6" t="s">
        <v>20</v>
      </c>
      <c r="U8" s="2">
        <v>4</v>
      </c>
      <c r="V8" s="2">
        <f t="shared" si="7"/>
        <v>0</v>
      </c>
      <c r="W8" s="2">
        <f t="shared" si="0"/>
        <v>6.0334665213159888E-2</v>
      </c>
      <c r="X8" s="2">
        <f t="shared" si="8"/>
        <v>6.25E-2</v>
      </c>
      <c r="Y8" s="2">
        <f t="shared" si="1"/>
        <v>-2.2119680926349708E-3</v>
      </c>
      <c r="Z8" s="2">
        <f t="shared" si="3"/>
        <v>3.125E-2</v>
      </c>
      <c r="AA8" s="2">
        <f t="shared" si="2"/>
        <v>2.9072904443141818E-2</v>
      </c>
      <c r="AB8" s="2">
        <f t="shared" si="4"/>
        <v>1.7541039563511503E-3</v>
      </c>
      <c r="AC8" s="2">
        <f t="shared" si="5"/>
        <v>-6.4308336988455175E-5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-239.11940191722533</v>
      </c>
      <c r="AI8" s="2">
        <f t="shared" si="14"/>
        <v>2875</v>
      </c>
      <c r="AJ8" s="2">
        <v>448.43623901072078</v>
      </c>
      <c r="AK8" s="2">
        <f t="shared" si="9"/>
        <v>2281.25</v>
      </c>
      <c r="AL8" s="2">
        <v>118.95755521407477</v>
      </c>
      <c r="AM8" s="2">
        <f t="shared" si="10"/>
        <v>-28445.059456324871</v>
      </c>
      <c r="AN8" s="2">
        <f t="shared" si="11"/>
        <v>53344.878662109848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5079.143038564408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2211.8448391803677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2.9072904443141818E-2</v>
      </c>
      <c r="X9" s="2">
        <f t="shared" si="8"/>
        <v>6.25E-2</v>
      </c>
      <c r="Y9" s="2">
        <f t="shared" si="1"/>
        <v>-2.2119680926349708E-3</v>
      </c>
      <c r="Z9" s="2">
        <f t="shared" si="3"/>
        <v>4.6875E-2</v>
      </c>
      <c r="AA9" s="2">
        <f t="shared" si="2"/>
        <v>1.3433300066303146E-2</v>
      </c>
      <c r="AB9" s="2">
        <f t="shared" si="4"/>
        <v>3.9054504918368198E-4</v>
      </c>
      <c r="AC9" s="2">
        <f t="shared" si="5"/>
        <v>-2.9714031125453794E-5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-239.11940191722533</v>
      </c>
      <c r="AI9" s="2">
        <f t="shared" si="14"/>
        <v>2281.25</v>
      </c>
      <c r="AJ9" s="2">
        <v>118.95755521407477</v>
      </c>
      <c r="AK9" s="2">
        <f t="shared" si="9"/>
        <v>1984.375</v>
      </c>
      <c r="AL9" s="2">
        <v>-54.724177776481156</v>
      </c>
      <c r="AM9" s="2">
        <f t="shared" si="10"/>
        <v>13085.612660324088</v>
      </c>
      <c r="AN9" s="2">
        <f t="shared" si="11"/>
        <v>-6509.8543993906005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58.025156511515519</v>
      </c>
      <c r="H10" s="6" t="s">
        <v>101</v>
      </c>
      <c r="N10" s="6" t="s">
        <v>113</v>
      </c>
      <c r="O10" s="6">
        <f>O7/(0.3048^2)/($C$5*2.20462/1000)^(2/3)</f>
        <v>3.8129082694508467</v>
      </c>
      <c r="U10" s="2">
        <v>6</v>
      </c>
      <c r="V10" s="2">
        <f t="shared" si="7"/>
        <v>4.6875E-2</v>
      </c>
      <c r="W10" s="2">
        <f t="shared" si="0"/>
        <v>1.3433300066303146E-2</v>
      </c>
      <c r="X10" s="2">
        <f t="shared" si="8"/>
        <v>6.25E-2</v>
      </c>
      <c r="Y10" s="2">
        <f t="shared" si="1"/>
        <v>-2.2119680926349708E-3</v>
      </c>
      <c r="Z10" s="2">
        <f t="shared" si="3"/>
        <v>5.46875E-2</v>
      </c>
      <c r="AA10" s="2">
        <f t="shared" si="2"/>
        <v>5.6113642004137487E-3</v>
      </c>
      <c r="AB10" s="2">
        <f t="shared" si="4"/>
        <v>7.5379139085469105E-5</v>
      </c>
      <c r="AC10" s="2">
        <f t="shared" si="5"/>
        <v>-1.2412158567469358E-5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-54.724177776481156</v>
      </c>
      <c r="AI10" s="2">
        <f t="shared" si="14"/>
        <v>2281.25</v>
      </c>
      <c r="AJ10" s="2">
        <v>118.95755521407477</v>
      </c>
      <c r="AK10" s="2">
        <f t="shared" si="9"/>
        <v>2132.8125</v>
      </c>
      <c r="AL10" s="2">
        <v>34.935953729081803</v>
      </c>
      <c r="AM10" s="2">
        <f t="shared" si="10"/>
        <v>-1911.8413426611924</v>
      </c>
      <c r="AN10" s="2">
        <f t="shared" si="11"/>
        <v>4155.89564468361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8.9306273741679902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5.46875E-2</v>
      </c>
      <c r="W11" s="2">
        <f t="shared" si="0"/>
        <v>5.6113642004137487E-3</v>
      </c>
      <c r="X11" s="2">
        <f t="shared" si="8"/>
        <v>6.25E-2</v>
      </c>
      <c r="Y11" s="2">
        <f t="shared" si="1"/>
        <v>-2.2119680926349708E-3</v>
      </c>
      <c r="Z11" s="2">
        <f t="shared" si="3"/>
        <v>5.859375E-2</v>
      </c>
      <c r="AA11" s="2">
        <f t="shared" si="2"/>
        <v>1.6998712316795075E-3</v>
      </c>
      <c r="AB11" s="2">
        <f t="shared" si="4"/>
        <v>9.5385965747596133E-6</v>
      </c>
      <c r="AC11" s="2">
        <f t="shared" si="5"/>
        <v>-3.7600609260631786E-6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-54.724177776481156</v>
      </c>
      <c r="AI11" s="2">
        <f t="shared" si="14"/>
        <v>2132.8125</v>
      </c>
      <c r="AJ11" s="2">
        <v>34.935953729081803</v>
      </c>
      <c r="AK11" s="2">
        <f t="shared" si="9"/>
        <v>2058.59375</v>
      </c>
      <c r="AL11" s="2">
        <v>-8.7864131928877214</v>
      </c>
      <c r="AM11" s="2">
        <f t="shared" si="10"/>
        <v>480.82923758520707</v>
      </c>
      <c r="AN11" s="2">
        <f t="shared" si="11"/>
        <v>-306.96172475131931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232.10062604606208</v>
      </c>
      <c r="H12" s="25" t="s">
        <v>101</v>
      </c>
      <c r="J12" s="10" t="s">
        <v>79</v>
      </c>
      <c r="K12" s="6">
        <f>C5</f>
        <v>2072.8042045284901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5.859375E-2</v>
      </c>
      <c r="W12" s="2">
        <f t="shared" si="0"/>
        <v>1.6998712316795075E-3</v>
      </c>
      <c r="X12" s="2">
        <f t="shared" si="8"/>
        <v>6.25E-2</v>
      </c>
      <c r="Y12" s="2">
        <f t="shared" si="1"/>
        <v>-2.2119680926349708E-3</v>
      </c>
      <c r="Z12" s="2">
        <f t="shared" si="3"/>
        <v>6.0546875E-2</v>
      </c>
      <c r="AA12" s="2">
        <f t="shared" si="2"/>
        <v>-2.5600531739952692E-4</v>
      </c>
      <c r="AB12" s="2">
        <f t="shared" si="4"/>
        <v>-4.3517607420443708E-7</v>
      </c>
      <c r="AC12" s="2">
        <f t="shared" si="5"/>
        <v>5.6627559363264188E-7</v>
      </c>
      <c r="AD12" s="2">
        <f t="shared" si="6"/>
        <v>3.90625E-3</v>
      </c>
      <c r="AF12" s="2">
        <v>8</v>
      </c>
      <c r="AG12" s="2">
        <f t="shared" si="13"/>
        <v>2058.59375</v>
      </c>
      <c r="AH12" s="2">
        <v>-8.7864131928877214</v>
      </c>
      <c r="AI12" s="2">
        <f t="shared" si="14"/>
        <v>2132.8125</v>
      </c>
      <c r="AJ12" s="2">
        <v>34.935953729081803</v>
      </c>
      <c r="AK12" s="2">
        <f t="shared" si="9"/>
        <v>2095.703125</v>
      </c>
      <c r="AL12" s="2">
        <v>13.836862144454699</v>
      </c>
      <c r="AM12" s="2">
        <f t="shared" si="10"/>
        <v>-121.57638809420546</v>
      </c>
      <c r="AN12" s="2">
        <f t="shared" si="11"/>
        <v>483.40397563435295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699.43005275630082</v>
      </c>
      <c r="L13" s="6" t="s">
        <v>7</v>
      </c>
      <c r="N13" s="6" t="s">
        <v>74</v>
      </c>
      <c r="O13" s="6">
        <f xml:space="preserve"> SQRT( ($C$5*$C$50)^2 + O9^2)</f>
        <v>20434.686261863051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1.6998712316795075E-3</v>
      </c>
      <c r="X13" s="2">
        <f t="shared" si="8"/>
        <v>6.0546875E-2</v>
      </c>
      <c r="Y13" s="2">
        <f t="shared" si="1"/>
        <v>-2.5600531739952692E-4</v>
      </c>
      <c r="Z13" s="2">
        <f t="shared" si="3"/>
        <v>5.95703125E-2</v>
      </c>
      <c r="AA13" s="2">
        <f t="shared" si="2"/>
        <v>7.2194375849468639E-4</v>
      </c>
      <c r="AB13" s="2">
        <f t="shared" si="4"/>
        <v>1.2272114259556955E-6</v>
      </c>
      <c r="AC13" s="2">
        <f t="shared" si="5"/>
        <v>-1.8482144103803961E-7</v>
      </c>
      <c r="AD13" s="2">
        <f t="shared" si="6"/>
        <v>1.953125E-3</v>
      </c>
      <c r="AF13" s="2">
        <v>9</v>
      </c>
      <c r="AG13" s="2">
        <f t="shared" si="13"/>
        <v>2058.59375</v>
      </c>
      <c r="AH13" s="2">
        <v>-8.7864131928877214</v>
      </c>
      <c r="AI13" s="2">
        <f t="shared" si="14"/>
        <v>2095.703125</v>
      </c>
      <c r="AJ13" s="2">
        <v>13.836862144454699</v>
      </c>
      <c r="AK13" s="2">
        <f t="shared" si="9"/>
        <v>2077.1484375</v>
      </c>
      <c r="AL13" s="2">
        <v>2.6857032753052863</v>
      </c>
      <c r="AM13" s="2">
        <f t="shared" si="10"/>
        <v>-23.597698690324133</v>
      </c>
      <c r="AN13" s="2">
        <f t="shared" si="11"/>
        <v>37.161705981309716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149.13561559015918</v>
      </c>
      <c r="L14" s="6" t="s">
        <v>7</v>
      </c>
      <c r="N14" s="6" t="s">
        <v>75</v>
      </c>
      <c r="O14" s="6">
        <f>$C$5*$C$50/O13</f>
        <v>0.99412482201383767</v>
      </c>
      <c r="U14" s="2">
        <v>10</v>
      </c>
      <c r="V14" s="2">
        <f t="shared" si="7"/>
        <v>5.95703125E-2</v>
      </c>
      <c r="W14" s="2">
        <f t="shared" si="0"/>
        <v>7.2194375849468639E-4</v>
      </c>
      <c r="X14" s="2">
        <f t="shared" si="8"/>
        <v>6.0546875E-2</v>
      </c>
      <c r="Y14" s="2">
        <f t="shared" si="1"/>
        <v>-2.5600531739952692E-4</v>
      </c>
      <c r="Z14" s="2">
        <f t="shared" si="3"/>
        <v>6.005859375E-2</v>
      </c>
      <c r="AA14" s="2">
        <f t="shared" si="2"/>
        <v>2.3297191802630624E-4</v>
      </c>
      <c r="AB14" s="2">
        <f t="shared" si="4"/>
        <v>1.6819262212362751E-7</v>
      </c>
      <c r="AC14" s="2">
        <f t="shared" si="5"/>
        <v>-5.9642049819501099E-8</v>
      </c>
      <c r="AD14" s="2">
        <f t="shared" si="6"/>
        <v>9.765625E-4</v>
      </c>
      <c r="AF14" s="2">
        <v>10</v>
      </c>
      <c r="AG14" s="2">
        <f t="shared" si="13"/>
        <v>2058.59375</v>
      </c>
      <c r="AH14" s="2">
        <v>-8.7864131928877214</v>
      </c>
      <c r="AI14" s="2">
        <f t="shared" si="14"/>
        <v>2077.1484375</v>
      </c>
      <c r="AJ14" s="2">
        <v>2.6857032753052863</v>
      </c>
      <c r="AK14" s="2">
        <f t="shared" si="9"/>
        <v>2067.87109375</v>
      </c>
      <c r="AL14" s="2">
        <v>-3.0497140260561082</v>
      </c>
      <c r="AM14" s="2">
        <f t="shared" si="10"/>
        <v>26.796047553074118</v>
      </c>
      <c r="AN14" s="2">
        <f t="shared" si="11"/>
        <v>-8.1906269485233612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262.80876523550631</v>
      </c>
      <c r="L15" s="6" t="s">
        <v>7</v>
      </c>
      <c r="U15" s="2">
        <v>11</v>
      </c>
      <c r="V15" s="2">
        <f t="shared" si="7"/>
        <v>6.005859375E-2</v>
      </c>
      <c r="W15" s="2">
        <f t="shared" si="0"/>
        <v>2.3297191802630624E-4</v>
      </c>
      <c r="X15" s="2">
        <f t="shared" si="8"/>
        <v>6.0546875E-2</v>
      </c>
      <c r="Y15" s="2">
        <f t="shared" si="1"/>
        <v>-2.5600531739952692E-4</v>
      </c>
      <c r="Z15" s="2">
        <f t="shared" si="3"/>
        <v>6.0302734375E-2</v>
      </c>
      <c r="AA15" s="2">
        <f t="shared" si="2"/>
        <v>-1.1516025676672204E-5</v>
      </c>
      <c r="AB15" s="2">
        <f t="shared" si="4"/>
        <v>-2.6829105899345143E-9</v>
      </c>
      <c r="AC15" s="2">
        <f t="shared" si="5"/>
        <v>2.9481638085375692E-9</v>
      </c>
      <c r="AD15" s="2">
        <f t="shared" si="6"/>
        <v>4.8828125E-4</v>
      </c>
      <c r="AF15" s="2">
        <v>11</v>
      </c>
      <c r="AG15" s="2">
        <f t="shared" si="13"/>
        <v>2067.87109375</v>
      </c>
      <c r="AH15" s="2">
        <v>-3.0497140260561082</v>
      </c>
      <c r="AI15" s="2">
        <f t="shared" si="14"/>
        <v>2077.1484375</v>
      </c>
      <c r="AJ15" s="2">
        <v>2.6857032753052863</v>
      </c>
      <c r="AK15" s="2">
        <f t="shared" si="9"/>
        <v>2072.509765625</v>
      </c>
      <c r="AL15" s="2">
        <v>-0.18184461073292368</v>
      </c>
      <c r="AM15" s="2">
        <f t="shared" si="10"/>
        <v>0.55457405991491049</v>
      </c>
      <c r="AN15" s="2">
        <f t="shared" si="11"/>
        <v>-0.48838066664202795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60.067452081904065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6.005859375E-2</v>
      </c>
      <c r="W16" s="2">
        <f t="shared" si="0"/>
        <v>2.3297191802630624E-4</v>
      </c>
      <c r="X16" s="2">
        <f t="shared" si="8"/>
        <v>6.0302734375E-2</v>
      </c>
      <c r="Y16" s="2">
        <f t="shared" si="1"/>
        <v>-1.1516025676672204E-5</v>
      </c>
      <c r="Z16" s="2">
        <f t="shared" si="3"/>
        <v>6.01806640625E-2</v>
      </c>
      <c r="AA16" s="2">
        <f t="shared" si="2"/>
        <v>1.1072811472236793E-4</v>
      </c>
      <c r="AB16" s="2">
        <f t="shared" si="4"/>
        <v>2.5796541266306936E-8</v>
      </c>
      <c r="AC16" s="2">
        <f t="shared" si="5"/>
        <v>-1.2751478122722946E-9</v>
      </c>
      <c r="AD16" s="2">
        <f t="shared" si="6"/>
        <v>2.44140625E-4</v>
      </c>
      <c r="AF16" s="2">
        <v>12</v>
      </c>
      <c r="AG16" s="2">
        <f t="shared" si="13"/>
        <v>2072.509765625</v>
      </c>
      <c r="AH16" s="2">
        <v>-0.18184461073292368</v>
      </c>
      <c r="AI16" s="2">
        <f t="shared" si="14"/>
        <v>2077.1484375</v>
      </c>
      <c r="AJ16" s="2">
        <v>2.6857032753052863</v>
      </c>
      <c r="AK16" s="2">
        <f t="shared" si="9"/>
        <v>2074.8291015625</v>
      </c>
      <c r="AL16" s="2">
        <v>1.2519700016537172</v>
      </c>
      <c r="AM16" s="2">
        <f t="shared" si="10"/>
        <v>-0.22766399760001801</v>
      </c>
      <c r="AN16" s="2">
        <f t="shared" si="11"/>
        <v>3.3624199340253531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32.281338841023278</v>
      </c>
      <c r="L17" s="6" t="s">
        <v>7</v>
      </c>
      <c r="N17" s="6" t="s">
        <v>25</v>
      </c>
      <c r="O17" s="6">
        <f xml:space="preserve"> ACOS(O14)/PI()*180</f>
        <v>6.2138534058763213</v>
      </c>
      <c r="P17" s="6" t="s">
        <v>40</v>
      </c>
      <c r="U17" s="2">
        <v>13</v>
      </c>
      <c r="V17" s="2">
        <f t="shared" si="7"/>
        <v>6.01806640625E-2</v>
      </c>
      <c r="W17" s="2">
        <f t="shared" si="0"/>
        <v>1.1072811472236793E-4</v>
      </c>
      <c r="X17" s="2">
        <f t="shared" si="8"/>
        <v>6.0302734375E-2</v>
      </c>
      <c r="Y17" s="2">
        <f t="shared" si="1"/>
        <v>-1.1516025676672204E-5</v>
      </c>
      <c r="Z17" s="2">
        <f t="shared" si="3"/>
        <v>6.024169921875E-2</v>
      </c>
      <c r="AA17" s="2">
        <f t="shared" si="2"/>
        <v>4.960608665410815E-5</v>
      </c>
      <c r="AB17" s="2">
        <f t="shared" si="4"/>
        <v>5.4927884539638118E-9</v>
      </c>
      <c r="AC17" s="2">
        <f t="shared" si="5"/>
        <v>-5.7126496762793579E-10</v>
      </c>
      <c r="AD17" s="2">
        <f t="shared" si="6"/>
        <v>1.220703125E-4</v>
      </c>
      <c r="AF17" s="2">
        <v>13</v>
      </c>
      <c r="AG17" s="2">
        <f t="shared" si="13"/>
        <v>2072.509765625</v>
      </c>
      <c r="AH17" s="2">
        <v>-0.18184461073292368</v>
      </c>
      <c r="AI17" s="2">
        <f t="shared" si="14"/>
        <v>2074.8291015625</v>
      </c>
      <c r="AJ17" s="2">
        <v>1.2519700016537172</v>
      </c>
      <c r="AK17" s="2">
        <f t="shared" si="9"/>
        <v>2073.66943359375</v>
      </c>
      <c r="AL17" s="2">
        <v>0.5350737923242832</v>
      </c>
      <c r="AM17" s="2">
        <f t="shared" si="10"/>
        <v>-9.7300285478598522E-2</v>
      </c>
      <c r="AN17" s="2">
        <f t="shared" si="11"/>
        <v>0.66989633666109361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5108.6715654657628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130.67678844109238</v>
      </c>
      <c r="L18" s="6" t="s">
        <v>7</v>
      </c>
      <c r="N18" s="6" t="s">
        <v>19</v>
      </c>
      <c r="O18" s="6">
        <f xml:space="preserve"> O13 / $C$18</f>
        <v>5108.6715654657628</v>
      </c>
      <c r="P18" s="6" t="s">
        <v>20</v>
      </c>
      <c r="U18" s="2">
        <v>14</v>
      </c>
      <c r="V18" s="2">
        <f t="shared" si="7"/>
        <v>6.024169921875E-2</v>
      </c>
      <c r="W18" s="2">
        <f t="shared" si="0"/>
        <v>4.960608665410815E-5</v>
      </c>
      <c r="X18" s="2">
        <f t="shared" si="8"/>
        <v>6.0302734375E-2</v>
      </c>
      <c r="Y18" s="2">
        <f t="shared" si="1"/>
        <v>-1.1516025676672204E-5</v>
      </c>
      <c r="Z18" s="2">
        <f t="shared" si="3"/>
        <v>6.0272216796875E-2</v>
      </c>
      <c r="AA18" s="2">
        <f t="shared" si="2"/>
        <v>1.904504102082788E-5</v>
      </c>
      <c r="AB18" s="2">
        <f t="shared" si="4"/>
        <v>9.4474995521023206E-10</v>
      </c>
      <c r="AC18" s="2">
        <f t="shared" si="5"/>
        <v>-2.1932318140912926E-10</v>
      </c>
      <c r="AD18" s="2">
        <f t="shared" si="6"/>
        <v>6.103515625E-5</v>
      </c>
      <c r="AF18" s="2">
        <v>14</v>
      </c>
      <c r="AG18" s="2">
        <f t="shared" si="13"/>
        <v>2072.509765625</v>
      </c>
      <c r="AH18" s="2">
        <v>-0.18184461073292368</v>
      </c>
      <c r="AI18" s="2">
        <f t="shared" si="14"/>
        <v>2073.66943359375</v>
      </c>
      <c r="AJ18" s="2">
        <v>0.5350737923242832</v>
      </c>
      <c r="AK18" s="2">
        <f t="shared" si="9"/>
        <v>2073.089599609375</v>
      </c>
      <c r="AL18" s="2">
        <v>0.17661056056613234</v>
      </c>
      <c r="AM18" s="2">
        <f t="shared" si="10"/>
        <v>-3.2115678637471778E-2</v>
      </c>
      <c r="AN18" s="2">
        <f t="shared" si="11"/>
        <v>9.4499682406637933E-2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58.531583335188714</v>
      </c>
      <c r="H19" s="6" t="s">
        <v>101</v>
      </c>
      <c r="J19" s="14" t="s">
        <v>61</v>
      </c>
      <c r="K19" s="6">
        <f xml:space="preserve"> $C$55 * C31 * $C$5</f>
        <v>23.215407090719093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6.0272216796875E-2</v>
      </c>
      <c r="W19" s="2">
        <f t="shared" si="0"/>
        <v>1.904504102082788E-5</v>
      </c>
      <c r="X19" s="2">
        <f t="shared" si="8"/>
        <v>6.0302734375E-2</v>
      </c>
      <c r="Y19" s="2">
        <f t="shared" si="1"/>
        <v>-1.1516025676672204E-5</v>
      </c>
      <c r="Z19" s="2">
        <f t="shared" si="3"/>
        <v>6.02874755859375E-2</v>
      </c>
      <c r="AA19" s="2">
        <f t="shared" si="2"/>
        <v>3.7645103050168438E-6</v>
      </c>
      <c r="AB19" s="2">
        <f t="shared" si="4"/>
        <v>7.1695253182375064E-11</v>
      </c>
      <c r="AC19" s="2">
        <f t="shared" si="5"/>
        <v>-4.3352197332671084E-11</v>
      </c>
      <c r="AD19" s="2">
        <f t="shared" si="6"/>
        <v>3.0517578125E-5</v>
      </c>
      <c r="AF19" s="2">
        <v>15</v>
      </c>
      <c r="AG19" s="2">
        <f t="shared" si="13"/>
        <v>2072.509765625</v>
      </c>
      <c r="AH19" s="2">
        <v>-0.18184461073292368</v>
      </c>
      <c r="AI19" s="2">
        <f t="shared" si="14"/>
        <v>2073.089599609375</v>
      </c>
      <c r="AJ19" s="2">
        <v>0.17661056056613234</v>
      </c>
      <c r="AK19" s="2">
        <f t="shared" si="9"/>
        <v>2072.7996826171875</v>
      </c>
      <c r="AL19" s="2">
        <v>-2.6146460061227117E-3</v>
      </c>
      <c r="AM19" s="2">
        <f t="shared" si="10"/>
        <v>4.7545928518777809E-4</v>
      </c>
      <c r="AN19" s="2">
        <f t="shared" si="11"/>
        <v>-4.6177409682333117E-4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8.9056802783384228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0.49891536752168564</v>
      </c>
      <c r="U20" s="2">
        <v>16</v>
      </c>
      <c r="V20" s="2">
        <f t="shared" si="7"/>
        <v>6.02874755859375E-2</v>
      </c>
      <c r="W20" s="2">
        <f t="shared" si="0"/>
        <v>3.7645103050168438E-6</v>
      </c>
      <c r="X20" s="2">
        <f t="shared" si="8"/>
        <v>6.0302734375E-2</v>
      </c>
      <c r="Y20" s="2">
        <f t="shared" si="1"/>
        <v>-1.1516025676672204E-5</v>
      </c>
      <c r="Z20" s="2">
        <f t="shared" si="3"/>
        <v>6.029510498046875E-2</v>
      </c>
      <c r="AA20" s="2">
        <f t="shared" si="2"/>
        <v>-3.8757570276076736E-6</v>
      </c>
      <c r="AB20" s="2">
        <f t="shared" si="4"/>
        <v>-1.4590327270170539E-11</v>
      </c>
      <c r="AC20" s="2">
        <f t="shared" si="5"/>
        <v>4.4633317446472707E-11</v>
      </c>
      <c r="AD20" s="2">
        <f t="shared" si="6"/>
        <v>1.52587890625E-5</v>
      </c>
      <c r="AF20" s="2">
        <v>16</v>
      </c>
      <c r="AG20" s="2">
        <f t="shared" si="13"/>
        <v>2072.7996826171875</v>
      </c>
      <c r="AH20" s="2">
        <v>-2.6146460061227117E-3</v>
      </c>
      <c r="AI20" s="2">
        <f t="shared" si="14"/>
        <v>2073.089599609375</v>
      </c>
      <c r="AJ20" s="2">
        <v>0.17661056056613234</v>
      </c>
      <c r="AK20" s="2">
        <f t="shared" si="9"/>
        <v>2072.9446411132812</v>
      </c>
      <c r="AL20" s="2">
        <v>8.7000812085307189E-2</v>
      </c>
      <c r="AM20" s="2">
        <f t="shared" si="10"/>
        <v>-2.2747632584828098E-4</v>
      </c>
      <c r="AN20" s="2">
        <f t="shared" si="11"/>
        <v>1.5365262192094843E-2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9.7716878941357901E-2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6.0000095576519573E-3</v>
      </c>
      <c r="U21" s="2">
        <v>17</v>
      </c>
      <c r="V21" s="2">
        <f t="shared" si="7"/>
        <v>6.02874755859375E-2</v>
      </c>
      <c r="W21" s="2">
        <f t="shared" si="0"/>
        <v>3.7645103050168438E-6</v>
      </c>
      <c r="X21" s="2">
        <f t="shared" si="8"/>
        <v>6.029510498046875E-2</v>
      </c>
      <c r="Y21" s="2">
        <f t="shared" si="1"/>
        <v>-3.8757570276076736E-6</v>
      </c>
      <c r="Z21" s="2">
        <f t="shared" si="3"/>
        <v>6.0291290283203125E-2</v>
      </c>
      <c r="AA21" s="2">
        <f t="shared" si="2"/>
        <v>-5.5623196736076519E-8</v>
      </c>
      <c r="AB21" s="2">
        <f t="shared" si="4"/>
        <v>-2.0939409731093933E-13</v>
      </c>
      <c r="AC21" s="2">
        <f t="shared" si="5"/>
        <v>2.1558199564785279E-13</v>
      </c>
      <c r="AD21" s="2">
        <f t="shared" si="6"/>
        <v>7.62939453125E-6</v>
      </c>
      <c r="AF21" s="2">
        <v>17</v>
      </c>
      <c r="AG21" s="2">
        <f t="shared" si="13"/>
        <v>2072.7996826171875</v>
      </c>
      <c r="AH21" s="2">
        <v>-2.6146460061227117E-3</v>
      </c>
      <c r="AI21" s="2">
        <f t="shared" si="14"/>
        <v>2072.9446411132812</v>
      </c>
      <c r="AJ21" s="2">
        <v>8.7000812085307189E-2</v>
      </c>
      <c r="AK21" s="2">
        <f t="shared" si="9"/>
        <v>2072.8721618652344</v>
      </c>
      <c r="AL21" s="2">
        <v>4.2192666885512153E-2</v>
      </c>
      <c r="AM21" s="2">
        <f t="shared" si="10"/>
        <v>-1.1031888795987034E-4</v>
      </c>
      <c r="AN21" s="2">
        <f t="shared" si="11"/>
        <v>3.6707962830844062E-3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234.12633334075485</v>
      </c>
      <c r="H22" s="25" t="s">
        <v>101</v>
      </c>
      <c r="J22" s="14" t="s">
        <v>112</v>
      </c>
      <c r="K22" s="6">
        <f>$C$55*(0.14*$G$12*1000/745.7)*0.453592</f>
        <v>15.812319381765271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6.02874755859375E-2</v>
      </c>
      <c r="W22" s="2">
        <f t="shared" si="0"/>
        <v>3.7645103050168438E-6</v>
      </c>
      <c r="X22" s="2">
        <f t="shared" si="8"/>
        <v>6.0291290283203125E-2</v>
      </c>
      <c r="Y22" s="2">
        <f t="shared" si="1"/>
        <v>-5.5623196736076519E-8</v>
      </c>
      <c r="Z22" s="2">
        <f t="shared" si="3"/>
        <v>6.0289382934570312E-2</v>
      </c>
      <c r="AA22" s="2">
        <f t="shared" si="2"/>
        <v>1.8544435952810856E-6</v>
      </c>
      <c r="AB22" s="2">
        <f t="shared" si="4"/>
        <v>6.9810720245081319E-12</v>
      </c>
      <c r="AC22" s="2">
        <f t="shared" si="5"/>
        <v>-1.0315008093627689E-13</v>
      </c>
      <c r="AD22" s="2">
        <f t="shared" si="6"/>
        <v>3.814697265625E-6</v>
      </c>
      <c r="AF22" s="2">
        <v>18</v>
      </c>
      <c r="AG22" s="2">
        <f t="shared" si="13"/>
        <v>2072.7996826171875</v>
      </c>
      <c r="AH22" s="2">
        <v>-2.6146460061227117E-3</v>
      </c>
      <c r="AI22" s="2">
        <f t="shared" si="14"/>
        <v>2072.8721618652344</v>
      </c>
      <c r="AJ22" s="2">
        <v>4.2192666885512153E-2</v>
      </c>
      <c r="AK22" s="2">
        <f t="shared" si="9"/>
        <v>2072.8359222412109</v>
      </c>
      <c r="AL22" s="2">
        <v>1.9788906400663109E-2</v>
      </c>
      <c r="AM22" s="2">
        <f t="shared" si="10"/>
        <v>-5.1740985086029962E-5</v>
      </c>
      <c r="AN22" s="2">
        <f t="shared" si="11"/>
        <v>8.3494673579175786E-4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44.440922145090838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16766.145711841589</v>
      </c>
      <c r="P23" s="6" t="s">
        <v>18</v>
      </c>
      <c r="U23" s="2">
        <v>19</v>
      </c>
      <c r="V23" s="2">
        <f t="shared" si="7"/>
        <v>6.0289382934570312E-2</v>
      </c>
      <c r="W23" s="2">
        <f t="shared" si="0"/>
        <v>1.8544435952810856E-6</v>
      </c>
      <c r="X23" s="2">
        <f t="shared" si="8"/>
        <v>6.0291290283203125E-2</v>
      </c>
      <c r="Y23" s="2">
        <f t="shared" si="1"/>
        <v>-5.5623196736076519E-8</v>
      </c>
      <c r="Z23" s="2">
        <f t="shared" si="3"/>
        <v>6.0290336608886719E-2</v>
      </c>
      <c r="AA23" s="2">
        <f t="shared" si="2"/>
        <v>8.9941020955941475E-7</v>
      </c>
      <c r="AB23" s="2">
        <f t="shared" si="4"/>
        <v>1.6679055026478758E-12</v>
      </c>
      <c r="AC23" s="2">
        <f t="shared" si="5"/>
        <v>-5.0028071032759137E-14</v>
      </c>
      <c r="AD23" s="2">
        <f t="shared" si="6"/>
        <v>1.9073486328125E-6</v>
      </c>
      <c r="AF23" s="2">
        <v>19</v>
      </c>
      <c r="AG23" s="2">
        <f t="shared" si="13"/>
        <v>2072.7996826171875</v>
      </c>
      <c r="AH23" s="2">
        <v>-2.6146460061227117E-3</v>
      </c>
      <c r="AI23" s="2">
        <f t="shared" si="14"/>
        <v>2072.8359222412109</v>
      </c>
      <c r="AJ23" s="2">
        <v>1.9788906400663109E-2</v>
      </c>
      <c r="AK23" s="2">
        <f t="shared" si="9"/>
        <v>2072.8178024291992</v>
      </c>
      <c r="AL23" s="2">
        <v>8.5825853552705667E-3</v>
      </c>
      <c r="AM23" s="2">
        <f t="shared" si="10"/>
        <v>-2.2440422521365462E-5</v>
      </c>
      <c r="AN23" s="2">
        <f t="shared" si="11"/>
        <v>1.6983997827115118E-4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7.6631975816158331</v>
      </c>
      <c r="L24" s="6" t="s">
        <v>7</v>
      </c>
      <c r="N24" s="6" t="s">
        <v>31</v>
      </c>
      <c r="O24" s="18">
        <f>Z34</f>
        <v>6.0291234869509935E-2</v>
      </c>
      <c r="U24" s="2">
        <v>20</v>
      </c>
      <c r="V24" s="2">
        <f t="shared" si="7"/>
        <v>6.0290336608886719E-2</v>
      </c>
      <c r="W24" s="2">
        <f t="shared" si="0"/>
        <v>8.9941020955941475E-7</v>
      </c>
      <c r="X24" s="2">
        <f t="shared" si="8"/>
        <v>6.0291290283203125E-2</v>
      </c>
      <c r="Y24" s="2">
        <f t="shared" si="1"/>
        <v>-5.5623196736076519E-8</v>
      </c>
      <c r="Z24" s="2">
        <f t="shared" si="3"/>
        <v>6.0290813446044922E-2</v>
      </c>
      <c r="AA24" s="2">
        <f t="shared" si="2"/>
        <v>4.2189350898252931E-7</v>
      </c>
      <c r="AB24" s="2">
        <f t="shared" si="4"/>
        <v>3.794553293257335E-13</v>
      </c>
      <c r="AC24" s="2">
        <f t="shared" si="5"/>
        <v>-2.3467065651808892E-14</v>
      </c>
      <c r="AD24" s="2">
        <f t="shared" si="6"/>
        <v>9.5367431640625E-7</v>
      </c>
      <c r="AF24" s="2">
        <v>20</v>
      </c>
      <c r="AG24" s="2">
        <f t="shared" si="13"/>
        <v>2072.7996826171875</v>
      </c>
      <c r="AH24" s="2">
        <v>-2.6146460061227117E-3</v>
      </c>
      <c r="AI24" s="2">
        <f t="shared" si="14"/>
        <v>2072.8178024291992</v>
      </c>
      <c r="AJ24" s="2">
        <v>8.5825853552705667E-3</v>
      </c>
      <c r="AK24" s="2">
        <f t="shared" si="9"/>
        <v>2072.8087425231934</v>
      </c>
      <c r="AL24" s="2">
        <v>2.9884819939525187E-3</v>
      </c>
      <c r="AM24" s="2">
        <f t="shared" si="10"/>
        <v>-7.8138225098575911E-6</v>
      </c>
      <c r="AN24" s="2">
        <f t="shared" si="11"/>
        <v>2.5648901795786668E-5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13.265946908982338</v>
      </c>
      <c r="L25" s="6" t="s">
        <v>7</v>
      </c>
      <c r="N25" s="6" t="s">
        <v>32</v>
      </c>
      <c r="O25" s="6">
        <f xml:space="preserve"> O19 * $C$9 * O24 - $C$8 * SIN(O17/180*PI())</f>
        <v>0.79762469889045295</v>
      </c>
      <c r="P25" s="6" t="s">
        <v>10</v>
      </c>
      <c r="U25" s="2">
        <v>21</v>
      </c>
      <c r="V25" s="2">
        <f t="shared" si="7"/>
        <v>6.0290813446044922E-2</v>
      </c>
      <c r="W25" s="2">
        <f t="shared" si="0"/>
        <v>4.2189350898252931E-7</v>
      </c>
      <c r="X25" s="2">
        <f t="shared" si="8"/>
        <v>6.0291290283203125E-2</v>
      </c>
      <c r="Y25" s="2">
        <f t="shared" si="1"/>
        <v>-5.5623196736076519E-8</v>
      </c>
      <c r="Z25" s="2">
        <f t="shared" si="3"/>
        <v>6.0291051864624023E-2</v>
      </c>
      <c r="AA25" s="2">
        <f t="shared" si="2"/>
        <v>1.8313515676160463E-7</v>
      </c>
      <c r="AB25" s="2">
        <f t="shared" si="4"/>
        <v>7.7263533904218956E-14</v>
      </c>
      <c r="AC25" s="2">
        <f t="shared" si="5"/>
        <v>-1.0186562853842949E-14</v>
      </c>
      <c r="AD25" s="2">
        <f t="shared" si="6"/>
        <v>4.76837158203125E-7</v>
      </c>
      <c r="AF25" s="2">
        <v>21</v>
      </c>
      <c r="AG25" s="2">
        <f t="shared" si="13"/>
        <v>2072.7996826171875</v>
      </c>
      <c r="AH25" s="2">
        <v>-2.6146460061227117E-3</v>
      </c>
      <c r="AI25" s="2">
        <f t="shared" si="14"/>
        <v>2072.8087425231934</v>
      </c>
      <c r="AJ25" s="2">
        <v>2.9884819939525187E-3</v>
      </c>
      <c r="AK25" s="2">
        <f t="shared" si="9"/>
        <v>2072.8042125701904</v>
      </c>
      <c r="AL25" s="2">
        <v>1.8239756354887504E-4</v>
      </c>
      <c r="AM25" s="2">
        <f t="shared" si="10"/>
        <v>-4.7690506105957964E-7</v>
      </c>
      <c r="AN25" s="2">
        <f t="shared" si="11"/>
        <v>5.4509183440662336E-7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34.006219726568325</v>
      </c>
      <c r="L26" s="6" t="s">
        <v>7</v>
      </c>
      <c r="N26" s="6" t="s">
        <v>33</v>
      </c>
      <c r="O26" s="6">
        <f xml:space="preserve"> 1/$C$21 - O23 * SQRT( (2*$C$47*PI()*$C$9^2) / O18^3 )</f>
        <v>0.8848848082037879</v>
      </c>
      <c r="U26" s="2">
        <v>22</v>
      </c>
      <c r="V26" s="2">
        <f t="shared" si="7"/>
        <v>6.0291051864624023E-2</v>
      </c>
      <c r="W26" s="2">
        <f t="shared" si="0"/>
        <v>1.8313515676160463E-7</v>
      </c>
      <c r="X26" s="2">
        <f t="shared" si="8"/>
        <v>6.0291290283203125E-2</v>
      </c>
      <c r="Y26" s="2">
        <f t="shared" si="1"/>
        <v>-5.5623196736076519E-8</v>
      </c>
      <c r="Z26" s="2">
        <f t="shared" si="3"/>
        <v>6.0291171073913574E-2</v>
      </c>
      <c r="AA26" s="2">
        <f t="shared" si="2"/>
        <v>6.3755980175828064E-8</v>
      </c>
      <c r="AB26" s="2">
        <f t="shared" si="4"/>
        <v>1.167596142399003E-14</v>
      </c>
      <c r="AC26" s="2">
        <f t="shared" si="5"/>
        <v>-3.5463114284214787E-15</v>
      </c>
      <c r="AD26" s="2">
        <f t="shared" si="6"/>
        <v>2.384185791015625E-7</v>
      </c>
      <c r="AF26" s="2">
        <v>22</v>
      </c>
      <c r="AG26" s="2">
        <f t="shared" si="13"/>
        <v>2072.7996826171875</v>
      </c>
      <c r="AH26" s="2">
        <v>-2.6146460061227117E-3</v>
      </c>
      <c r="AI26" s="2">
        <f t="shared" si="14"/>
        <v>2072.8042125701904</v>
      </c>
      <c r="AJ26" s="2">
        <v>1.8239756354887504E-4</v>
      </c>
      <c r="AK26" s="2">
        <f t="shared" si="9"/>
        <v>2072.801947593689</v>
      </c>
      <c r="AL26" s="2">
        <v>-1.2161246263531211E-3</v>
      </c>
      <c r="AM26" s="2">
        <f t="shared" si="10"/>
        <v>3.1797353972416634E-6</v>
      </c>
      <c r="AN26" s="2">
        <f t="shared" si="11"/>
        <v>-2.2181816881859533E-7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1.7874776244752866E-4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6.0291171073913574E-2</v>
      </c>
      <c r="W27" s="2">
        <f t="shared" si="0"/>
        <v>6.3755980175828064E-8</v>
      </c>
      <c r="X27" s="2">
        <f t="shared" si="8"/>
        <v>6.0291290283203125E-2</v>
      </c>
      <c r="Y27" s="2">
        <f t="shared" si="1"/>
        <v>-5.5623196736076519E-8</v>
      </c>
      <c r="Z27" s="2">
        <f t="shared" si="3"/>
        <v>6.029123067855835E-2</v>
      </c>
      <c r="AA27" s="2">
        <f t="shared" si="2"/>
        <v>4.0663917580396891E-9</v>
      </c>
      <c r="AB27" s="2">
        <f t="shared" si="4"/>
        <v>2.5925679231272904E-16</v>
      </c>
      <c r="AC27" s="2">
        <f t="shared" si="5"/>
        <v>-2.2618570876340168E-16</v>
      </c>
      <c r="AD27" s="2">
        <f t="shared" si="6"/>
        <v>1.1920928955078125E-7</v>
      </c>
      <c r="AF27" s="2">
        <v>23</v>
      </c>
      <c r="AG27" s="2">
        <f t="shared" si="13"/>
        <v>2072.801947593689</v>
      </c>
      <c r="AH27" s="2">
        <v>-1.2161246263531211E-3</v>
      </c>
      <c r="AI27" s="2">
        <f t="shared" si="14"/>
        <v>2072.8042125701904</v>
      </c>
      <c r="AJ27" s="2">
        <v>1.8239756354887504E-4</v>
      </c>
      <c r="AK27" s="2">
        <f t="shared" si="9"/>
        <v>2072.8030800819397</v>
      </c>
      <c r="AL27" s="2">
        <v>-5.1234483203188574E-4</v>
      </c>
      <c r="AM27" s="2">
        <f t="shared" si="10"/>
        <v>6.2307516741872961E-7</v>
      </c>
      <c r="AN27" s="2">
        <f t="shared" si="11"/>
        <v>-9.3450449059473592E-8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5079.143038564408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1.1500117127937275</v>
      </c>
      <c r="U28" s="2">
        <v>24</v>
      </c>
      <c r="V28" s="2">
        <f t="shared" si="7"/>
        <v>6.029123067855835E-2</v>
      </c>
      <c r="W28" s="2">
        <f t="shared" si="0"/>
        <v>4.0663917580396891E-9</v>
      </c>
      <c r="X28" s="2">
        <f t="shared" si="8"/>
        <v>6.0291290283203125E-2</v>
      </c>
      <c r="Y28" s="2">
        <f t="shared" si="1"/>
        <v>-5.5623196736076519E-8</v>
      </c>
      <c r="Z28" s="2">
        <f t="shared" si="3"/>
        <v>6.0291260480880737E-2</v>
      </c>
      <c r="AA28" s="2">
        <f t="shared" si="2"/>
        <v>-2.5778402482079521E-8</v>
      </c>
      <c r="AB28" s="2">
        <f t="shared" si="4"/>
        <v>-1.0482508338855803E-16</v>
      </c>
      <c r="AC28" s="2">
        <f t="shared" si="5"/>
        <v>1.4338771528024724E-15</v>
      </c>
      <c r="AD28" s="2">
        <f t="shared" si="6"/>
        <v>5.9604644775390625E-8</v>
      </c>
      <c r="AF28" s="2">
        <v>24</v>
      </c>
      <c r="AG28" s="2">
        <f t="shared" si="13"/>
        <v>2072.8030800819397</v>
      </c>
      <c r="AH28" s="2">
        <v>-5.1234483203188574E-4</v>
      </c>
      <c r="AI28" s="2">
        <f t="shared" si="14"/>
        <v>2072.8042125701904</v>
      </c>
      <c r="AJ28" s="2">
        <v>1.8239756354887504E-4</v>
      </c>
      <c r="AK28" s="2">
        <f t="shared" si="9"/>
        <v>2072.8036463260651</v>
      </c>
      <c r="AL28" s="2">
        <v>-1.6497365959367016E-4</v>
      </c>
      <c r="AM28" s="2">
        <f t="shared" si="10"/>
        <v>8.4523401914204441E-8</v>
      </c>
      <c r="AN28" s="2">
        <f t="shared" si="11"/>
        <v>-3.0090793559626931E-8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48.670390642311958</v>
      </c>
      <c r="H29" t="s">
        <v>18</v>
      </c>
      <c r="U29" s="2">
        <v>25</v>
      </c>
      <c r="V29" s="2">
        <f t="shared" si="7"/>
        <v>6.029123067855835E-2</v>
      </c>
      <c r="W29" s="2">
        <f t="shared" si="0"/>
        <v>4.0663917580396891E-9</v>
      </c>
      <c r="X29" s="2">
        <f t="shared" si="8"/>
        <v>6.0291260480880737E-2</v>
      </c>
      <c r="Y29" s="2">
        <f t="shared" si="1"/>
        <v>-2.5778402482079521E-8</v>
      </c>
      <c r="Z29" s="2">
        <f t="shared" si="3"/>
        <v>6.0291245579719543E-2</v>
      </c>
      <c r="AA29" s="2">
        <f t="shared" si="2"/>
        <v>-1.0856005358550469E-8</v>
      </c>
      <c r="AB29" s="2">
        <f t="shared" si="4"/>
        <v>-4.4144770715244324E-17</v>
      </c>
      <c r="AC29" s="2">
        <f t="shared" si="5"/>
        <v>2.7985047548032598E-16</v>
      </c>
      <c r="AD29" s="2">
        <f t="shared" si="6"/>
        <v>2.9802322387695312E-8</v>
      </c>
      <c r="AF29" s="2">
        <v>25</v>
      </c>
      <c r="AG29" s="2">
        <f t="shared" si="13"/>
        <v>2072.8036463260651</v>
      </c>
      <c r="AH29" s="2">
        <v>-1.6497365959367016E-4</v>
      </c>
      <c r="AI29" s="2">
        <f t="shared" si="14"/>
        <v>2072.8042125701904</v>
      </c>
      <c r="AJ29" s="2">
        <v>1.8239756354887504E-4</v>
      </c>
      <c r="AK29" s="2">
        <f t="shared" si="9"/>
        <v>2072.8039294481277</v>
      </c>
      <c r="AL29" s="2">
        <v>8.7119453837658511E-6</v>
      </c>
      <c r="AM29" s="2">
        <f t="shared" si="10"/>
        <v>-1.4372415121400337E-9</v>
      </c>
      <c r="AN29" s="2">
        <f t="shared" si="11"/>
        <v>1.5890376117697604E-9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10.647152083501476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6.029123067855835E-2</v>
      </c>
      <c r="W30" s="2">
        <f t="shared" si="0"/>
        <v>4.0663917580396891E-9</v>
      </c>
      <c r="X30" s="2">
        <f t="shared" si="8"/>
        <v>6.0291245579719543E-2</v>
      </c>
      <c r="Y30" s="2">
        <f t="shared" si="1"/>
        <v>-1.0856005358550469E-8</v>
      </c>
      <c r="Z30" s="2">
        <f t="shared" si="3"/>
        <v>6.0291238129138947E-2</v>
      </c>
      <c r="AA30" s="2">
        <f t="shared" si="2"/>
        <v>-3.394806796785943E-9</v>
      </c>
      <c r="AB30" s="2">
        <f t="shared" si="4"/>
        <v>-1.3804614378587476E-17</v>
      </c>
      <c r="AC30" s="2">
        <f t="shared" si="5"/>
        <v>3.6854040777151748E-17</v>
      </c>
      <c r="AD30" s="2">
        <f t="shared" si="6"/>
        <v>1.4901161193847656E-8</v>
      </c>
      <c r="AF30" s="2">
        <v>26</v>
      </c>
      <c r="AG30" s="2">
        <f t="shared" si="13"/>
        <v>2072.8036463260651</v>
      </c>
      <c r="AH30" s="2">
        <v>-1.6497365959367016E-4</v>
      </c>
      <c r="AI30" s="2">
        <f t="shared" si="14"/>
        <v>2072.8039294481277</v>
      </c>
      <c r="AJ30" s="2">
        <v>8.7119453837658511E-6</v>
      </c>
      <c r="AK30" s="2">
        <f t="shared" si="9"/>
        <v>2072.8037878870964</v>
      </c>
      <c r="AL30" s="2">
        <v>-7.3612055984995095E-5</v>
      </c>
      <c r="AM30" s="2">
        <f t="shared" si="10"/>
        <v>1.2144050266058772E-8</v>
      </c>
      <c r="AN30" s="2">
        <f t="shared" si="11"/>
        <v>-6.4130421132799141E-10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194.68156256924783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6.029123067855835E-2</v>
      </c>
      <c r="W31" s="2">
        <f t="shared" si="0"/>
        <v>4.0663917580396891E-9</v>
      </c>
      <c r="X31" s="2">
        <f t="shared" si="8"/>
        <v>6.0291238129138947E-2</v>
      </c>
      <c r="Y31" s="2">
        <f t="shared" si="1"/>
        <v>-3.394806796785943E-9</v>
      </c>
      <c r="Z31" s="2">
        <f t="shared" si="3"/>
        <v>6.0291234403848648E-2</v>
      </c>
      <c r="AA31" s="2">
        <f t="shared" si="2"/>
        <v>3.3579247715742611E-10</v>
      </c>
      <c r="AB31" s="2">
        <f t="shared" si="4"/>
        <v>1.3654637615246881E-18</v>
      </c>
      <c r="AC31" s="2">
        <f t="shared" si="5"/>
        <v>-1.1399505837636187E-18</v>
      </c>
      <c r="AD31" s="2">
        <f t="shared" si="6"/>
        <v>7.4505805969238281E-9</v>
      </c>
      <c r="AF31" s="2">
        <v>27</v>
      </c>
      <c r="AG31" s="2">
        <f t="shared" si="13"/>
        <v>2072.8037878870964</v>
      </c>
      <c r="AH31" s="2">
        <v>-7.3612055984995095E-5</v>
      </c>
      <c r="AI31" s="2">
        <f t="shared" si="14"/>
        <v>2072.8039294481277</v>
      </c>
      <c r="AJ31" s="2">
        <v>8.7119453837658511E-6</v>
      </c>
      <c r="AK31" s="2">
        <f t="shared" si="9"/>
        <v>2072.8038586676121</v>
      </c>
      <c r="AL31" s="2">
        <v>-3.2450055641675135E-5</v>
      </c>
      <c r="AM31" s="2">
        <f t="shared" si="10"/>
        <v>2.3887153126111958E-9</v>
      </c>
      <c r="AN31" s="2">
        <f t="shared" si="11"/>
        <v>-2.8270311245043671E-10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699.43</v>
      </c>
      <c r="L32" s="6" t="s">
        <v>7</v>
      </c>
      <c r="U32" s="2">
        <v>28</v>
      </c>
      <c r="V32" s="2">
        <f t="shared" si="7"/>
        <v>6.0291234403848648E-2</v>
      </c>
      <c r="W32" s="2">
        <f t="shared" si="0"/>
        <v>3.3579247715742611E-10</v>
      </c>
      <c r="X32" s="2">
        <f t="shared" si="8"/>
        <v>6.0291238129138947E-2</v>
      </c>
      <c r="Y32" s="2">
        <f t="shared" si="1"/>
        <v>-3.394806796785943E-9</v>
      </c>
      <c r="Z32" s="2">
        <f t="shared" si="3"/>
        <v>6.0291236266493797E-2</v>
      </c>
      <c r="AA32" s="2">
        <f t="shared" si="2"/>
        <v>-1.5295071598142584E-9</v>
      </c>
      <c r="AB32" s="2">
        <f t="shared" si="4"/>
        <v>-5.1359699802404906E-19</v>
      </c>
      <c r="AC32" s="2">
        <f t="shared" si="5"/>
        <v>5.1923813018702081E-18</v>
      </c>
      <c r="AD32" s="2">
        <f t="shared" si="6"/>
        <v>3.7252902984619141E-9</v>
      </c>
      <c r="AF32" s="2">
        <v>28</v>
      </c>
      <c r="AG32" s="2">
        <f t="shared" si="13"/>
        <v>2072.8038586676121</v>
      </c>
      <c r="AH32" s="2">
        <v>-3.2450055641675135E-5</v>
      </c>
      <c r="AI32" s="2">
        <f t="shared" si="14"/>
        <v>2072.8039294481277</v>
      </c>
      <c r="AJ32" s="2">
        <v>8.7119453837658511E-6</v>
      </c>
      <c r="AK32" s="2">
        <f t="shared" si="9"/>
        <v>2072.8038940578699</v>
      </c>
      <c r="AL32" s="2">
        <v>-1.6387857158406405E-5</v>
      </c>
      <c r="AM32" s="2">
        <f t="shared" si="10"/>
        <v>5.31786876638112E-10</v>
      </c>
      <c r="AN32" s="2">
        <f t="shared" si="11"/>
        <v>-1.4277011652099284E-10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504.29</v>
      </c>
      <c r="L33" s="6" t="s">
        <v>7</v>
      </c>
      <c r="U33" s="2">
        <v>29</v>
      </c>
      <c r="V33" s="2">
        <f t="shared" si="7"/>
        <v>6.0291234403848648E-2</v>
      </c>
      <c r="W33" s="2">
        <f t="shared" si="0"/>
        <v>3.3579247715742611E-10</v>
      </c>
      <c r="X33" s="2">
        <f t="shared" si="8"/>
        <v>6.0291236266493797E-2</v>
      </c>
      <c r="Y33" s="2">
        <f t="shared" si="1"/>
        <v>-1.5295071598142584E-9</v>
      </c>
      <c r="Z33" s="2">
        <f t="shared" si="3"/>
        <v>6.0291235335171223E-2</v>
      </c>
      <c r="AA33" s="2">
        <f t="shared" si="2"/>
        <v>-5.9685734132841617E-10</v>
      </c>
      <c r="AB33" s="2">
        <f t="shared" si="4"/>
        <v>-2.0042020515426426E-19</v>
      </c>
      <c r="AC33" s="2">
        <f t="shared" si="5"/>
        <v>9.1289757694951523E-19</v>
      </c>
      <c r="AD33" s="2">
        <f t="shared" si="6"/>
        <v>1.862645149230957E-9</v>
      </c>
      <c r="AF33" s="2">
        <v>29</v>
      </c>
      <c r="AG33" s="2">
        <f t="shared" si="13"/>
        <v>2072.8038940578699</v>
      </c>
      <c r="AH33" s="2">
        <v>-1.6387857158406405E-5</v>
      </c>
      <c r="AI33" s="2">
        <f t="shared" si="14"/>
        <v>2072.8039294481277</v>
      </c>
      <c r="AJ33" s="2">
        <v>8.7119453837658511E-6</v>
      </c>
      <c r="AK33" s="2">
        <f t="shared" si="9"/>
        <v>2072.8039117529988</v>
      </c>
      <c r="AL33" s="2">
        <v>6.8084568738413509E-7</v>
      </c>
      <c r="AM33" s="2">
        <f t="shared" si="10"/>
        <v>-1.1157601871768227E-11</v>
      </c>
      <c r="AN33" s="2">
        <f t="shared" si="11"/>
        <v>5.9314904432631035E-12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169.7</v>
      </c>
      <c r="L34" s="6" t="s">
        <v>7</v>
      </c>
      <c r="U34" s="2">
        <v>30</v>
      </c>
      <c r="V34" s="2">
        <f t="shared" si="7"/>
        <v>6.0291234403848648E-2</v>
      </c>
      <c r="W34" s="2">
        <f t="shared" si="0"/>
        <v>3.3579247715742611E-10</v>
      </c>
      <c r="X34" s="2">
        <f t="shared" si="8"/>
        <v>6.0291235335171223E-2</v>
      </c>
      <c r="Y34" s="2">
        <f t="shared" si="1"/>
        <v>-5.9685734132841617E-10</v>
      </c>
      <c r="Z34" s="2">
        <f t="shared" si="3"/>
        <v>6.0291234869509935E-2</v>
      </c>
      <c r="AA34" s="2">
        <f t="shared" si="2"/>
        <v>-1.3053243208549503E-10</v>
      </c>
      <c r="AB34" s="2">
        <f t="shared" si="4"/>
        <v>-4.3831808719371865E-20</v>
      </c>
      <c r="AC34" s="2">
        <f t="shared" si="5"/>
        <v>7.790924037168061E-20</v>
      </c>
      <c r="AD34" s="2">
        <f>X34-V34</f>
        <v>9.3132257461547852E-10</v>
      </c>
      <c r="AF34" s="2">
        <v>30</v>
      </c>
      <c r="AG34" s="2">
        <f t="shared" si="13"/>
        <v>2072.8038940578699</v>
      </c>
      <c r="AH34" s="2">
        <v>-1.6387857158406405E-5</v>
      </c>
      <c r="AI34" s="2">
        <f t="shared" si="14"/>
        <v>2072.8039117529988</v>
      </c>
      <c r="AJ34" s="2">
        <v>6.8084568738413509E-7</v>
      </c>
      <c r="AK34" s="2">
        <f t="shared" si="9"/>
        <v>2072.8039029054344</v>
      </c>
      <c r="AL34" s="2">
        <v>-3.3347027965646703E-6</v>
      </c>
      <c r="AM34" s="2">
        <f t="shared" si="10"/>
        <v>5.4648633095840189E-11</v>
      </c>
      <c r="AN34" s="2">
        <f t="shared" si="11"/>
        <v>-2.2704180177488705E-12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234.12633334075485</v>
      </c>
      <c r="H35" s="25" t="s">
        <v>101</v>
      </c>
      <c r="J35" s="15" t="s">
        <v>70</v>
      </c>
      <c r="K35" s="6">
        <f>ROUND(SUM(K23:K26),2)</f>
        <v>99.38</v>
      </c>
      <c r="L35" s="6" t="s">
        <v>7</v>
      </c>
      <c r="AF35" s="2">
        <v>31</v>
      </c>
      <c r="AG35" s="2">
        <f t="shared" si="13"/>
        <v>2072.8039029054344</v>
      </c>
      <c r="AH35" s="2">
        <v>-3.3347027965646703E-6</v>
      </c>
      <c r="AI35" s="2">
        <f t="shared" si="14"/>
        <v>2072.8039117529988</v>
      </c>
      <c r="AJ35" s="2">
        <v>6.8084568738413509E-7</v>
      </c>
      <c r="AK35" s="2">
        <f t="shared" si="9"/>
        <v>2072.8039073292166</v>
      </c>
      <c r="AL35" s="2">
        <v>-1.3269288956507808E-6</v>
      </c>
      <c r="AM35" s="2">
        <f t="shared" si="10"/>
        <v>4.4249134991691281E-12</v>
      </c>
      <c r="AN35" s="2">
        <f t="shared" si="11"/>
        <v>-9.0343381606922709E-13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2072.7999999999997</v>
      </c>
      <c r="L36" s="6" t="s">
        <v>7</v>
      </c>
      <c r="AF36" s="2">
        <v>32</v>
      </c>
      <c r="AG36" s="2">
        <f t="shared" si="13"/>
        <v>2072.8039073292166</v>
      </c>
      <c r="AH36" s="2">
        <v>-1.3269288956507808E-6</v>
      </c>
      <c r="AI36" s="2">
        <f t="shared" si="14"/>
        <v>2072.8039117529988</v>
      </c>
      <c r="AJ36" s="2">
        <v>6.8084568738413509E-7</v>
      </c>
      <c r="AK36" s="2">
        <f t="shared" si="9"/>
        <v>2072.8039095411077</v>
      </c>
      <c r="AL36" s="2">
        <v>-3.2304069463862106E-7</v>
      </c>
      <c r="AM36" s="2">
        <f t="shared" si="10"/>
        <v>4.2865203218708654E-13</v>
      </c>
      <c r="AN36" s="2">
        <f t="shared" si="11"/>
        <v>-2.1994086379428044E-13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2072.8039095411077</v>
      </c>
      <c r="AH37" s="2">
        <v>-3.2304069463862106E-7</v>
      </c>
      <c r="AI37" s="2">
        <f t="shared" si="14"/>
        <v>2072.8039117529988</v>
      </c>
      <c r="AJ37" s="2">
        <v>6.8084568738413509E-7</v>
      </c>
      <c r="AK37" s="2">
        <f t="shared" si="9"/>
        <v>2072.8039106470533</v>
      </c>
      <c r="AL37" s="2">
        <v>1.7890261005959474E-7</v>
      </c>
      <c r="AM37" s="2">
        <f t="shared" si="10"/>
        <v>-5.779282342631384E-14</v>
      </c>
      <c r="AN37" s="2">
        <f t="shared" si="11"/>
        <v>1.2180507052084066E-13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2072.8039095411077</v>
      </c>
      <c r="AH38" s="2">
        <v>-3.2304069463862106E-7</v>
      </c>
      <c r="AI38" s="2">
        <f t="shared" si="14"/>
        <v>2072.8039106470533</v>
      </c>
      <c r="AJ38" s="2">
        <v>1.7890261005959474E-7</v>
      </c>
      <c r="AK38" s="2">
        <f t="shared" si="9"/>
        <v>2072.8039100940805</v>
      </c>
      <c r="AL38" s="2">
        <v>-7.2067905421135947E-8</v>
      </c>
      <c r="AM38" s="2">
        <f t="shared" si="10"/>
        <v>2.3280866228394201E-14</v>
      </c>
      <c r="AN38" s="2">
        <f t="shared" si="11"/>
        <v>-1.2893136381369238E-14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28.95</v>
      </c>
      <c r="L39" s="6" t="s">
        <v>58</v>
      </c>
      <c r="AF39" s="2">
        <v>35</v>
      </c>
      <c r="AG39" s="2">
        <f t="shared" si="13"/>
        <v>2072.8039100940805</v>
      </c>
      <c r="AH39" s="2">
        <v>-7.2067905421135947E-8</v>
      </c>
      <c r="AI39" s="2">
        <f t="shared" si="14"/>
        <v>2072.8039106470533</v>
      </c>
      <c r="AJ39" s="2">
        <v>1.7890261005959474E-7</v>
      </c>
      <c r="AK39" s="2">
        <f t="shared" si="9"/>
        <v>2072.8039103705669</v>
      </c>
      <c r="AL39" s="2">
        <v>5.3416442824527621E-8</v>
      </c>
      <c r="AM39" s="2">
        <f t="shared" si="10"/>
        <v>-3.8496111494115725E-15</v>
      </c>
      <c r="AN39" s="2">
        <f t="shared" si="11"/>
        <v>9.5563410414071022E-15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33.74</v>
      </c>
      <c r="L40" s="6" t="s">
        <v>58</v>
      </c>
      <c r="AF40" s="2">
        <v>36</v>
      </c>
      <c r="AG40" s="2">
        <f t="shared" si="13"/>
        <v>2072.8039100940805</v>
      </c>
      <c r="AH40" s="2">
        <v>5.3416442824527621E-8</v>
      </c>
      <c r="AI40" s="2">
        <f t="shared" si="14"/>
        <v>2072.8039103705669</v>
      </c>
      <c r="AJ40" s="2">
        <v>5.3416442824527621E-8</v>
      </c>
      <c r="AK40" s="2">
        <f t="shared" si="9"/>
        <v>2072.8039102323237</v>
      </c>
      <c r="AL40" s="2">
        <v>1.1615929906838574E-7</v>
      </c>
      <c r="AM40" s="2">
        <f t="shared" si="10"/>
        <v>6.2048165572236312E-15</v>
      </c>
      <c r="AN40" s="2">
        <f t="shared" si="11"/>
        <v>6.2048165572236312E-15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24.33</v>
      </c>
      <c r="L41" s="6" t="s">
        <v>58</v>
      </c>
      <c r="AF41" s="2">
        <v>37</v>
      </c>
      <c r="AG41" s="2">
        <f t="shared" si="13"/>
        <v>2072.8039102323237</v>
      </c>
      <c r="AH41" s="2">
        <v>1.1615929906838574E-7</v>
      </c>
      <c r="AI41" s="2">
        <f t="shared" si="14"/>
        <v>2072.8039102323237</v>
      </c>
      <c r="AJ41" s="2">
        <v>-9.3259586719796062E-9</v>
      </c>
      <c r="AK41" s="2">
        <f t="shared" si="9"/>
        <v>2072.8039102323237</v>
      </c>
      <c r="AL41" s="2">
        <v>1.1615929906838574E-7</v>
      </c>
      <c r="AM41" s="2">
        <f t="shared" si="10"/>
        <v>1.3492982760058679E-14</v>
      </c>
      <c r="AN41" s="2">
        <f t="shared" si="11"/>
        <v>-1.0832968224778845E-15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8.19</v>
      </c>
      <c r="L42" s="6" t="s">
        <v>58</v>
      </c>
      <c r="AF42" s="2">
        <v>38</v>
      </c>
      <c r="AG42" s="2">
        <f t="shared" si="13"/>
        <v>2072.8039102323237</v>
      </c>
      <c r="AH42" s="2">
        <v>1.4753072719031479E-7</v>
      </c>
      <c r="AI42" s="2">
        <f t="shared" si="14"/>
        <v>2072.8039102323237</v>
      </c>
      <c r="AJ42" s="2">
        <v>-9.3259586719796062E-9</v>
      </c>
      <c r="AK42" s="2">
        <f t="shared" si="9"/>
        <v>2072.8039102323237</v>
      </c>
      <c r="AL42" s="2">
        <v>1.1615929906838574E-7</v>
      </c>
      <c r="AM42" s="2">
        <f t="shared" si="10"/>
        <v>1.7137065861476203E-14</v>
      </c>
      <c r="AN42" s="2">
        <f t="shared" si="11"/>
        <v>-1.0832968224778845E-15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2072.8039102323237</v>
      </c>
      <c r="AH43" s="2">
        <v>1.6321723705914337E-7</v>
      </c>
      <c r="AI43" s="2">
        <f t="shared" si="14"/>
        <v>2072.8039102323237</v>
      </c>
      <c r="AJ43" s="2">
        <v>-9.3259586719796062E-9</v>
      </c>
      <c r="AK43" s="2">
        <f t="shared" si="9"/>
        <v>2072.8039102323237</v>
      </c>
      <c r="AL43" s="2">
        <v>1.1615929906838574E-7</v>
      </c>
      <c r="AM43" s="2">
        <f t="shared" si="10"/>
        <v>1.8959199852668646E-14</v>
      </c>
      <c r="AN43" s="2">
        <f t="shared" si="11"/>
        <v>-1.0832968224778845E-15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2072.8039102323237</v>
      </c>
      <c r="AH44" s="2">
        <v>1.7105958249885589E-7</v>
      </c>
      <c r="AI44" s="2">
        <f t="shared" si="14"/>
        <v>2072.8039102323237</v>
      </c>
      <c r="AJ44" s="2">
        <v>-9.3259586719796062E-9</v>
      </c>
      <c r="AK44" s="5">
        <f>(AG44+AI44)/2</f>
        <v>2072.8039102323237</v>
      </c>
      <c r="AL44" s="2">
        <v>1.1615929906838574E-7</v>
      </c>
      <c r="AM44" s="2">
        <f t="shared" si="10"/>
        <v>1.9870161201997804E-14</v>
      </c>
      <c r="AN44" s="2">
        <f t="shared" si="11"/>
        <v>-1.0832968224778845E-15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1846.9980964977144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28.95</v>
      </c>
      <c r="L47" s="6" t="s">
        <v>58</v>
      </c>
      <c r="N47" s="6" t="s">
        <v>154</v>
      </c>
      <c r="O47" s="6">
        <f>0.377*O46^0.6945</f>
        <v>69.96845726319637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33.74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37.31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B1:D1"/>
    <mergeCell ref="B3:D3"/>
    <mergeCell ref="F3:H3"/>
    <mergeCell ref="J3:L3"/>
    <mergeCell ref="N3:P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336.25261586124208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6.6112668610811137E-2</v>
      </c>
      <c r="X4" s="3">
        <v>1</v>
      </c>
      <c r="Y4" s="2">
        <f t="shared" ref="Y4:Y34" si="1" xml:space="preserve"> $O$20 * TAN($O$17/180*PI()) + $O$21 / (2 * SQRT($O$20^2 + X4^2)) - X4</f>
        <v>-0.93676205821707437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-0.43541366098055989</v>
      </c>
      <c r="AB4" s="2">
        <f>W4*AA4</f>
        <v>-2.8786359077027823E-2</v>
      </c>
      <c r="AC4" s="2">
        <f>Y4*AA4</f>
        <v>0.4078789972359807</v>
      </c>
      <c r="AD4" s="2">
        <f>X4-V4</f>
        <v>1</v>
      </c>
      <c r="AF4" s="2">
        <v>0</v>
      </c>
      <c r="AG4" s="2"/>
      <c r="AH4" s="2">
        <f>K27</f>
        <v>1.8034561662716442E-5</v>
      </c>
      <c r="AI4" s="2"/>
      <c r="AJ4" s="2">
        <f>K27</f>
        <v>1.8034561662716442E-5</v>
      </c>
      <c r="AK4" s="2"/>
      <c r="AL4" s="2">
        <f>K27</f>
        <v>1.8034561662716442E-5</v>
      </c>
      <c r="AM4" s="2"/>
      <c r="AN4" s="2"/>
      <c r="AO4" s="2"/>
    </row>
    <row r="5" spans="2:41" x14ac:dyDescent="0.2">
      <c r="B5" s="10" t="s">
        <v>37</v>
      </c>
      <c r="C5" s="10">
        <v>1782.9288193391601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84.063153965310519</v>
      </c>
      <c r="L5" s="6" t="s">
        <v>101</v>
      </c>
      <c r="N5" s="6" t="s">
        <v>114</v>
      </c>
      <c r="O5" s="6">
        <f xml:space="preserve"> $C$18 * 0.85 * ($C$5/$C$18 *2.20462/1000)^(2/3) * 0.3048^2</f>
        <v>0.31221038640798038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6.6112668610811137E-2</v>
      </c>
      <c r="X5" s="2">
        <f>IF(AC4&gt;0, Z4, X4)</f>
        <v>0.5</v>
      </c>
      <c r="Y5" s="2">
        <f t="shared" si="1"/>
        <v>-0.43541366098055989</v>
      </c>
      <c r="Z5" s="2">
        <f t="shared" ref="Z5:Z34" si="3" xml:space="preserve"> (V5 + X5)/2</f>
        <v>0.25</v>
      </c>
      <c r="AA5" s="2">
        <f t="shared" si="2"/>
        <v>-0.18443848892060624</v>
      </c>
      <c r="AB5" s="2">
        <f t="shared" ref="AB5:AB34" si="4">W5*AA5</f>
        <v>-1.2193720697086801E-2</v>
      </c>
      <c r="AC5" s="2">
        <f t="shared" ref="AC5:AC34" si="5">Y5*AA5</f>
        <v>8.0307037686643601E-2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-827.17387118295505</v>
      </c>
      <c r="AI5" s="3">
        <v>10000</v>
      </c>
      <c r="AJ5" s="2">
        <f t="dataTable" ref="AJ5:AJ44" dt2D="0" dtr="0" r1="C5" ca="1"/>
        <v>4104.3715667689348</v>
      </c>
      <c r="AK5" s="2">
        <f>(AG5+AI5)/2</f>
        <v>5250</v>
      </c>
      <c r="AL5" s="2">
        <f t="dataTable" ref="AL5:AL44" dt2D="0" dtr="0" r1="C5" ca="1"/>
        <v>1987.8500594942425</v>
      </c>
      <c r="AM5" s="2">
        <f>AH5*AL5</f>
        <v>-1644297.62904312</v>
      </c>
      <c r="AN5" s="2">
        <f>AJ5*AL5</f>
        <v>8158875.2631881041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6.6112668610811137E-2</v>
      </c>
      <c r="X6" s="2">
        <f t="shared" ref="X6:X34" si="8">IF(AC5&gt;0, Z5, X5)</f>
        <v>0.25</v>
      </c>
      <c r="Y6" s="2">
        <f t="shared" si="1"/>
        <v>-0.18443848892060624</v>
      </c>
      <c r="Z6" s="2">
        <f t="shared" si="3"/>
        <v>0.125</v>
      </c>
      <c r="AA6" s="2">
        <f t="shared" si="2"/>
        <v>-5.9043332199932075E-2</v>
      </c>
      <c r="AB6" s="2">
        <f t="shared" si="4"/>
        <v>-3.9035122554121437E-3</v>
      </c>
      <c r="AC6" s="2">
        <f t="shared" si="5"/>
        <v>1.0889862971792846E-2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-827.17387118295505</v>
      </c>
      <c r="AI6" s="2">
        <f>IF(AN5&gt;0, AK5, AI5)</f>
        <v>5250</v>
      </c>
      <c r="AJ6" s="2">
        <v>1987.8500594942425</v>
      </c>
      <c r="AK6" s="2">
        <f t="shared" ref="AK6:AK43" si="9">(AG6+AI6)/2</f>
        <v>2875</v>
      </c>
      <c r="AL6" s="2">
        <v>672.82407379060737</v>
      </c>
      <c r="AM6" s="2">
        <f t="shared" ref="AM6:AM44" si="10">AH6*AL6</f>
        <v>-556542.49374246295</v>
      </c>
      <c r="AN6" s="2">
        <f t="shared" ref="AN6:AN44" si="11">AJ6*AL6</f>
        <v>1337473.3751138174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0.94248700974307642</v>
      </c>
      <c r="P7" s="6" t="s">
        <v>115</v>
      </c>
      <c r="U7" s="2">
        <v>3</v>
      </c>
      <c r="V7" s="2">
        <f t="shared" si="7"/>
        <v>0</v>
      </c>
      <c r="W7" s="2">
        <f t="shared" si="0"/>
        <v>6.6112668610811137E-2</v>
      </c>
      <c r="X7" s="2">
        <f t="shared" si="8"/>
        <v>0.125</v>
      </c>
      <c r="Y7" s="2">
        <f t="shared" si="1"/>
        <v>-5.9043332199932075E-2</v>
      </c>
      <c r="Z7" s="2">
        <f t="shared" si="3"/>
        <v>6.25E-2</v>
      </c>
      <c r="AA7" s="2">
        <f t="shared" si="2"/>
        <v>3.5723118821167216E-3</v>
      </c>
      <c r="AB7" s="2">
        <f t="shared" si="4"/>
        <v>2.3617507163684582E-4</v>
      </c>
      <c r="AC7" s="2">
        <f t="shared" si="5"/>
        <v>-2.1092119717758219E-4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-827.17387118295505</v>
      </c>
      <c r="AI7" s="2">
        <f t="shared" ref="AI7:AI44" si="14">IF(AN6&gt;0, AK6, AI6)</f>
        <v>2875</v>
      </c>
      <c r="AJ7" s="2">
        <v>672.82407379060737</v>
      </c>
      <c r="AK7" s="2">
        <f t="shared" si="9"/>
        <v>1687.5</v>
      </c>
      <c r="AL7" s="2">
        <v>-62.862311677989055</v>
      </c>
      <c r="AM7" s="2">
        <f t="shared" si="10"/>
        <v>51998.061702191691</v>
      </c>
      <c r="AN7" s="2">
        <f t="shared" si="11"/>
        <v>-42295.276631079469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179.27467219494054</v>
      </c>
      <c r="L8" s="6" t="s">
        <v>102</v>
      </c>
      <c r="N8" s="6" t="s">
        <v>38</v>
      </c>
      <c r="O8" s="6">
        <f xml:space="preserve"> O4 *O7</f>
        <v>2137.0551629852921</v>
      </c>
      <c r="P8" s="6" t="s">
        <v>20</v>
      </c>
      <c r="U8" s="2">
        <v>4</v>
      </c>
      <c r="V8" s="2">
        <f t="shared" si="7"/>
        <v>6.25E-2</v>
      </c>
      <c r="W8" s="2">
        <f t="shared" si="0"/>
        <v>3.5723118821167216E-3</v>
      </c>
      <c r="X8" s="2">
        <f t="shared" si="8"/>
        <v>0.125</v>
      </c>
      <c r="Y8" s="2">
        <f t="shared" si="1"/>
        <v>-5.9043332199932075E-2</v>
      </c>
      <c r="Z8" s="2">
        <f t="shared" si="3"/>
        <v>9.375E-2</v>
      </c>
      <c r="AA8" s="2">
        <f t="shared" si="2"/>
        <v>-2.7726834057327315E-2</v>
      </c>
      <c r="AB8" s="2">
        <f t="shared" si="4"/>
        <v>-9.9048898756468951E-5</v>
      </c>
      <c r="AC8" s="2">
        <f t="shared" si="5"/>
        <v>1.6370846740991671E-3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-62.862311677989055</v>
      </c>
      <c r="AI8" s="2">
        <f t="shared" si="14"/>
        <v>2875</v>
      </c>
      <c r="AJ8" s="2">
        <v>672.82407379060737</v>
      </c>
      <c r="AK8" s="2">
        <f t="shared" si="9"/>
        <v>2281.25</v>
      </c>
      <c r="AL8" s="2">
        <v>317.98671512463011</v>
      </c>
      <c r="AM8" s="2">
        <f t="shared" si="10"/>
        <v>-19989.379995624415</v>
      </c>
      <c r="AN8" s="2">
        <f t="shared" si="11"/>
        <v>213949.11708144698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4368.8402798576462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2137.0551629852921</v>
      </c>
      <c r="P9" s="6" t="s">
        <v>20</v>
      </c>
      <c r="U9" s="2">
        <v>5</v>
      </c>
      <c r="V9" s="2">
        <f t="shared" si="7"/>
        <v>6.25E-2</v>
      </c>
      <c r="W9" s="2">
        <f t="shared" si="0"/>
        <v>3.5723118821167216E-3</v>
      </c>
      <c r="X9" s="2">
        <f t="shared" si="8"/>
        <v>9.375E-2</v>
      </c>
      <c r="Y9" s="2">
        <f t="shared" si="1"/>
        <v>-2.7726834057327315E-2</v>
      </c>
      <c r="Z9" s="2">
        <f t="shared" si="3"/>
        <v>7.8125E-2</v>
      </c>
      <c r="AA9" s="2">
        <f t="shared" si="2"/>
        <v>-1.2074978957661436E-2</v>
      </c>
      <c r="AB9" s="2">
        <f t="shared" si="4"/>
        <v>-4.3135590806763334E-5</v>
      </c>
      <c r="AC9" s="2">
        <f t="shared" si="5"/>
        <v>3.348009378047978E-4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-62.862311677989055</v>
      </c>
      <c r="AI9" s="2">
        <f t="shared" si="14"/>
        <v>2281.25</v>
      </c>
      <c r="AJ9" s="2">
        <v>317.98671512463011</v>
      </c>
      <c r="AK9" s="2">
        <f t="shared" si="9"/>
        <v>1984.375</v>
      </c>
      <c r="AL9" s="2">
        <v>132.61231960625946</v>
      </c>
      <c r="AM9" s="2">
        <f t="shared" si="10"/>
        <v>-8336.3169674297806</v>
      </c>
      <c r="AN9" s="2">
        <f t="shared" si="11"/>
        <v>42168.955896652027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46.922923874169172</v>
      </c>
      <c r="H10" s="6" t="s">
        <v>101</v>
      </c>
      <c r="N10" s="6" t="s">
        <v>113</v>
      </c>
      <c r="O10" s="6">
        <f>O7/(0.3048^2)/($C$5*2.20462/1000)^(2/3)</f>
        <v>4.0731801230368623</v>
      </c>
      <c r="U10" s="2">
        <v>6</v>
      </c>
      <c r="V10" s="2">
        <f t="shared" si="7"/>
        <v>6.25E-2</v>
      </c>
      <c r="W10" s="2">
        <f t="shared" si="0"/>
        <v>3.5723118821167216E-3</v>
      </c>
      <c r="X10" s="2">
        <f t="shared" si="8"/>
        <v>7.8125E-2</v>
      </c>
      <c r="Y10" s="2">
        <f t="shared" si="1"/>
        <v>-1.2074978957661436E-2</v>
      </c>
      <c r="Z10" s="2">
        <f t="shared" si="3"/>
        <v>7.03125E-2</v>
      </c>
      <c r="AA10" s="2">
        <f t="shared" si="2"/>
        <v>-4.2507505187383554E-3</v>
      </c>
      <c r="AB10" s="2">
        <f t="shared" si="4"/>
        <v>-1.5185006586002845E-5</v>
      </c>
      <c r="AC10" s="2">
        <f t="shared" si="5"/>
        <v>5.1327723068034075E-5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-62.862311677989055</v>
      </c>
      <c r="AI10" s="2">
        <f t="shared" si="14"/>
        <v>1984.375</v>
      </c>
      <c r="AJ10" s="2">
        <v>132.61231960625946</v>
      </c>
      <c r="AK10" s="2">
        <f t="shared" si="9"/>
        <v>1835.9375</v>
      </c>
      <c r="AL10" s="2">
        <v>34.91159635313943</v>
      </c>
      <c r="AM10" s="2">
        <f t="shared" si="10"/>
        <v>-2194.6236511271968</v>
      </c>
      <c r="AN10" s="2">
        <f t="shared" si="11"/>
        <v>4629.7077735472485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9.4992419063672902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6.25E-2</v>
      </c>
      <c r="W11" s="2">
        <f t="shared" si="0"/>
        <v>3.5723118821167216E-3</v>
      </c>
      <c r="X11" s="2">
        <f t="shared" si="8"/>
        <v>7.03125E-2</v>
      </c>
      <c r="Y11" s="2">
        <f t="shared" si="1"/>
        <v>-4.2507505187383554E-3</v>
      </c>
      <c r="Z11" s="2">
        <f t="shared" si="3"/>
        <v>6.640625E-2</v>
      </c>
      <c r="AA11" s="2">
        <f t="shared" si="2"/>
        <v>-3.3907211792322256E-4</v>
      </c>
      <c r="AB11" s="2">
        <f t="shared" si="4"/>
        <v>-1.2112713557516101E-6</v>
      </c>
      <c r="AC11" s="2">
        <f t="shared" si="5"/>
        <v>1.4413109811518512E-6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-62.862311677989055</v>
      </c>
      <c r="AI11" s="2">
        <f t="shared" si="14"/>
        <v>1835.9375</v>
      </c>
      <c r="AJ11" s="2">
        <v>34.91159635313943</v>
      </c>
      <c r="AK11" s="2">
        <f t="shared" si="9"/>
        <v>1761.71875</v>
      </c>
      <c r="AL11" s="2">
        <v>-13.970860946380753</v>
      </c>
      <c r="AM11" s="2">
        <f t="shared" si="10"/>
        <v>878.24061522123202</v>
      </c>
      <c r="AN11" s="2">
        <f t="shared" si="11"/>
        <v>-487.74505806588439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187.69169549667669</v>
      </c>
      <c r="H12" s="25" t="s">
        <v>101</v>
      </c>
      <c r="J12" s="10" t="s">
        <v>79</v>
      </c>
      <c r="K12" s="6">
        <f>C5</f>
        <v>1782.9288193391601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6.25E-2</v>
      </c>
      <c r="W12" s="2">
        <f t="shared" si="0"/>
        <v>3.5723118821167216E-3</v>
      </c>
      <c r="X12" s="2">
        <f t="shared" si="8"/>
        <v>6.640625E-2</v>
      </c>
      <c r="Y12" s="2">
        <f t="shared" si="1"/>
        <v>-3.3907211792322256E-4</v>
      </c>
      <c r="Z12" s="2">
        <f t="shared" si="3"/>
        <v>6.4453125E-2</v>
      </c>
      <c r="AA12" s="2">
        <f t="shared" si="2"/>
        <v>1.6166568553506871E-3</v>
      </c>
      <c r="AB12" s="2">
        <f t="shared" si="4"/>
        <v>5.7752024936747141E-6</v>
      </c>
      <c r="AC12" s="2">
        <f t="shared" si="5"/>
        <v>-5.4816326389885435E-7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-13.970860946380753</v>
      </c>
      <c r="AI12" s="2">
        <f t="shared" si="14"/>
        <v>1835.9375</v>
      </c>
      <c r="AJ12" s="2">
        <v>34.91159635313943</v>
      </c>
      <c r="AK12" s="2">
        <f t="shared" si="9"/>
        <v>1798.828125</v>
      </c>
      <c r="AL12" s="2">
        <v>10.472115608857166</v>
      </c>
      <c r="AM12" s="2">
        <f t="shared" si="10"/>
        <v>-146.3044709857669</v>
      </c>
      <c r="AN12" s="2">
        <f t="shared" si="11"/>
        <v>365.59827309983234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479.34404330198004</v>
      </c>
      <c r="L13" s="6" t="s">
        <v>7</v>
      </c>
      <c r="N13" s="6" t="s">
        <v>74</v>
      </c>
      <c r="O13" s="6">
        <f xml:space="preserve"> SQRT( ($C$5*$C$50)^2 + O9^2)</f>
        <v>17603.886846668429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1.6166568553506871E-3</v>
      </c>
      <c r="X13" s="2">
        <f t="shared" si="8"/>
        <v>6.640625E-2</v>
      </c>
      <c r="Y13" s="2">
        <f t="shared" si="1"/>
        <v>-3.3907211792322256E-4</v>
      </c>
      <c r="Z13" s="2">
        <f t="shared" si="3"/>
        <v>6.54296875E-2</v>
      </c>
      <c r="AA13" s="2">
        <f t="shared" si="2"/>
        <v>6.3880159072590703E-4</v>
      </c>
      <c r="AB13" s="2">
        <f t="shared" si="4"/>
        <v>1.0327229708559615E-6</v>
      </c>
      <c r="AC13" s="2">
        <f t="shared" si="5"/>
        <v>-2.1659980830015691E-7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-13.970860946380753</v>
      </c>
      <c r="AI13" s="2">
        <f t="shared" si="14"/>
        <v>1798.828125</v>
      </c>
      <c r="AJ13" s="2">
        <v>10.472115608857166</v>
      </c>
      <c r="AK13" s="2">
        <f t="shared" si="9"/>
        <v>1780.2734375</v>
      </c>
      <c r="AL13" s="2">
        <v>-1.7490089192003779</v>
      </c>
      <c r="AM13" s="2">
        <f t="shared" si="10"/>
        <v>24.435160404128169</v>
      </c>
      <c r="AN13" s="2">
        <f t="shared" si="11"/>
        <v>-18.315823602788679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127.62154003468007</v>
      </c>
      <c r="L14" s="6" t="s">
        <v>7</v>
      </c>
      <c r="N14" s="6" t="s">
        <v>75</v>
      </c>
      <c r="O14" s="6">
        <f>$C$5*$C$50/O13</f>
        <v>0.99260406105453458</v>
      </c>
      <c r="U14" s="2">
        <v>10</v>
      </c>
      <c r="V14" s="2">
        <f t="shared" si="7"/>
        <v>6.54296875E-2</v>
      </c>
      <c r="W14" s="2">
        <f t="shared" si="0"/>
        <v>6.3880159072590703E-4</v>
      </c>
      <c r="X14" s="2">
        <f t="shared" si="8"/>
        <v>6.640625E-2</v>
      </c>
      <c r="Y14" s="2">
        <f t="shared" si="1"/>
        <v>-3.3907211792322256E-4</v>
      </c>
      <c r="Z14" s="2">
        <f t="shared" si="3"/>
        <v>6.591796875E-2</v>
      </c>
      <c r="AA14" s="2">
        <f t="shared" si="2"/>
        <v>1.4986703921149314E-4</v>
      </c>
      <c r="AB14" s="2">
        <f t="shared" si="4"/>
        <v>9.5735303045683694E-8</v>
      </c>
      <c r="AC14" s="2">
        <f t="shared" si="5"/>
        <v>-5.0815734392323623E-8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-1.7490089192003779</v>
      </c>
      <c r="AI14" s="2">
        <f t="shared" si="14"/>
        <v>1798.828125</v>
      </c>
      <c r="AJ14" s="2">
        <v>10.472115608857166</v>
      </c>
      <c r="AK14" s="2">
        <f t="shared" si="9"/>
        <v>1789.55078125</v>
      </c>
      <c r="AL14" s="2">
        <v>4.3616524593617214</v>
      </c>
      <c r="AM14" s="2">
        <f t="shared" si="10"/>
        <v>-7.628569053875915</v>
      </c>
      <c r="AN14" s="2">
        <f t="shared" si="11"/>
        <v>45.675728800092131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242.10414673645951</v>
      </c>
      <c r="L15" s="6" t="s">
        <v>7</v>
      </c>
      <c r="U15" s="2">
        <v>11</v>
      </c>
      <c r="V15" s="2">
        <f t="shared" si="7"/>
        <v>6.591796875E-2</v>
      </c>
      <c r="W15" s="2">
        <f t="shared" si="0"/>
        <v>1.4986703921149314E-4</v>
      </c>
      <c r="X15" s="2">
        <f t="shared" si="8"/>
        <v>6.640625E-2</v>
      </c>
      <c r="Y15" s="2">
        <f t="shared" si="1"/>
        <v>-3.3907211792322256E-4</v>
      </c>
      <c r="Z15" s="2">
        <f t="shared" si="3"/>
        <v>6.6162109375E-2</v>
      </c>
      <c r="AA15" s="2">
        <f t="shared" si="2"/>
        <v>-9.460196399181664E-5</v>
      </c>
      <c r="AB15" s="2">
        <f t="shared" si="4"/>
        <v>-1.4177716247045846E-8</v>
      </c>
      <c r="AC15" s="2">
        <f t="shared" si="5"/>
        <v>3.2076888290401706E-8</v>
      </c>
      <c r="AD15" s="2">
        <f t="shared" si="6"/>
        <v>4.8828125E-4</v>
      </c>
      <c r="AF15" s="2">
        <v>11</v>
      </c>
      <c r="AG15" s="2">
        <f t="shared" si="13"/>
        <v>1780.2734375</v>
      </c>
      <c r="AH15" s="2">
        <v>-1.7490089192003779</v>
      </c>
      <c r="AI15" s="2">
        <f t="shared" si="14"/>
        <v>1789.55078125</v>
      </c>
      <c r="AJ15" s="2">
        <v>4.3616524593617214</v>
      </c>
      <c r="AK15" s="2">
        <f t="shared" si="9"/>
        <v>1784.912109375</v>
      </c>
      <c r="AL15" s="2">
        <v>1.3063477579737537</v>
      </c>
      <c r="AM15" s="2">
        <f t="shared" si="10"/>
        <v>-2.2848138802735116</v>
      </c>
      <c r="AN15" s="2">
        <f t="shared" si="11"/>
        <v>5.6978349113478934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57.512647416906844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6.591796875E-2</v>
      </c>
      <c r="W16" s="2">
        <f t="shared" si="0"/>
        <v>1.4986703921149314E-4</v>
      </c>
      <c r="X16" s="2">
        <f t="shared" si="8"/>
        <v>6.6162109375E-2</v>
      </c>
      <c r="Y16" s="2">
        <f t="shared" si="1"/>
        <v>-9.460196399181664E-5</v>
      </c>
      <c r="Z16" s="2">
        <f t="shared" si="3"/>
        <v>6.60400390625E-2</v>
      </c>
      <c r="AA16" s="2">
        <f t="shared" si="2"/>
        <v>2.7632681493236499E-5</v>
      </c>
      <c r="AB16" s="2">
        <f t="shared" si="4"/>
        <v>4.1412281608655753E-9</v>
      </c>
      <c r="AC16" s="2">
        <f t="shared" si="5"/>
        <v>-2.6141059396204973E-9</v>
      </c>
      <c r="AD16" s="2">
        <f t="shared" si="6"/>
        <v>2.44140625E-4</v>
      </c>
      <c r="AF16" s="2">
        <v>12</v>
      </c>
      <c r="AG16" s="2">
        <f t="shared" si="13"/>
        <v>1780.2734375</v>
      </c>
      <c r="AH16" s="2">
        <v>-1.7490089192003779</v>
      </c>
      <c r="AI16" s="2">
        <f t="shared" si="14"/>
        <v>1784.912109375</v>
      </c>
      <c r="AJ16" s="2">
        <v>1.3063477579737537</v>
      </c>
      <c r="AK16" s="2">
        <f t="shared" si="9"/>
        <v>1782.5927734375</v>
      </c>
      <c r="AL16" s="2">
        <v>-0.22132821507284461</v>
      </c>
      <c r="AM16" s="2">
        <f t="shared" si="10"/>
        <v>0.38710502223310478</v>
      </c>
      <c r="AN16" s="2">
        <f t="shared" si="11"/>
        <v>-0.28913161753674332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30.908340449965372</v>
      </c>
      <c r="L17" s="6" t="s">
        <v>7</v>
      </c>
      <c r="N17" s="6" t="s">
        <v>25</v>
      </c>
      <c r="O17" s="6">
        <f xml:space="preserve"> ACOS(O14)/PI()*180</f>
        <v>6.972721520989495</v>
      </c>
      <c r="P17" s="6" t="s">
        <v>40</v>
      </c>
      <c r="U17" s="2">
        <v>13</v>
      </c>
      <c r="V17" s="2">
        <f t="shared" si="7"/>
        <v>6.60400390625E-2</v>
      </c>
      <c r="W17" s="2">
        <f t="shared" si="0"/>
        <v>2.7632681493236499E-5</v>
      </c>
      <c r="X17" s="2">
        <f t="shared" si="8"/>
        <v>6.6162109375E-2</v>
      </c>
      <c r="Y17" s="2">
        <f t="shared" si="1"/>
        <v>-9.460196399181664E-5</v>
      </c>
      <c r="Z17" s="2">
        <f t="shared" si="3"/>
        <v>6.610107421875E-2</v>
      </c>
      <c r="AA17" s="2">
        <f t="shared" si="2"/>
        <v>-3.3484605283740088E-5</v>
      </c>
      <c r="AB17" s="2">
        <f t="shared" si="4"/>
        <v>-9.2526943273233379E-10</v>
      </c>
      <c r="AC17" s="2">
        <f t="shared" si="5"/>
        <v>3.1677094233325729E-9</v>
      </c>
      <c r="AD17" s="2">
        <f t="shared" si="6"/>
        <v>1.220703125E-4</v>
      </c>
      <c r="AF17" s="2">
        <v>13</v>
      </c>
      <c r="AG17" s="2">
        <f t="shared" si="13"/>
        <v>1782.5927734375</v>
      </c>
      <c r="AH17" s="2">
        <v>-0.22132821507284461</v>
      </c>
      <c r="AI17" s="2">
        <f t="shared" si="14"/>
        <v>1784.912109375</v>
      </c>
      <c r="AJ17" s="2">
        <v>1.3063477579737537</v>
      </c>
      <c r="AK17" s="2">
        <f t="shared" si="9"/>
        <v>1783.75244140625</v>
      </c>
      <c r="AL17" s="2">
        <v>0.54251208413052154</v>
      </c>
      <c r="AM17" s="2">
        <f t="shared" si="10"/>
        <v>-0.12007323123605725</v>
      </c>
      <c r="AN17" s="2">
        <f t="shared" si="11"/>
        <v>0.70870944477757525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4400.9717116671072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127.87255912171466</v>
      </c>
      <c r="L18" s="6" t="s">
        <v>7</v>
      </c>
      <c r="N18" s="6" t="s">
        <v>19</v>
      </c>
      <c r="O18" s="6">
        <f xml:space="preserve"> O13 / $C$18</f>
        <v>4400.9717116671072</v>
      </c>
      <c r="P18" s="6" t="s">
        <v>20</v>
      </c>
      <c r="U18" s="2">
        <v>14</v>
      </c>
      <c r="V18" s="2">
        <f t="shared" si="7"/>
        <v>6.60400390625E-2</v>
      </c>
      <c r="W18" s="2">
        <f t="shared" si="0"/>
        <v>2.7632681493236499E-5</v>
      </c>
      <c r="X18" s="2">
        <f t="shared" si="8"/>
        <v>6.610107421875E-2</v>
      </c>
      <c r="Y18" s="2">
        <f t="shared" si="1"/>
        <v>-3.3484605283740088E-5</v>
      </c>
      <c r="Z18" s="2">
        <f t="shared" si="3"/>
        <v>6.6070556640625E-2</v>
      </c>
      <c r="AA18" s="2">
        <f t="shared" si="2"/>
        <v>-2.9259529031877562E-6</v>
      </c>
      <c r="AB18" s="2">
        <f t="shared" si="4"/>
        <v>-8.0851924637997915E-11</v>
      </c>
      <c r="AC18" s="2">
        <f t="shared" si="5"/>
        <v>9.7974378042055393E-11</v>
      </c>
      <c r="AD18" s="2">
        <f t="shared" si="6"/>
        <v>6.103515625E-5</v>
      </c>
      <c r="AF18" s="2">
        <v>14</v>
      </c>
      <c r="AG18" s="2">
        <f t="shared" si="13"/>
        <v>1782.5927734375</v>
      </c>
      <c r="AH18" s="2">
        <v>-0.22132821507284461</v>
      </c>
      <c r="AI18" s="2">
        <f t="shared" si="14"/>
        <v>1783.75244140625</v>
      </c>
      <c r="AJ18" s="2">
        <v>0.54251208413052154</v>
      </c>
      <c r="AK18" s="2">
        <f t="shared" si="9"/>
        <v>1783.172607421875</v>
      </c>
      <c r="AL18" s="2">
        <v>0.1605954496906179</v>
      </c>
      <c r="AM18" s="2">
        <f t="shared" si="10"/>
        <v>-3.5544304228845275E-2</v>
      </c>
      <c r="AN18" s="2">
        <f t="shared" si="11"/>
        <v>8.712497211353544E-2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56.042102643540346</v>
      </c>
      <c r="H19" s="6" t="s">
        <v>101</v>
      </c>
      <c r="J19" s="14" t="s">
        <v>61</v>
      </c>
      <c r="K19" s="6">
        <f xml:space="preserve"> $C$55 * C31 * $C$5</f>
        <v>19.968802776598597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6.60400390625E-2</v>
      </c>
      <c r="W19" s="2">
        <f t="shared" si="0"/>
        <v>2.7632681493236499E-5</v>
      </c>
      <c r="X19" s="2">
        <f t="shared" si="8"/>
        <v>6.6070556640625E-2</v>
      </c>
      <c r="Y19" s="2">
        <f t="shared" si="1"/>
        <v>-2.9259529031877562E-6</v>
      </c>
      <c r="Z19" s="2">
        <f t="shared" si="3"/>
        <v>6.60552978515625E-2</v>
      </c>
      <c r="AA19" s="2">
        <f t="shared" si="2"/>
        <v>1.2353366543121913E-5</v>
      </c>
      <c r="AB19" s="2">
        <f t="shared" si="4"/>
        <v>3.4135664305529186E-10</v>
      </c>
      <c r="AC19" s="2">
        <f t="shared" si="5"/>
        <v>-3.6145368700990056E-11</v>
      </c>
      <c r="AD19" s="2">
        <f t="shared" si="6"/>
        <v>3.0517578125E-5</v>
      </c>
      <c r="AF19" s="2">
        <v>15</v>
      </c>
      <c r="AG19" s="2">
        <f t="shared" si="13"/>
        <v>1782.5927734375</v>
      </c>
      <c r="AH19" s="2">
        <v>-0.22132821507284461</v>
      </c>
      <c r="AI19" s="2">
        <f t="shared" si="14"/>
        <v>1783.172607421875</v>
      </c>
      <c r="AJ19" s="2">
        <v>0.1605954496906179</v>
      </c>
      <c r="AK19" s="2">
        <f t="shared" si="9"/>
        <v>1782.8826904296875</v>
      </c>
      <c r="AL19" s="2">
        <v>-3.03647663765787E-2</v>
      </c>
      <c r="AM19" s="2">
        <f t="shared" si="10"/>
        <v>6.7205795432320912E-3</v>
      </c>
      <c r="AN19" s="2">
        <f t="shared" si="11"/>
        <v>-4.8764433109972109E-3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8.0127860127691672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0.49815215248457756</v>
      </c>
      <c r="U20" s="2">
        <v>16</v>
      </c>
      <c r="V20" s="2">
        <f t="shared" si="7"/>
        <v>6.60552978515625E-2</v>
      </c>
      <c r="W20" s="2">
        <f t="shared" si="0"/>
        <v>1.2353366543121913E-5</v>
      </c>
      <c r="X20" s="2">
        <f t="shared" si="8"/>
        <v>6.6070556640625E-2</v>
      </c>
      <c r="Y20" s="2">
        <f t="shared" si="1"/>
        <v>-2.9259529031877562E-6</v>
      </c>
      <c r="Z20" s="2">
        <f t="shared" si="3"/>
        <v>6.606292724609375E-2</v>
      </c>
      <c r="AA20" s="2">
        <f t="shared" si="2"/>
        <v>4.7137073819758513E-6</v>
      </c>
      <c r="AB20" s="2">
        <f t="shared" si="4"/>
        <v>5.8230155066567264E-11</v>
      </c>
      <c r="AC20" s="2">
        <f t="shared" si="5"/>
        <v>-1.37920857990698E-11</v>
      </c>
      <c r="AD20" s="2">
        <f t="shared" si="6"/>
        <v>1.52587890625E-5</v>
      </c>
      <c r="AF20" s="2">
        <v>16</v>
      </c>
      <c r="AG20" s="2">
        <f t="shared" si="13"/>
        <v>1782.8826904296875</v>
      </c>
      <c r="AH20" s="2">
        <v>-3.03647663765787E-2</v>
      </c>
      <c r="AI20" s="2">
        <f t="shared" si="14"/>
        <v>1783.172607421875</v>
      </c>
      <c r="AJ20" s="2">
        <v>0.1605954496906179</v>
      </c>
      <c r="AK20" s="2">
        <f t="shared" si="9"/>
        <v>1783.0276489257812</v>
      </c>
      <c r="AL20" s="2">
        <v>6.5113521213788772E-2</v>
      </c>
      <c r="AM20" s="2">
        <f t="shared" si="10"/>
        <v>-1.9771568596130972E-3</v>
      </c>
      <c r="AN20" s="2">
        <f t="shared" si="11"/>
        <v>1.0456935220267995E-2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8.4180244210729047E-2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5.1688334226573217E-3</v>
      </c>
      <c r="U21" s="2">
        <v>17</v>
      </c>
      <c r="V21" s="2">
        <f t="shared" si="7"/>
        <v>6.606292724609375E-2</v>
      </c>
      <c r="W21" s="2">
        <f t="shared" si="0"/>
        <v>4.7137073819758513E-6</v>
      </c>
      <c r="X21" s="2">
        <f t="shared" si="8"/>
        <v>6.6070556640625E-2</v>
      </c>
      <c r="Y21" s="2">
        <f t="shared" si="1"/>
        <v>-2.9259529031877562E-6</v>
      </c>
      <c r="Z21" s="2">
        <f t="shared" si="3"/>
        <v>6.6066741943359375E-2</v>
      </c>
      <c r="AA21" s="2">
        <f t="shared" si="2"/>
        <v>8.9387737989277127E-7</v>
      </c>
      <c r="AB21" s="2">
        <f t="shared" si="4"/>
        <v>4.2134764041817884E-12</v>
      </c>
      <c r="AC21" s="2">
        <f t="shared" si="5"/>
        <v>-2.6154431147911188E-12</v>
      </c>
      <c r="AD21" s="2">
        <f t="shared" si="6"/>
        <v>7.62939453125E-6</v>
      </c>
      <c r="AF21" s="2">
        <v>17</v>
      </c>
      <c r="AG21" s="2">
        <f t="shared" si="13"/>
        <v>1782.8826904296875</v>
      </c>
      <c r="AH21" s="2">
        <v>-3.03647663765787E-2</v>
      </c>
      <c r="AI21" s="2">
        <f t="shared" si="14"/>
        <v>1783.0276489257812</v>
      </c>
      <c r="AJ21" s="2">
        <v>6.5113521213788772E-2</v>
      </c>
      <c r="AK21" s="2">
        <f t="shared" si="9"/>
        <v>1782.9551696777344</v>
      </c>
      <c r="AL21" s="2">
        <v>1.7376888959461212E-2</v>
      </c>
      <c r="AM21" s="2">
        <f t="shared" si="10"/>
        <v>-5.2764517360578945E-4</v>
      </c>
      <c r="AN21" s="2">
        <f t="shared" si="11"/>
        <v>1.1314704278915296E-3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224.16841057416138</v>
      </c>
      <c r="H22" s="25" t="s">
        <v>101</v>
      </c>
      <c r="J22" s="14" t="s">
        <v>112</v>
      </c>
      <c r="K22" s="6">
        <f>$C$55*(0.14*$G$12*1000/745.7)*0.453592</f>
        <v>12.78687216427196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6.6066741943359375E-2</v>
      </c>
      <c r="W22" s="2">
        <f t="shared" si="0"/>
        <v>8.9387737989277127E-7</v>
      </c>
      <c r="X22" s="2">
        <f t="shared" si="8"/>
        <v>6.6070556640625E-2</v>
      </c>
      <c r="Y22" s="2">
        <f t="shared" si="1"/>
        <v>-2.9259529031877562E-6</v>
      </c>
      <c r="Z22" s="2">
        <f t="shared" si="3"/>
        <v>6.6068649291992188E-2</v>
      </c>
      <c r="AA22" s="2">
        <f t="shared" si="2"/>
        <v>-1.0160377265228115E-6</v>
      </c>
      <c r="AB22" s="2">
        <f t="shared" si="4"/>
        <v>-9.0821314085641884E-13</v>
      </c>
      <c r="AC22" s="2">
        <f t="shared" si="5"/>
        <v>2.9728785356677078E-12</v>
      </c>
      <c r="AD22" s="2">
        <f t="shared" si="6"/>
        <v>3.814697265625E-6</v>
      </c>
      <c r="AF22" s="2">
        <v>18</v>
      </c>
      <c r="AG22" s="2">
        <f t="shared" si="13"/>
        <v>1782.8826904296875</v>
      </c>
      <c r="AH22" s="2">
        <v>-3.03647663765787E-2</v>
      </c>
      <c r="AI22" s="2">
        <f t="shared" si="14"/>
        <v>1782.9551696777344</v>
      </c>
      <c r="AJ22" s="2">
        <v>1.7376888959461212E-2</v>
      </c>
      <c r="AK22" s="2">
        <f t="shared" si="9"/>
        <v>1782.9189300537109</v>
      </c>
      <c r="AL22" s="2">
        <v>-6.4940525173824426E-3</v>
      </c>
      <c r="AM22" s="2">
        <f t="shared" si="10"/>
        <v>1.9719038752755066E-4</v>
      </c>
      <c r="AN22" s="2">
        <f t="shared" si="11"/>
        <v>-1.1284642949146425E-4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38.225993886631599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16738.646861607816</v>
      </c>
      <c r="P23" s="6" t="s">
        <v>18</v>
      </c>
      <c r="U23" s="2">
        <v>19</v>
      </c>
      <c r="V23" s="2">
        <f t="shared" si="7"/>
        <v>6.6066741943359375E-2</v>
      </c>
      <c r="W23" s="2">
        <f t="shared" si="0"/>
        <v>8.9387737989277127E-7</v>
      </c>
      <c r="X23" s="2">
        <f t="shared" si="8"/>
        <v>6.6068649291992188E-2</v>
      </c>
      <c r="Y23" s="2">
        <f t="shared" si="1"/>
        <v>-1.0160377265228115E-6</v>
      </c>
      <c r="Z23" s="2">
        <f t="shared" si="3"/>
        <v>6.6067695617675781E-2</v>
      </c>
      <c r="AA23" s="2">
        <f t="shared" si="2"/>
        <v>-6.1080164537319348E-8</v>
      </c>
      <c r="AB23" s="2">
        <f t="shared" si="4"/>
        <v>-5.4598177440038385E-14</v>
      </c>
      <c r="AC23" s="2">
        <f t="shared" si="5"/>
        <v>6.2059751512137212E-14</v>
      </c>
      <c r="AD23" s="2">
        <f t="shared" si="6"/>
        <v>1.9073486328125E-6</v>
      </c>
      <c r="AF23" s="2">
        <v>19</v>
      </c>
      <c r="AG23" s="2">
        <f t="shared" si="13"/>
        <v>1782.9189300537109</v>
      </c>
      <c r="AH23" s="2">
        <v>-6.4940525173824426E-3</v>
      </c>
      <c r="AI23" s="2">
        <f t="shared" si="14"/>
        <v>1782.9551696777344</v>
      </c>
      <c r="AJ23" s="2">
        <v>1.7376888959461212E-2</v>
      </c>
      <c r="AK23" s="2">
        <f t="shared" si="9"/>
        <v>1782.9370498657227</v>
      </c>
      <c r="AL23" s="2">
        <v>5.4413897692029423E-3</v>
      </c>
      <c r="AM23" s="2">
        <f t="shared" si="10"/>
        <v>-3.5336670928751435E-5</v>
      </c>
      <c r="AN23" s="2">
        <f t="shared" si="11"/>
        <v>9.45544258045878E-5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7.2150660773824526</v>
      </c>
      <c r="L24" s="6" t="s">
        <v>7</v>
      </c>
      <c r="N24" s="6" t="s">
        <v>31</v>
      </c>
      <c r="O24" s="18">
        <f>Z34</f>
        <v>6.6067634616047144E-2</v>
      </c>
      <c r="U24" s="2">
        <v>20</v>
      </c>
      <c r="V24" s="2">
        <f t="shared" si="7"/>
        <v>6.6066741943359375E-2</v>
      </c>
      <c r="W24" s="2">
        <f t="shared" si="0"/>
        <v>8.9387737989277127E-7</v>
      </c>
      <c r="X24" s="2">
        <f t="shared" si="8"/>
        <v>6.6067695617675781E-2</v>
      </c>
      <c r="Y24" s="2">
        <f t="shared" si="1"/>
        <v>-6.1080164537319348E-8</v>
      </c>
      <c r="Z24" s="2">
        <f t="shared" si="3"/>
        <v>6.6067218780517578E-2</v>
      </c>
      <c r="AA24" s="2">
        <f t="shared" si="2"/>
        <v>4.1639860987041644E-7</v>
      </c>
      <c r="AB24" s="2">
        <f t="shared" si="4"/>
        <v>3.7220929838196009E-13</v>
      </c>
      <c r="AC24" s="2">
        <f t="shared" si="5"/>
        <v>-2.5433695603996084E-14</v>
      </c>
      <c r="AD24" s="2">
        <f t="shared" si="6"/>
        <v>9.5367431640625E-7</v>
      </c>
      <c r="AF24" s="2">
        <v>20</v>
      </c>
      <c r="AG24" s="2">
        <f t="shared" si="13"/>
        <v>1782.9189300537109</v>
      </c>
      <c r="AH24" s="2">
        <v>-6.4940525173824426E-3</v>
      </c>
      <c r="AI24" s="2">
        <f t="shared" si="14"/>
        <v>1782.9370498657227</v>
      </c>
      <c r="AJ24" s="2">
        <v>5.4413897692029423E-3</v>
      </c>
      <c r="AK24" s="2">
        <f t="shared" si="9"/>
        <v>1782.9279899597168</v>
      </c>
      <c r="AL24" s="2">
        <v>-5.293050967338786E-4</v>
      </c>
      <c r="AM24" s="2">
        <f t="shared" si="10"/>
        <v>3.4373350959080016E-6</v>
      </c>
      <c r="AN24" s="2">
        <f t="shared" si="11"/>
        <v>-2.8801553381547008E-6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11.410744443770625</v>
      </c>
      <c r="L25" s="6" t="s">
        <v>7</v>
      </c>
      <c r="N25" s="6" t="s">
        <v>32</v>
      </c>
      <c r="O25" s="6">
        <f xml:space="preserve"> O19 * $C$9 * O24 - $C$8 * SIN(O17/180*PI())</f>
        <v>0.68717270478239811</v>
      </c>
      <c r="P25" s="6" t="s">
        <v>10</v>
      </c>
      <c r="U25" s="2">
        <v>21</v>
      </c>
      <c r="V25" s="2">
        <f t="shared" si="7"/>
        <v>6.6067218780517578E-2</v>
      </c>
      <c r="W25" s="2">
        <f t="shared" si="0"/>
        <v>4.1639860987041644E-7</v>
      </c>
      <c r="X25" s="2">
        <f t="shared" si="8"/>
        <v>6.6067695617675781E-2</v>
      </c>
      <c r="Y25" s="2">
        <f t="shared" si="1"/>
        <v>-6.1080164537319348E-8</v>
      </c>
      <c r="Z25" s="2">
        <f t="shared" si="3"/>
        <v>6.606745719909668E-2</v>
      </c>
      <c r="AA25" s="2">
        <f t="shared" si="2"/>
        <v>1.7765922322166006E-7</v>
      </c>
      <c r="AB25" s="2">
        <f t="shared" si="4"/>
        <v>7.3977053580157249E-14</v>
      </c>
      <c r="AC25" s="2">
        <f t="shared" si="5"/>
        <v>-1.0851454585951343E-14</v>
      </c>
      <c r="AD25" s="2">
        <f t="shared" si="6"/>
        <v>4.76837158203125E-7</v>
      </c>
      <c r="AF25" s="2">
        <v>21</v>
      </c>
      <c r="AG25" s="2">
        <f t="shared" si="13"/>
        <v>1782.9279899597168</v>
      </c>
      <c r="AH25" s="2">
        <v>-5.293050967338786E-4</v>
      </c>
      <c r="AI25" s="2">
        <f t="shared" si="14"/>
        <v>1782.9370498657227</v>
      </c>
      <c r="AJ25" s="2">
        <v>5.4413897692029423E-3</v>
      </c>
      <c r="AK25" s="2">
        <f t="shared" si="9"/>
        <v>1782.9325199127197</v>
      </c>
      <c r="AL25" s="2">
        <v>2.4560405536249164E-3</v>
      </c>
      <c r="AM25" s="2">
        <f t="shared" si="10"/>
        <v>-1.2999947828187651E-6</v>
      </c>
      <c r="AN25" s="2">
        <f t="shared" si="11"/>
        <v>1.336427394124215E-5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27.958044894236806</v>
      </c>
      <c r="L26" s="6" t="s">
        <v>7</v>
      </c>
      <c r="N26" s="6" t="s">
        <v>33</v>
      </c>
      <c r="O26" s="6">
        <f xml:space="preserve"> 1/$C$21 - O23 * SQRT( (2*$C$47*PI()*$C$9^2) / O18^3 )</f>
        <v>0.77339677991189026</v>
      </c>
      <c r="U26" s="2">
        <v>22</v>
      </c>
      <c r="V26" s="2">
        <f t="shared" si="7"/>
        <v>6.606745719909668E-2</v>
      </c>
      <c r="W26" s="2">
        <f t="shared" si="0"/>
        <v>1.7765922322166006E-7</v>
      </c>
      <c r="X26" s="2">
        <f t="shared" si="8"/>
        <v>6.6067695617675781E-2</v>
      </c>
      <c r="Y26" s="2">
        <f t="shared" si="1"/>
        <v>-6.1080164537319348E-8</v>
      </c>
      <c r="Z26" s="2">
        <f t="shared" si="3"/>
        <v>6.606757640838623E-2</v>
      </c>
      <c r="AA26" s="2">
        <f t="shared" si="2"/>
        <v>5.8289529480948232E-8</v>
      </c>
      <c r="AB26" s="2">
        <f t="shared" si="4"/>
        <v>1.0355672529541316E-14</v>
      </c>
      <c r="AC26" s="2">
        <f t="shared" si="5"/>
        <v>-3.5603340514992452E-15</v>
      </c>
      <c r="AD26" s="2">
        <f t="shared" si="6"/>
        <v>2.384185791015625E-7</v>
      </c>
      <c r="AF26" s="2">
        <v>22</v>
      </c>
      <c r="AG26" s="2">
        <f t="shared" si="13"/>
        <v>1782.9279899597168</v>
      </c>
      <c r="AH26" s="2">
        <v>-5.293050967338786E-4</v>
      </c>
      <c r="AI26" s="2">
        <f t="shared" si="14"/>
        <v>1782.9325199127197</v>
      </c>
      <c r="AJ26" s="2">
        <v>2.4560405536249164E-3</v>
      </c>
      <c r="AK26" s="2">
        <f t="shared" si="9"/>
        <v>1782.9302549362183</v>
      </c>
      <c r="AL26" s="2">
        <v>9.6336728211099398E-4</v>
      </c>
      <c r="AM26" s="2">
        <f t="shared" si="10"/>
        <v>-5.0991521244801341E-7</v>
      </c>
      <c r="AN26" s="2">
        <f t="shared" si="11"/>
        <v>2.3660691129000168E-6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1.8034561662716442E-5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6.606757640838623E-2</v>
      </c>
      <c r="W27" s="2">
        <f t="shared" si="0"/>
        <v>5.8289529480948232E-8</v>
      </c>
      <c r="X27" s="2">
        <f t="shared" si="8"/>
        <v>6.6067695617675781E-2</v>
      </c>
      <c r="Y27" s="2">
        <f t="shared" si="1"/>
        <v>-6.1080164537319348E-8</v>
      </c>
      <c r="Z27" s="2">
        <f t="shared" si="3"/>
        <v>6.6067636013031006E-2</v>
      </c>
      <c r="AA27" s="2">
        <f t="shared" si="2"/>
        <v>-1.3953175004299823E-9</v>
      </c>
      <c r="AB27" s="2">
        <f t="shared" si="4"/>
        <v>-8.133240057659645E-17</v>
      </c>
      <c r="AC27" s="2">
        <f t="shared" si="5"/>
        <v>8.5226222508064472E-17</v>
      </c>
      <c r="AD27" s="2">
        <f t="shared" si="6"/>
        <v>1.1920928955078125E-7</v>
      </c>
      <c r="AF27" s="2">
        <v>23</v>
      </c>
      <c r="AG27" s="2">
        <f t="shared" si="13"/>
        <v>1782.9279899597168</v>
      </c>
      <c r="AH27" s="2">
        <v>-5.293050967338786E-4</v>
      </c>
      <c r="AI27" s="2">
        <f t="shared" si="14"/>
        <v>1782.9302549362183</v>
      </c>
      <c r="AJ27" s="2">
        <v>9.6336728211099398E-4</v>
      </c>
      <c r="AK27" s="2">
        <f t="shared" si="9"/>
        <v>1782.9291224479675</v>
      </c>
      <c r="AL27" s="2">
        <v>2.1999759246682515E-4</v>
      </c>
      <c r="AM27" s="2">
        <f t="shared" si="10"/>
        <v>-1.1644584696187328E-7</v>
      </c>
      <c r="AN27" s="2">
        <f t="shared" si="11"/>
        <v>2.1193848272572743E-7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4368.8402798576462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1.1500004132140149</v>
      </c>
      <c r="U28" s="2">
        <v>24</v>
      </c>
      <c r="V28" s="2">
        <f t="shared" si="7"/>
        <v>6.606757640838623E-2</v>
      </c>
      <c r="W28" s="2">
        <f t="shared" si="0"/>
        <v>5.8289529480948232E-8</v>
      </c>
      <c r="X28" s="2">
        <f t="shared" si="8"/>
        <v>6.6067636013031006E-2</v>
      </c>
      <c r="Y28" s="2">
        <f t="shared" si="1"/>
        <v>-1.3953175004299823E-9</v>
      </c>
      <c r="Z28" s="2">
        <f t="shared" si="3"/>
        <v>6.6067606210708618E-2</v>
      </c>
      <c r="AA28" s="2">
        <f t="shared" si="2"/>
        <v>2.8447106004136913E-8</v>
      </c>
      <c r="AB28" s="2">
        <f t="shared" si="4"/>
        <v>1.6581684240757979E-15</v>
      </c>
      <c r="AC28" s="2">
        <f t="shared" si="5"/>
        <v>-3.9692744844159058E-17</v>
      </c>
      <c r="AD28" s="2">
        <f t="shared" si="6"/>
        <v>5.9604644775390625E-8</v>
      </c>
      <c r="AF28" s="2">
        <v>24</v>
      </c>
      <c r="AG28" s="2">
        <f t="shared" si="13"/>
        <v>1782.9279899597168</v>
      </c>
      <c r="AH28" s="2">
        <v>-5.293050967338786E-4</v>
      </c>
      <c r="AI28" s="2">
        <f t="shared" si="14"/>
        <v>1782.9291224479675</v>
      </c>
      <c r="AJ28" s="2">
        <v>2.1999759246682515E-4</v>
      </c>
      <c r="AK28" s="2">
        <f t="shared" si="9"/>
        <v>1782.9285562038422</v>
      </c>
      <c r="AL28" s="2">
        <v>-1.5762039083710988E-4</v>
      </c>
      <c r="AM28" s="2">
        <f t="shared" si="10"/>
        <v>8.3429276219268197E-8</v>
      </c>
      <c r="AN28" s="2">
        <f t="shared" si="11"/>
        <v>-3.4676106507844202E-8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38.826515657998279</v>
      </c>
      <c r="H29" t="s">
        <v>18</v>
      </c>
      <c r="U29" s="2">
        <v>25</v>
      </c>
      <c r="V29" s="2">
        <f t="shared" si="7"/>
        <v>6.6067606210708618E-2</v>
      </c>
      <c r="W29" s="2">
        <f t="shared" si="0"/>
        <v>2.8447106004136913E-8</v>
      </c>
      <c r="X29" s="2">
        <f t="shared" si="8"/>
        <v>6.6067636013031006E-2</v>
      </c>
      <c r="Y29" s="2">
        <f t="shared" si="1"/>
        <v>-1.3953175004299823E-9</v>
      </c>
      <c r="Z29" s="2">
        <f t="shared" si="3"/>
        <v>6.6067621111869812E-2</v>
      </c>
      <c r="AA29" s="2">
        <f t="shared" si="2"/>
        <v>1.3525894251853465E-8</v>
      </c>
      <c r="AB29" s="2">
        <f t="shared" si="4"/>
        <v>3.8477254758322164E-16</v>
      </c>
      <c r="AC29" s="2">
        <f t="shared" si="5"/>
        <v>-1.8872916958576443E-17</v>
      </c>
      <c r="AD29" s="2">
        <f t="shared" si="6"/>
        <v>2.9802322387695312E-8</v>
      </c>
      <c r="AF29" s="2">
        <v>25</v>
      </c>
      <c r="AG29" s="2">
        <f t="shared" si="13"/>
        <v>1782.9285562038422</v>
      </c>
      <c r="AH29" s="2">
        <v>-1.5762039083710988E-4</v>
      </c>
      <c r="AI29" s="2">
        <f t="shared" si="14"/>
        <v>1782.9291224479675</v>
      </c>
      <c r="AJ29" s="2">
        <v>2.1999759246682515E-4</v>
      </c>
      <c r="AK29" s="2">
        <f t="shared" si="9"/>
        <v>1782.9288393259048</v>
      </c>
      <c r="AL29" s="2">
        <v>2.8221981665410567E-5</v>
      </c>
      <c r="AM29" s="2">
        <f t="shared" si="10"/>
        <v>-4.4483597802997624E-9</v>
      </c>
      <c r="AN29" s="2">
        <f t="shared" si="11"/>
        <v>6.2087680210332054E-9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11.480098002123171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6.6067621111869812E-2</v>
      </c>
      <c r="W30" s="2">
        <f t="shared" si="0"/>
        <v>1.3525894251853465E-8</v>
      </c>
      <c r="X30" s="2">
        <f t="shared" si="8"/>
        <v>6.6067636013031006E-2</v>
      </c>
      <c r="Y30" s="2">
        <f t="shared" si="1"/>
        <v>-1.3953175004299823E-9</v>
      </c>
      <c r="Z30" s="2">
        <f t="shared" si="3"/>
        <v>6.6067628562450409E-2</v>
      </c>
      <c r="AA30" s="2">
        <f t="shared" si="2"/>
        <v>6.0652883826506354E-9</v>
      </c>
      <c r="AB30" s="2">
        <f t="shared" si="4"/>
        <v>8.2038449270727829E-17</v>
      </c>
      <c r="AC30" s="2">
        <f t="shared" si="5"/>
        <v>-8.4630030254670944E-18</v>
      </c>
      <c r="AD30" s="2">
        <f t="shared" si="6"/>
        <v>1.4901161193847656E-8</v>
      </c>
      <c r="AF30" s="2">
        <v>26</v>
      </c>
      <c r="AG30" s="2">
        <f t="shared" si="13"/>
        <v>1782.9285562038422</v>
      </c>
      <c r="AH30" s="2">
        <v>-1.5762039083710988E-4</v>
      </c>
      <c r="AI30" s="2">
        <f t="shared" si="14"/>
        <v>1782.9288393259048</v>
      </c>
      <c r="AJ30" s="2">
        <v>2.8221981665410567E-5</v>
      </c>
      <c r="AK30" s="2">
        <f t="shared" si="9"/>
        <v>1782.9286977648735</v>
      </c>
      <c r="AL30" s="2">
        <v>-6.1732595440844307E-5</v>
      </c>
      <c r="AM30" s="2">
        <f t="shared" si="10"/>
        <v>9.7303158207750678E-9</v>
      </c>
      <c r="AN30" s="2">
        <f t="shared" si="11"/>
        <v>-1.742216176689716E-9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155.30606263199311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6.6067628562450409E-2</v>
      </c>
      <c r="W31" s="2">
        <f t="shared" si="0"/>
        <v>6.0652883826506354E-9</v>
      </c>
      <c r="X31" s="2">
        <f t="shared" si="8"/>
        <v>6.6067636013031006E-2</v>
      </c>
      <c r="Y31" s="2">
        <f t="shared" si="1"/>
        <v>-1.3953175004299823E-9</v>
      </c>
      <c r="Z31" s="2">
        <f t="shared" si="3"/>
        <v>6.6067632287740707E-2</v>
      </c>
      <c r="AA31" s="2">
        <f t="shared" si="2"/>
        <v>2.3349854411103266E-9</v>
      </c>
      <c r="AB31" s="2">
        <f t="shared" si="4"/>
        <v>1.4162360069624832E-17</v>
      </c>
      <c r="AC31" s="2">
        <f t="shared" si="5"/>
        <v>-3.2580460492304604E-18</v>
      </c>
      <c r="AD31" s="2">
        <f t="shared" si="6"/>
        <v>7.4505805969238281E-9</v>
      </c>
      <c r="AF31" s="2">
        <v>27</v>
      </c>
      <c r="AG31" s="2">
        <f t="shared" si="13"/>
        <v>1782.9286977648735</v>
      </c>
      <c r="AH31" s="2">
        <v>-6.1732595440844307E-5</v>
      </c>
      <c r="AI31" s="2">
        <f t="shared" si="14"/>
        <v>1782.9288393259048</v>
      </c>
      <c r="AJ31" s="2">
        <v>2.8221981665410567E-5</v>
      </c>
      <c r="AK31" s="2">
        <f t="shared" si="9"/>
        <v>1782.9287685453892</v>
      </c>
      <c r="AL31" s="2">
        <v>-1.378869524160109E-5</v>
      </c>
      <c r="AM31" s="2">
        <f t="shared" si="10"/>
        <v>8.5121194500685503E-10</v>
      </c>
      <c r="AN31" s="2">
        <f t="shared" si="11"/>
        <v>-3.8914430429839989E-10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479.34</v>
      </c>
      <c r="L32" s="6" t="s">
        <v>7</v>
      </c>
      <c r="U32" s="2">
        <v>28</v>
      </c>
      <c r="V32" s="2">
        <f t="shared" si="7"/>
        <v>6.6067632287740707E-2</v>
      </c>
      <c r="W32" s="2">
        <f t="shared" si="0"/>
        <v>2.3349854411103266E-9</v>
      </c>
      <c r="X32" s="2">
        <f t="shared" si="8"/>
        <v>6.6067636013031006E-2</v>
      </c>
      <c r="Y32" s="2">
        <f t="shared" si="1"/>
        <v>-1.3953175004299823E-9</v>
      </c>
      <c r="Z32" s="2">
        <f t="shared" si="3"/>
        <v>6.6067634150385857E-2</v>
      </c>
      <c r="AA32" s="2">
        <f t="shared" si="2"/>
        <v>4.6983397727906606E-10</v>
      </c>
      <c r="AB32" s="2">
        <f t="shared" si="4"/>
        <v>1.0970554966855792E-18</v>
      </c>
      <c r="AC32" s="2">
        <f t="shared" si="5"/>
        <v>-6.5556757079410354E-19</v>
      </c>
      <c r="AD32" s="2">
        <f t="shared" si="6"/>
        <v>3.7252902984619141E-9</v>
      </c>
      <c r="AF32" s="2">
        <v>28</v>
      </c>
      <c r="AG32" s="2">
        <f t="shared" si="13"/>
        <v>1782.9287685453892</v>
      </c>
      <c r="AH32" s="2">
        <v>-1.378869524160109E-5</v>
      </c>
      <c r="AI32" s="2">
        <f t="shared" si="14"/>
        <v>1782.9288393259048</v>
      </c>
      <c r="AJ32" s="2">
        <v>2.8221981665410567E-5</v>
      </c>
      <c r="AK32" s="2">
        <f t="shared" si="9"/>
        <v>1782.928803935647</v>
      </c>
      <c r="AL32" s="2">
        <v>1.0183254971707356E-5</v>
      </c>
      <c r="AM32" s="2">
        <f t="shared" si="10"/>
        <v>-1.4041379937239186E-10</v>
      </c>
      <c r="AN32" s="2">
        <f t="shared" si="11"/>
        <v>2.8739163510572601E-10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458.15</v>
      </c>
      <c r="L33" s="6" t="s">
        <v>7</v>
      </c>
      <c r="U33" s="2">
        <v>29</v>
      </c>
      <c r="V33" s="2">
        <f t="shared" si="7"/>
        <v>6.6067634150385857E-2</v>
      </c>
      <c r="W33" s="2">
        <f t="shared" si="0"/>
        <v>4.6983397727906606E-10</v>
      </c>
      <c r="X33" s="2">
        <f t="shared" si="8"/>
        <v>6.6067636013031006E-2</v>
      </c>
      <c r="Y33" s="2">
        <f t="shared" si="1"/>
        <v>-1.3953175004299823E-9</v>
      </c>
      <c r="Z33" s="2">
        <f t="shared" si="3"/>
        <v>6.6067635081708431E-2</v>
      </c>
      <c r="AA33" s="2">
        <f t="shared" si="2"/>
        <v>-4.627417615754581E-10</v>
      </c>
      <c r="AB33" s="2">
        <f t="shared" si="4"/>
        <v>-2.1741180229411879E-19</v>
      </c>
      <c r="AC33" s="2">
        <f t="shared" si="5"/>
        <v>6.4567167810603501E-19</v>
      </c>
      <c r="AD33" s="2">
        <f t="shared" si="6"/>
        <v>1.862645149230957E-9</v>
      </c>
      <c r="AF33" s="2">
        <v>29</v>
      </c>
      <c r="AG33" s="2">
        <f t="shared" si="13"/>
        <v>1782.9287685453892</v>
      </c>
      <c r="AH33" s="2">
        <v>-1.378869524160109E-5</v>
      </c>
      <c r="AI33" s="2">
        <f t="shared" si="14"/>
        <v>1782.928803935647</v>
      </c>
      <c r="AJ33" s="2">
        <v>1.0183254971707356E-5</v>
      </c>
      <c r="AK33" s="2">
        <f t="shared" si="9"/>
        <v>1782.9287862405181</v>
      </c>
      <c r="AL33" s="2">
        <v>-4.7693320084363222E-6</v>
      </c>
      <c r="AM33" s="2">
        <f t="shared" si="10"/>
        <v>6.5762865570341685E-11</v>
      </c>
      <c r="AN33" s="2">
        <f t="shared" si="11"/>
        <v>-4.8567323886632208E-11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160.63</v>
      </c>
      <c r="L34" s="6" t="s">
        <v>7</v>
      </c>
      <c r="U34" s="2">
        <v>30</v>
      </c>
      <c r="V34" s="2">
        <f t="shared" si="7"/>
        <v>6.6067634150385857E-2</v>
      </c>
      <c r="W34" s="2">
        <f t="shared" si="0"/>
        <v>4.6983397727906606E-10</v>
      </c>
      <c r="X34" s="2">
        <f t="shared" si="8"/>
        <v>6.6067635081708431E-2</v>
      </c>
      <c r="Y34" s="2">
        <f t="shared" si="1"/>
        <v>-4.627417615754581E-10</v>
      </c>
      <c r="Z34" s="2">
        <f t="shared" si="3"/>
        <v>6.6067634616047144E-2</v>
      </c>
      <c r="AA34" s="2">
        <f t="shared" si="2"/>
        <v>3.5461078518039812E-12</v>
      </c>
      <c r="AB34" s="2">
        <f t="shared" si="4"/>
        <v>1.6660819558735895E-21</v>
      </c>
      <c r="AC34" s="2">
        <f t="shared" si="5"/>
        <v>-1.6409321940803378E-21</v>
      </c>
      <c r="AD34" s="2">
        <f>X34-V34</f>
        <v>9.3132257461547852E-10</v>
      </c>
      <c r="AF34" s="2">
        <v>30</v>
      </c>
      <c r="AG34" s="2">
        <f t="shared" si="13"/>
        <v>1782.9287862405181</v>
      </c>
      <c r="AH34" s="2">
        <v>-4.7693320084363222E-6</v>
      </c>
      <c r="AI34" s="2">
        <f t="shared" si="14"/>
        <v>1782.928803935647</v>
      </c>
      <c r="AJ34" s="2">
        <v>1.0183254971707356E-5</v>
      </c>
      <c r="AK34" s="2">
        <f t="shared" si="9"/>
        <v>1782.9287950880826</v>
      </c>
      <c r="AL34" s="2">
        <v>-2.5964982341974974E-7</v>
      </c>
      <c r="AM34" s="2">
        <f t="shared" si="10"/>
        <v>1.2383562138206514E-12</v>
      </c>
      <c r="AN34" s="2">
        <f t="shared" si="11"/>
        <v>-2.6440803552421036E-12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224.16841057416138</v>
      </c>
      <c r="H35" s="25" t="s">
        <v>101</v>
      </c>
      <c r="J35" s="15" t="s">
        <v>70</v>
      </c>
      <c r="K35" s="6">
        <f>ROUND(SUM(K23:K26),2)</f>
        <v>84.81</v>
      </c>
      <c r="L35" s="6" t="s">
        <v>7</v>
      </c>
      <c r="AF35" s="2">
        <v>31</v>
      </c>
      <c r="AG35" s="2">
        <f t="shared" si="13"/>
        <v>1782.9287950880826</v>
      </c>
      <c r="AH35" s="2">
        <v>-2.5964982341974974E-7</v>
      </c>
      <c r="AI35" s="2">
        <f t="shared" si="14"/>
        <v>1782.928803935647</v>
      </c>
      <c r="AJ35" s="2">
        <v>1.0183254971707356E-5</v>
      </c>
      <c r="AK35" s="2">
        <f t="shared" si="9"/>
        <v>1782.9287995118648</v>
      </c>
      <c r="AL35" s="2">
        <v>1.9951905869675102E-6</v>
      </c>
      <c r="AM35" s="2">
        <f t="shared" si="10"/>
        <v>-5.1805088359486085E-13</v>
      </c>
      <c r="AN35" s="2">
        <f t="shared" si="11"/>
        <v>2.0317534464240616E-11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1782.9299999999998</v>
      </c>
      <c r="L36" s="6" t="s">
        <v>7</v>
      </c>
      <c r="AF36" s="2">
        <v>32</v>
      </c>
      <c r="AG36" s="2">
        <f t="shared" si="13"/>
        <v>1782.9287950880826</v>
      </c>
      <c r="AH36" s="2">
        <v>-2.5964982341974974E-7</v>
      </c>
      <c r="AI36" s="2">
        <f t="shared" si="14"/>
        <v>1782.9287995118648</v>
      </c>
      <c r="AJ36" s="2">
        <v>1.9951905869675102E-6</v>
      </c>
      <c r="AK36" s="2">
        <f t="shared" si="9"/>
        <v>1782.9287972999737</v>
      </c>
      <c r="AL36" s="2">
        <v>8.6777095020806883E-7</v>
      </c>
      <c r="AM36" s="2">
        <f t="shared" si="10"/>
        <v>-2.2531657399031351E-13</v>
      </c>
      <c r="AN36" s="2">
        <f t="shared" si="11"/>
        <v>1.7313684314989909E-12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1782.9287950880826</v>
      </c>
      <c r="AH37" s="2">
        <v>-2.5964982341974974E-7</v>
      </c>
      <c r="AI37" s="2">
        <f t="shared" si="14"/>
        <v>1782.9287972999737</v>
      </c>
      <c r="AJ37" s="2">
        <v>8.6777095020806883E-7</v>
      </c>
      <c r="AK37" s="2">
        <f t="shared" si="9"/>
        <v>1782.9287961940281</v>
      </c>
      <c r="AL37" s="2">
        <v>3.0405999495997094E-7</v>
      </c>
      <c r="AM37" s="2">
        <f t="shared" si="10"/>
        <v>-7.8949124000366449E-14</v>
      </c>
      <c r="AN37" s="2">
        <f t="shared" si="11"/>
        <v>2.638544307466746E-13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1782.9287950880826</v>
      </c>
      <c r="AH38" s="2">
        <v>-2.5964982341974974E-7</v>
      </c>
      <c r="AI38" s="2">
        <f t="shared" si="14"/>
        <v>1782.9287961940281</v>
      </c>
      <c r="AJ38" s="2">
        <v>3.0405999495997094E-7</v>
      </c>
      <c r="AK38" s="2">
        <f t="shared" si="9"/>
        <v>1782.9287956410553</v>
      </c>
      <c r="AL38" s="2">
        <v>2.2205767891136929E-8</v>
      </c>
      <c r="AM38" s="2">
        <f t="shared" si="10"/>
        <v>-5.7657237118336522E-15</v>
      </c>
      <c r="AN38" s="2">
        <f t="shared" si="11"/>
        <v>6.7518856730613792E-15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33.65</v>
      </c>
      <c r="L39" s="6" t="s">
        <v>58</v>
      </c>
      <c r="AF39" s="2">
        <v>35</v>
      </c>
      <c r="AG39" s="2">
        <f t="shared" si="13"/>
        <v>1782.9287950880826</v>
      </c>
      <c r="AH39" s="2">
        <v>-2.5964982341974974E-7</v>
      </c>
      <c r="AI39" s="2">
        <f t="shared" si="14"/>
        <v>1782.9287956410553</v>
      </c>
      <c r="AJ39" s="2">
        <v>2.2205767891136929E-8</v>
      </c>
      <c r="AK39" s="2">
        <f t="shared" si="9"/>
        <v>1782.9287953645689</v>
      </c>
      <c r="AL39" s="2">
        <v>-1.1872270988533273E-7</v>
      </c>
      <c r="AM39" s="2">
        <f t="shared" si="10"/>
        <v>3.0826330657640821E-14</v>
      </c>
      <c r="AN39" s="2">
        <f t="shared" si="11"/>
        <v>-2.6363289391204865E-15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26.89</v>
      </c>
      <c r="L40" s="6" t="s">
        <v>58</v>
      </c>
      <c r="AF40" s="2">
        <v>36</v>
      </c>
      <c r="AG40" s="2">
        <f t="shared" si="13"/>
        <v>1782.9287953645689</v>
      </c>
      <c r="AH40" s="2">
        <v>-1.1872270988533273E-7</v>
      </c>
      <c r="AI40" s="2">
        <f t="shared" si="14"/>
        <v>1782.9287956410553</v>
      </c>
      <c r="AJ40" s="2">
        <v>2.2205767891136929E-8</v>
      </c>
      <c r="AK40" s="2">
        <f t="shared" si="9"/>
        <v>1782.9287955028121</v>
      </c>
      <c r="AL40" s="2">
        <v>-4.8258470997097902E-8</v>
      </c>
      <c r="AM40" s="2">
        <f t="shared" si="10"/>
        <v>5.7293764516981981E-15</v>
      </c>
      <c r="AN40" s="2">
        <f t="shared" si="11"/>
        <v>-1.0716164057427193E-15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25.7</v>
      </c>
      <c r="L41" s="6" t="s">
        <v>58</v>
      </c>
      <c r="AF41" s="2">
        <v>37</v>
      </c>
      <c r="AG41" s="2">
        <f t="shared" si="13"/>
        <v>1782.9287955028121</v>
      </c>
      <c r="AH41" s="2">
        <v>-4.8258470997097902E-8</v>
      </c>
      <c r="AI41" s="2">
        <f t="shared" si="14"/>
        <v>1782.9287956410553</v>
      </c>
      <c r="AJ41" s="2">
        <v>2.2205767891136929E-8</v>
      </c>
      <c r="AK41" s="2">
        <f t="shared" si="9"/>
        <v>1782.9287955719337</v>
      </c>
      <c r="AL41" s="2">
        <v>-1.3026465239818208E-8</v>
      </c>
      <c r="AM41" s="2">
        <f t="shared" si="10"/>
        <v>6.2863729497047095E-16</v>
      </c>
      <c r="AN41" s="2">
        <f t="shared" si="11"/>
        <v>-2.8926266355736648E-16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9.01</v>
      </c>
      <c r="L42" s="6" t="s">
        <v>58</v>
      </c>
      <c r="AF42" s="2">
        <v>38</v>
      </c>
      <c r="AG42" s="2">
        <f t="shared" si="13"/>
        <v>1782.9287955719337</v>
      </c>
      <c r="AH42" s="2">
        <v>-1.3026465239818208E-8</v>
      </c>
      <c r="AI42" s="2">
        <f t="shared" si="14"/>
        <v>1782.9287956410553</v>
      </c>
      <c r="AJ42" s="2">
        <v>2.2205767891136929E-8</v>
      </c>
      <c r="AK42" s="2">
        <f t="shared" si="9"/>
        <v>1782.9287956064945</v>
      </c>
      <c r="AL42" s="2">
        <v>4.5888555177953094E-9</v>
      </c>
      <c r="AM42" s="2">
        <f t="shared" si="10"/>
        <v>-5.9776566893108582E-17</v>
      </c>
      <c r="AN42" s="2">
        <f t="shared" si="11"/>
        <v>1.0189906051412561E-16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4.76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1782.9287955719337</v>
      </c>
      <c r="AH43" s="2">
        <v>-1.3026465239818208E-8</v>
      </c>
      <c r="AI43" s="2">
        <f t="shared" si="14"/>
        <v>1782.9287956064945</v>
      </c>
      <c r="AJ43" s="2">
        <v>4.5888555177953094E-9</v>
      </c>
      <c r="AK43" s="2">
        <f t="shared" si="9"/>
        <v>1782.9287955892141</v>
      </c>
      <c r="AL43" s="2">
        <v>-4.2193732952000573E-9</v>
      </c>
      <c r="AM43" s="2">
        <f t="shared" si="10"/>
        <v>5.4963519563740757E-17</v>
      </c>
      <c r="AN43" s="2">
        <f t="shared" si="11"/>
        <v>-1.936209442731696E-17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1782.9287955892141</v>
      </c>
      <c r="AH44" s="2">
        <v>-4.2193732952000573E-9</v>
      </c>
      <c r="AI44" s="2">
        <f t="shared" si="14"/>
        <v>1782.9287956064945</v>
      </c>
      <c r="AJ44" s="2">
        <v>4.5888555177953094E-9</v>
      </c>
      <c r="AK44" s="5">
        <f>(AG44+AI44)/2</f>
        <v>1782.9287955978543</v>
      </c>
      <c r="AL44" s="2">
        <v>1.8553691916167736E-10</v>
      </c>
      <c r="AM44" s="2">
        <f t="shared" si="10"/>
        <v>-7.8284952198447326E-19</v>
      </c>
      <c r="AN44" s="2">
        <f t="shared" si="11"/>
        <v>8.5140211524980543E-19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1493.6030557797465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33.65</v>
      </c>
      <c r="L47" s="6" t="s">
        <v>58</v>
      </c>
      <c r="N47" s="6" t="s">
        <v>154</v>
      </c>
      <c r="O47" s="6">
        <f>0.377*O46^0.6945</f>
        <v>60.373686053984045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26.89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39.46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B1:D1"/>
    <mergeCell ref="B3:D3"/>
    <mergeCell ref="F3:H3"/>
    <mergeCell ref="J3:L3"/>
    <mergeCell ref="N3:P3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3C-7DF3-FF47-B161-8DD1A1B4D967}">
  <dimension ref="B1:AO56"/>
  <sheetViews>
    <sheetView tabSelected="1"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328.70216606191468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6.9990481542968913E-2</v>
      </c>
      <c r="X4" s="3">
        <v>1</v>
      </c>
      <c r="Y4" s="2">
        <f t="shared" ref="Y4:Y34" si="1" xml:space="preserve"> $O$20 * TAN($O$17/180*PI()) + $O$21 / (2 * SQRT($O$20^2 + X4^2)) - X4</f>
        <v>-0.93264817545839895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-0.43141136616411552</v>
      </c>
      <c r="AB4" s="2">
        <f>W4*AA4</f>
        <v>-3.019468926093653E-2</v>
      </c>
      <c r="AC4" s="2">
        <f>Y4*AA4</f>
        <v>0.4023550235249776</v>
      </c>
      <c r="AD4" s="2">
        <f>X4-V4</f>
        <v>1</v>
      </c>
      <c r="AF4" s="2">
        <v>0</v>
      </c>
      <c r="AG4" s="2"/>
      <c r="AH4" s="2">
        <f>K27</f>
        <v>3.2798128131616977E-5</v>
      </c>
      <c r="AI4" s="2"/>
      <c r="AJ4" s="2">
        <f>K27</f>
        <v>3.2798128131616977E-5</v>
      </c>
      <c r="AK4" s="2"/>
      <c r="AL4" s="2">
        <f>K27</f>
        <v>3.2798128131616977E-5</v>
      </c>
      <c r="AM4" s="2"/>
      <c r="AN4" s="2"/>
      <c r="AO4" s="2"/>
    </row>
    <row r="5" spans="2:41" x14ac:dyDescent="0.2">
      <c r="B5" s="10" t="s">
        <v>37</v>
      </c>
      <c r="C5" s="10">
        <v>1631.7801435261999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82.17554151547867</v>
      </c>
      <c r="L5" s="6" t="s">
        <v>101</v>
      </c>
      <c r="N5" s="6" t="s">
        <v>114</v>
      </c>
      <c r="O5" s="6">
        <f xml:space="preserve"> $C$18 * 0.85 * ($C$5/$C$18 *2.20462/1000)^(2/3) * 0.3048^2</f>
        <v>0.29430599325590162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6.9990481542968913E-2</v>
      </c>
      <c r="X5" s="2">
        <f>IF(AC4&gt;0, Z4, X4)</f>
        <v>0.5</v>
      </c>
      <c r="Y5" s="2">
        <f t="shared" si="1"/>
        <v>-0.43141136616411552</v>
      </c>
      <c r="Z5" s="2">
        <f t="shared" ref="Z5:Z34" si="3" xml:space="preserve"> (V5 + X5)/2</f>
        <v>0.25</v>
      </c>
      <c r="AA5" s="2">
        <f t="shared" si="2"/>
        <v>-0.18051599687108633</v>
      </c>
      <c r="AB5" s="2">
        <f t="shared" ref="AB5:AB34" si="4">W5*AA5</f>
        <v>-1.2634401547216402E-2</v>
      </c>
      <c r="AC5" s="2">
        <f t="shared" ref="AC5:AC34" si="5">Y5*AA5</f>
        <v>7.7876652824632547E-2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-749.83434487540399</v>
      </c>
      <c r="AI5" s="3">
        <v>10000</v>
      </c>
      <c r="AJ5" s="2">
        <f t="dataTable" ref="AJ5:AJ44" dt2D="0" dtr="0" r1="C5" ca="1"/>
        <v>4547.4559999785943</v>
      </c>
      <c r="AK5" s="2">
        <f>(AG5+AI5)/2</f>
        <v>5250</v>
      </c>
      <c r="AL5" s="2">
        <f t="dataTable" ref="AL5:AL44" dt2D="0" dtr="0" r1="C5" ca="1"/>
        <v>2192.4202252319219</v>
      </c>
      <c r="AM5" s="2">
        <f>AH5*AL5</f>
        <v>-1643951.9832783637</v>
      </c>
      <c r="AN5" s="2">
        <f>AJ5*AL5</f>
        <v>9969934.5077053234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6.9990481542968913E-2</v>
      </c>
      <c r="X6" s="2">
        <f t="shared" ref="X6:X34" si="8">IF(AC5&gt;0, Z5, X5)</f>
        <v>0.25</v>
      </c>
      <c r="Y6" s="2">
        <f t="shared" si="1"/>
        <v>-0.18051599687108633</v>
      </c>
      <c r="Z6" s="2">
        <f t="shared" si="3"/>
        <v>0.125</v>
      </c>
      <c r="AA6" s="2">
        <f t="shared" si="2"/>
        <v>-5.5152907498874498E-2</v>
      </c>
      <c r="AB6" s="2">
        <f t="shared" si="4"/>
        <v>-3.8601785543410472E-3</v>
      </c>
      <c r="AC6" s="2">
        <f t="shared" si="5"/>
        <v>9.955982077498142E-3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-749.83434487540399</v>
      </c>
      <c r="AI6" s="2">
        <f>IF(AN5&gt;0, AK5, AI5)</f>
        <v>5250</v>
      </c>
      <c r="AJ6" s="2">
        <v>2192.4202252319219</v>
      </c>
      <c r="AK6" s="2">
        <f t="shared" ref="AK6:AK43" si="9">(AG6+AI6)/2</f>
        <v>2875</v>
      </c>
      <c r="AL6" s="2">
        <v>801.0456936648286</v>
      </c>
      <c r="AM6" s="2">
        <f t="shared" ref="AM6:AM44" si="10">AH6*AL6</f>
        <v>-600651.57292443025</v>
      </c>
      <c r="AN6" s="2">
        <f t="shared" ref="AN6:AN44" si="11">AJ6*AL6</f>
        <v>1756228.7801257046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0.92458261659099761</v>
      </c>
      <c r="P7" s="6" t="s">
        <v>115</v>
      </c>
      <c r="U7" s="2">
        <v>3</v>
      </c>
      <c r="V7" s="2">
        <f t="shared" si="7"/>
        <v>0</v>
      </c>
      <c r="W7" s="2">
        <f t="shared" si="0"/>
        <v>6.9990481542968913E-2</v>
      </c>
      <c r="X7" s="2">
        <f t="shared" si="8"/>
        <v>0.125</v>
      </c>
      <c r="Y7" s="2">
        <f t="shared" si="1"/>
        <v>-5.5152907498874498E-2</v>
      </c>
      <c r="Z7" s="2">
        <f t="shared" si="3"/>
        <v>6.25E-2</v>
      </c>
      <c r="AA7" s="2">
        <f t="shared" si="2"/>
        <v>7.4533847364940259E-3</v>
      </c>
      <c r="AB7" s="2">
        <f t="shared" si="4"/>
        <v>5.2166598683223132E-4</v>
      </c>
      <c r="AC7" s="2">
        <f t="shared" si="5"/>
        <v>-4.1107583892537806E-4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-749.83434487540399</v>
      </c>
      <c r="AI7" s="2">
        <f t="shared" ref="AI7:AI44" si="14">IF(AN6&gt;0, AK6, AI6)</f>
        <v>2875</v>
      </c>
      <c r="AJ7" s="2">
        <v>801.0456936648286</v>
      </c>
      <c r="AK7" s="2">
        <f t="shared" si="9"/>
        <v>1687.5</v>
      </c>
      <c r="AL7" s="2">
        <v>37.856025601574856</v>
      </c>
      <c r="AM7" s="2">
        <f t="shared" si="10"/>
        <v>-28385.748156543403</v>
      </c>
      <c r="AN7" s="2">
        <f t="shared" si="11"/>
        <v>30324.406287407041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173.77787399428254</v>
      </c>
      <c r="L8" s="6" t="s">
        <v>102</v>
      </c>
      <c r="N8" s="6" t="s">
        <v>38</v>
      </c>
      <c r="O8" s="6">
        <f xml:space="preserve"> O4 *O7</f>
        <v>2096.4575999099147</v>
      </c>
      <c r="P8" s="6" t="s">
        <v>20</v>
      </c>
      <c r="U8" s="2">
        <v>4</v>
      </c>
      <c r="V8" s="2">
        <f t="shared" si="7"/>
        <v>6.25E-2</v>
      </c>
      <c r="W8" s="2">
        <f t="shared" si="0"/>
        <v>7.4533847364940259E-3</v>
      </c>
      <c r="X8" s="2">
        <f t="shared" si="8"/>
        <v>0.125</v>
      </c>
      <c r="Y8" s="2">
        <f t="shared" si="1"/>
        <v>-5.5152907498874498E-2</v>
      </c>
      <c r="Z8" s="2">
        <f t="shared" si="3"/>
        <v>9.375E-2</v>
      </c>
      <c r="AA8" s="2">
        <f t="shared" si="2"/>
        <v>-2.3841788764920741E-2</v>
      </c>
      <c r="AB8" s="2">
        <f t="shared" si="4"/>
        <v>-1.7770202447117499E-4</v>
      </c>
      <c r="AC8" s="2">
        <f t="shared" si="5"/>
        <v>1.3149439703593788E-3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-749.83434487540399</v>
      </c>
      <c r="AI8" s="2">
        <f t="shared" si="14"/>
        <v>1687.5</v>
      </c>
      <c r="AJ8" s="2">
        <v>37.856025601574856</v>
      </c>
      <c r="AK8" s="2">
        <f t="shared" si="9"/>
        <v>1093.75</v>
      </c>
      <c r="AL8" s="2">
        <v>-363.66083391150676</v>
      </c>
      <c r="AM8" s="2">
        <f t="shared" si="10"/>
        <v>272685.38315287774</v>
      </c>
      <c r="AN8" s="2">
        <f t="shared" si="11"/>
        <v>-13766.753838844061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3998.4696761766977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2096.4575999099147</v>
      </c>
      <c r="P9" s="6" t="s">
        <v>20</v>
      </c>
      <c r="U9" s="2">
        <v>5</v>
      </c>
      <c r="V9" s="2">
        <f t="shared" si="7"/>
        <v>6.25E-2</v>
      </c>
      <c r="W9" s="2">
        <f t="shared" si="0"/>
        <v>7.4533847364940259E-3</v>
      </c>
      <c r="X9" s="2">
        <f t="shared" si="8"/>
        <v>9.375E-2</v>
      </c>
      <c r="Y9" s="2">
        <f t="shared" si="1"/>
        <v>-2.3841788764920741E-2</v>
      </c>
      <c r="Z9" s="2">
        <f t="shared" si="3"/>
        <v>7.8125E-2</v>
      </c>
      <c r="AA9" s="2">
        <f t="shared" si="2"/>
        <v>-8.1921046923035395E-3</v>
      </c>
      <c r="AB9" s="2">
        <f t="shared" si="4"/>
        <v>-6.1058908073376297E-5</v>
      </c>
      <c r="AC9" s="2">
        <f t="shared" si="5"/>
        <v>1.95314429614017E-4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-363.66083391150676</v>
      </c>
      <c r="AI9" s="2">
        <f t="shared" si="14"/>
        <v>1687.5</v>
      </c>
      <c r="AJ9" s="2">
        <v>37.856025601574856</v>
      </c>
      <c r="AK9" s="2">
        <f t="shared" si="9"/>
        <v>1390.625</v>
      </c>
      <c r="AL9" s="2">
        <v>-163.56932573716301</v>
      </c>
      <c r="AM9" s="2">
        <f t="shared" si="10"/>
        <v>59483.757399919588</v>
      </c>
      <c r="AN9" s="2">
        <f t="shared" si="11"/>
        <v>-6192.08458273838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41.433815771232688</v>
      </c>
      <c r="H10" s="6" t="s">
        <v>101</v>
      </c>
      <c r="N10" s="6" t="s">
        <v>113</v>
      </c>
      <c r="O10" s="6">
        <f>O7/(0.3048^2)/($C$5*2.20462/1000)^(2/3)</f>
        <v>4.2388905902847593</v>
      </c>
      <c r="U10" s="2">
        <v>6</v>
      </c>
      <c r="V10" s="2">
        <f t="shared" si="7"/>
        <v>6.25E-2</v>
      </c>
      <c r="W10" s="2">
        <f t="shared" si="0"/>
        <v>7.4533847364940259E-3</v>
      </c>
      <c r="X10" s="2">
        <f t="shared" si="8"/>
        <v>7.8125E-2</v>
      </c>
      <c r="Y10" s="2">
        <f t="shared" si="1"/>
        <v>-8.1921046923035395E-3</v>
      </c>
      <c r="Z10" s="2">
        <f t="shared" si="3"/>
        <v>7.03125E-2</v>
      </c>
      <c r="AA10" s="2">
        <f t="shared" si="2"/>
        <v>-3.6882414647745887E-4</v>
      </c>
      <c r="AB10" s="2">
        <f t="shared" si="4"/>
        <v>-2.7489882638055289E-6</v>
      </c>
      <c r="AC10" s="2">
        <f t="shared" si="5"/>
        <v>3.0214460209928387E-6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-163.56932573716301</v>
      </c>
      <c r="AI10" s="2">
        <f t="shared" si="14"/>
        <v>1687.5</v>
      </c>
      <c r="AJ10" s="2">
        <v>37.856025601574856</v>
      </c>
      <c r="AK10" s="2">
        <f t="shared" si="9"/>
        <v>1539.0625</v>
      </c>
      <c r="AL10" s="2">
        <v>-62.951420165087029</v>
      </c>
      <c r="AM10" s="2">
        <f t="shared" si="10"/>
        <v>10296.921350600132</v>
      </c>
      <c r="AN10" s="2">
        <f t="shared" si="11"/>
        <v>-2383.0905734250305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9.8457027982632592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6.25E-2</v>
      </c>
      <c r="W11" s="2">
        <f t="shared" si="0"/>
        <v>7.4533847364940259E-3</v>
      </c>
      <c r="X11" s="2">
        <f t="shared" si="8"/>
        <v>7.03125E-2</v>
      </c>
      <c r="Y11" s="2">
        <f t="shared" si="1"/>
        <v>-3.6882414647745887E-4</v>
      </c>
      <c r="Z11" s="2">
        <f t="shared" si="3"/>
        <v>6.640625E-2</v>
      </c>
      <c r="AA11" s="2">
        <f t="shared" si="2"/>
        <v>3.5424155844363675E-3</v>
      </c>
      <c r="AB11" s="2">
        <f t="shared" si="4"/>
        <v>2.6402986247356585E-5</v>
      </c>
      <c r="AC11" s="2">
        <f t="shared" si="5"/>
        <v>-1.3065284043981919E-6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-62.951420165087029</v>
      </c>
      <c r="AI11" s="2">
        <f t="shared" si="14"/>
        <v>1687.5</v>
      </c>
      <c r="AJ11" s="2">
        <v>37.856025601574856</v>
      </c>
      <c r="AK11" s="2">
        <f t="shared" si="9"/>
        <v>1613.28125</v>
      </c>
      <c r="AL11" s="2">
        <v>-12.564530619744573</v>
      </c>
      <c r="AM11" s="2">
        <f t="shared" si="10"/>
        <v>790.95504622064198</v>
      </c>
      <c r="AN11" s="2">
        <f t="shared" si="11"/>
        <v>-475.64319281282178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165.73526308493075</v>
      </c>
      <c r="H12" s="25" t="s">
        <v>101</v>
      </c>
      <c r="J12" s="10" t="s">
        <v>79</v>
      </c>
      <c r="K12" s="6">
        <f>C5</f>
        <v>1631.7801435261999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6.640625E-2</v>
      </c>
      <c r="W12" s="2">
        <f t="shared" si="0"/>
        <v>3.5424155844363675E-3</v>
      </c>
      <c r="X12" s="2">
        <f t="shared" si="8"/>
        <v>7.03125E-2</v>
      </c>
      <c r="Y12" s="2">
        <f t="shared" si="1"/>
        <v>-3.6882414647745887E-4</v>
      </c>
      <c r="Z12" s="2">
        <f t="shared" si="3"/>
        <v>6.8359375E-2</v>
      </c>
      <c r="AA12" s="2">
        <f t="shared" si="2"/>
        <v>1.5868293798239064E-3</v>
      </c>
      <c r="AB12" s="2">
        <f t="shared" si="4"/>
        <v>5.6212091249297018E-6</v>
      </c>
      <c r="AC12" s="2">
        <f t="shared" si="5"/>
        <v>-5.8526099161890769E-7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-12.564530619744573</v>
      </c>
      <c r="AI12" s="2">
        <f t="shared" si="14"/>
        <v>1687.5</v>
      </c>
      <c r="AJ12" s="2">
        <v>37.856025601574856</v>
      </c>
      <c r="AK12" s="2">
        <f t="shared" si="9"/>
        <v>1650.390625</v>
      </c>
      <c r="AL12" s="2">
        <v>12.642297213396205</v>
      </c>
      <c r="AM12" s="2">
        <f t="shared" si="10"/>
        <v>-158.84453044162811</v>
      </c>
      <c r="AN12" s="2">
        <f t="shared" si="11"/>
        <v>478.5871269730452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365.07956721487926</v>
      </c>
      <c r="L13" s="6" t="s">
        <v>7</v>
      </c>
      <c r="N13" s="6" t="s">
        <v>74</v>
      </c>
      <c r="O13" s="6">
        <f xml:space="preserve"> SQRT( ($C$5*$C$50)^2 + O9^2)</f>
        <v>16129.177186394048</v>
      </c>
      <c r="P13" s="6" t="s">
        <v>20</v>
      </c>
      <c r="U13" s="2">
        <v>9</v>
      </c>
      <c r="V13" s="2">
        <f t="shared" si="7"/>
        <v>6.8359375E-2</v>
      </c>
      <c r="W13" s="2">
        <f t="shared" si="0"/>
        <v>1.5868293798239064E-3</v>
      </c>
      <c r="X13" s="2">
        <f t="shared" si="8"/>
        <v>7.03125E-2</v>
      </c>
      <c r="Y13" s="2">
        <f t="shared" si="1"/>
        <v>-3.6882414647745887E-4</v>
      </c>
      <c r="Z13" s="2">
        <f t="shared" si="3"/>
        <v>6.93359375E-2</v>
      </c>
      <c r="AA13" s="2">
        <f t="shared" si="2"/>
        <v>6.090110112577235E-4</v>
      </c>
      <c r="AB13" s="2">
        <f t="shared" si="4"/>
        <v>9.6639656530002342E-7</v>
      </c>
      <c r="AC13" s="2">
        <f t="shared" si="5"/>
        <v>-2.2461796642250397E-7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-12.564530619744573</v>
      </c>
      <c r="AI13" s="2">
        <f t="shared" si="14"/>
        <v>1650.390625</v>
      </c>
      <c r="AJ13" s="2">
        <v>12.642297213396205</v>
      </c>
      <c r="AK13" s="2">
        <f t="shared" si="9"/>
        <v>1631.8359375</v>
      </c>
      <c r="AL13" s="2">
        <v>3.79309354061661E-2</v>
      </c>
      <c r="AM13" s="2">
        <f t="shared" si="10"/>
        <v>-0.47658439934632751</v>
      </c>
      <c r="AN13" s="2">
        <f t="shared" si="11"/>
        <v>0.47953415898688512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116.41374661659478</v>
      </c>
      <c r="L14" s="6" t="s">
        <v>7</v>
      </c>
      <c r="N14" s="6" t="s">
        <v>75</v>
      </c>
      <c r="O14" s="6">
        <f>$C$5*$C$50/O13</f>
        <v>0.99151672034321681</v>
      </c>
      <c r="U14" s="2">
        <v>10</v>
      </c>
      <c r="V14" s="2">
        <f t="shared" si="7"/>
        <v>6.93359375E-2</v>
      </c>
      <c r="W14" s="2">
        <f t="shared" si="0"/>
        <v>6.090110112577235E-4</v>
      </c>
      <c r="X14" s="2">
        <f t="shared" si="8"/>
        <v>7.03125E-2</v>
      </c>
      <c r="Y14" s="2">
        <f t="shared" si="1"/>
        <v>-3.6882414647745887E-4</v>
      </c>
      <c r="Z14" s="2">
        <f t="shared" si="3"/>
        <v>6.982421875E-2</v>
      </c>
      <c r="AA14" s="2">
        <f t="shared" si="2"/>
        <v>1.20095528430883E-4</v>
      </c>
      <c r="AB14" s="2">
        <f t="shared" si="4"/>
        <v>7.3139499217222738E-8</v>
      </c>
      <c r="AC14" s="2">
        <f t="shared" si="5"/>
        <v>-4.4294130769279817E-8</v>
      </c>
      <c r="AD14" s="2">
        <f t="shared" si="6"/>
        <v>9.765625E-4</v>
      </c>
      <c r="AF14" s="2">
        <v>10</v>
      </c>
      <c r="AG14" s="2">
        <f t="shared" si="13"/>
        <v>1613.28125</v>
      </c>
      <c r="AH14" s="2">
        <v>-12.564530619744573</v>
      </c>
      <c r="AI14" s="2">
        <f t="shared" si="14"/>
        <v>1631.8359375</v>
      </c>
      <c r="AJ14" s="2">
        <v>3.79309354061661E-2</v>
      </c>
      <c r="AK14" s="2">
        <f t="shared" si="9"/>
        <v>1622.55859375</v>
      </c>
      <c r="AL14" s="2">
        <v>-6.2635511780524666</v>
      </c>
      <c r="AM14" s="2">
        <f t="shared" si="10"/>
        <v>78.698580564977405</v>
      </c>
      <c r="AN14" s="2">
        <f t="shared" si="11"/>
        <v>-0.2375823551479237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230.7230945408632</v>
      </c>
      <c r="L15" s="6" t="s">
        <v>7</v>
      </c>
      <c r="U15" s="2">
        <v>11</v>
      </c>
      <c r="V15" s="2">
        <f t="shared" si="7"/>
        <v>6.982421875E-2</v>
      </c>
      <c r="W15" s="2">
        <f t="shared" si="0"/>
        <v>1.20095528430883E-4</v>
      </c>
      <c r="X15" s="2">
        <f t="shared" si="8"/>
        <v>7.03125E-2</v>
      </c>
      <c r="Y15" s="2">
        <f t="shared" si="1"/>
        <v>-3.6882414647745887E-4</v>
      </c>
      <c r="Z15" s="2">
        <f t="shared" si="3"/>
        <v>7.0068359375E-2</v>
      </c>
      <c r="AA15" s="2">
        <f t="shared" si="2"/>
        <v>-1.2436378534044779E-4</v>
      </c>
      <c r="AB15" s="2">
        <f t="shared" si="4"/>
        <v>-1.4935534518125977E-8</v>
      </c>
      <c r="AC15" s="2">
        <f t="shared" si="5"/>
        <v>4.5868366980896567E-8</v>
      </c>
      <c r="AD15" s="2">
        <f t="shared" si="6"/>
        <v>4.8828125E-4</v>
      </c>
      <c r="AF15" s="2">
        <v>11</v>
      </c>
      <c r="AG15" s="2">
        <f t="shared" si="13"/>
        <v>1622.55859375</v>
      </c>
      <c r="AH15" s="2">
        <v>-6.2635511780524666</v>
      </c>
      <c r="AI15" s="2">
        <f t="shared" si="14"/>
        <v>1631.8359375</v>
      </c>
      <c r="AJ15" s="2">
        <v>3.79309354061661E-2</v>
      </c>
      <c r="AK15" s="2">
        <f t="shared" si="9"/>
        <v>1627.197265625</v>
      </c>
      <c r="AL15" s="2">
        <v>-3.1128708051846843</v>
      </c>
      <c r="AM15" s="2">
        <f t="shared" si="10"/>
        <v>19.49762559893966</v>
      </c>
      <c r="AN15" s="2">
        <f t="shared" si="11"/>
        <v>-0.11807410143920051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56.221218483229883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6.982421875E-2</v>
      </c>
      <c r="W16" s="2">
        <f t="shared" si="0"/>
        <v>1.20095528430883E-4</v>
      </c>
      <c r="X16" s="2">
        <f t="shared" si="8"/>
        <v>7.0068359375E-2</v>
      </c>
      <c r="Y16" s="2">
        <f t="shared" si="1"/>
        <v>-1.2436378534044779E-4</v>
      </c>
      <c r="Z16" s="2">
        <f t="shared" si="3"/>
        <v>6.99462890625E-2</v>
      </c>
      <c r="AA16" s="2">
        <f t="shared" si="2"/>
        <v>-2.1339974930756345E-6</v>
      </c>
      <c r="AB16" s="2">
        <f t="shared" si="4"/>
        <v>-2.5628355660109791E-10</v>
      </c>
      <c r="AC16" s="2">
        <f t="shared" si="5"/>
        <v>2.653920061459119E-10</v>
      </c>
      <c r="AD16" s="2">
        <f t="shared" si="6"/>
        <v>2.44140625E-4</v>
      </c>
      <c r="AF16" s="2">
        <v>12</v>
      </c>
      <c r="AG16" s="2">
        <f t="shared" si="13"/>
        <v>1627.197265625</v>
      </c>
      <c r="AH16" s="2">
        <v>-3.1128708051846843</v>
      </c>
      <c r="AI16" s="2">
        <f t="shared" si="14"/>
        <v>1631.8359375</v>
      </c>
      <c r="AJ16" s="2">
        <v>3.79309354061661E-2</v>
      </c>
      <c r="AK16" s="2">
        <f t="shared" si="9"/>
        <v>1629.5166015625</v>
      </c>
      <c r="AL16" s="2">
        <v>-1.5374869464073981</v>
      </c>
      <c r="AM16" s="2">
        <f t="shared" si="10"/>
        <v>4.7859982288241394</v>
      </c>
      <c r="AN16" s="2">
        <f t="shared" si="11"/>
        <v>-5.8318318052002577E-2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30.214303104411197</v>
      </c>
      <c r="L17" s="6" t="s">
        <v>7</v>
      </c>
      <c r="N17" s="6" t="s">
        <v>25</v>
      </c>
      <c r="O17" s="6">
        <f xml:space="preserve"> ACOS(O14)/PI()*180</f>
        <v>7.4683905544056044</v>
      </c>
      <c r="P17" s="6" t="s">
        <v>40</v>
      </c>
      <c r="U17" s="2">
        <v>13</v>
      </c>
      <c r="V17" s="2">
        <f t="shared" si="7"/>
        <v>6.982421875E-2</v>
      </c>
      <c r="W17" s="2">
        <f t="shared" si="0"/>
        <v>1.20095528430883E-4</v>
      </c>
      <c r="X17" s="2">
        <f t="shared" si="8"/>
        <v>6.99462890625E-2</v>
      </c>
      <c r="Y17" s="2">
        <f t="shared" si="1"/>
        <v>-2.1339974930756345E-6</v>
      </c>
      <c r="Z17" s="2">
        <f t="shared" si="3"/>
        <v>6.988525390625E-2</v>
      </c>
      <c r="AA17" s="2">
        <f t="shared" si="2"/>
        <v>5.8980798214453012E-5</v>
      </c>
      <c r="AB17" s="2">
        <f t="shared" si="4"/>
        <v>7.083330128840015E-9</v>
      </c>
      <c r="AC17" s="2">
        <f t="shared" si="5"/>
        <v>-1.2586487552924258E-10</v>
      </c>
      <c r="AD17" s="2">
        <f t="shared" si="6"/>
        <v>1.220703125E-4</v>
      </c>
      <c r="AF17" s="2">
        <v>13</v>
      </c>
      <c r="AG17" s="2">
        <f t="shared" si="13"/>
        <v>1629.5166015625</v>
      </c>
      <c r="AH17" s="2">
        <v>-1.5374869464073981</v>
      </c>
      <c r="AI17" s="2">
        <f t="shared" si="14"/>
        <v>1631.8359375</v>
      </c>
      <c r="AJ17" s="2">
        <v>3.79309354061661E-2</v>
      </c>
      <c r="AK17" s="2">
        <f t="shared" si="9"/>
        <v>1630.67626953125</v>
      </c>
      <c r="AL17" s="2">
        <v>-0.74978032893636737</v>
      </c>
      <c r="AM17" s="2">
        <f t="shared" si="10"/>
        <v>1.1527774684127099</v>
      </c>
      <c r="AN17" s="2">
        <f t="shared" si="11"/>
        <v>-2.843986922569932E-2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4032.2942965985121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126.25172970363393</v>
      </c>
      <c r="L18" s="6" t="s">
        <v>7</v>
      </c>
      <c r="N18" s="6" t="s">
        <v>19</v>
      </c>
      <c r="O18" s="6">
        <f xml:space="preserve"> O13 / $C$18</f>
        <v>4032.2942965985121</v>
      </c>
      <c r="P18" s="6" t="s">
        <v>20</v>
      </c>
      <c r="U18" s="2">
        <v>14</v>
      </c>
      <c r="V18" s="2">
        <f t="shared" si="7"/>
        <v>6.988525390625E-2</v>
      </c>
      <c r="W18" s="2">
        <f t="shared" si="0"/>
        <v>5.8980798214453012E-5</v>
      </c>
      <c r="X18" s="2">
        <f t="shared" si="8"/>
        <v>6.99462890625E-2</v>
      </c>
      <c r="Y18" s="2">
        <f t="shared" si="1"/>
        <v>-2.1339974930756345E-6</v>
      </c>
      <c r="Z18" s="2">
        <f t="shared" si="3"/>
        <v>6.9915771484375E-2</v>
      </c>
      <c r="AA18" s="2">
        <f t="shared" si="2"/>
        <v>2.8423408546432438E-5</v>
      </c>
      <c r="AB18" s="2">
        <f t="shared" si="4"/>
        <v>1.6764353240440909E-9</v>
      </c>
      <c r="AC18" s="2">
        <f t="shared" si="5"/>
        <v>-6.0655482582751381E-11</v>
      </c>
      <c r="AD18" s="2">
        <f t="shared" si="6"/>
        <v>6.103515625E-5</v>
      </c>
      <c r="AF18" s="2">
        <v>14</v>
      </c>
      <c r="AG18" s="2">
        <f t="shared" si="13"/>
        <v>1630.67626953125</v>
      </c>
      <c r="AH18" s="2">
        <v>-0.74978032893636737</v>
      </c>
      <c r="AI18" s="2">
        <f t="shared" si="14"/>
        <v>1631.8359375</v>
      </c>
      <c r="AJ18" s="2">
        <v>3.79309354061661E-2</v>
      </c>
      <c r="AK18" s="2">
        <f t="shared" si="9"/>
        <v>1631.256103515625</v>
      </c>
      <c r="AL18" s="2">
        <v>-0.35592747770897404</v>
      </c>
      <c r="AM18" s="2">
        <f t="shared" si="10"/>
        <v>0.26686742131412611</v>
      </c>
      <c r="AN18" s="2">
        <f t="shared" si="11"/>
        <v>-1.3500662166258719E-2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54.783694343652449</v>
      </c>
      <c r="H19" s="6" t="s">
        <v>101</v>
      </c>
      <c r="J19" s="14" t="s">
        <v>61</v>
      </c>
      <c r="K19" s="6">
        <f xml:space="preserve"> $C$55 * C31 * $C$5</f>
        <v>18.275937607493443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6.9915771484375E-2</v>
      </c>
      <c r="W19" s="2">
        <f t="shared" si="0"/>
        <v>2.8423408546432438E-5</v>
      </c>
      <c r="X19" s="2">
        <f t="shared" si="8"/>
        <v>6.99462890625E-2</v>
      </c>
      <c r="Y19" s="2">
        <f t="shared" si="1"/>
        <v>-2.1339974930756345E-6</v>
      </c>
      <c r="Z19" s="2">
        <f t="shared" si="3"/>
        <v>6.99310302734375E-2</v>
      </c>
      <c r="AA19" s="2">
        <f t="shared" si="2"/>
        <v>1.3144707573034542E-5</v>
      </c>
      <c r="AB19" s="2">
        <f t="shared" si="4"/>
        <v>3.7361739357174521E-10</v>
      </c>
      <c r="AC19" s="2">
        <f t="shared" si="5"/>
        <v>-2.8050773008068019E-11</v>
      </c>
      <c r="AD19" s="2">
        <f t="shared" si="6"/>
        <v>3.0517578125E-5</v>
      </c>
      <c r="AF19" s="2">
        <v>15</v>
      </c>
      <c r="AG19" s="2">
        <f t="shared" si="13"/>
        <v>1631.256103515625</v>
      </c>
      <c r="AH19" s="2">
        <v>-0.35592747770897404</v>
      </c>
      <c r="AI19" s="2">
        <f t="shared" si="14"/>
        <v>1631.8359375</v>
      </c>
      <c r="AJ19" s="2">
        <v>3.79309354061661E-2</v>
      </c>
      <c r="AK19" s="2">
        <f t="shared" si="9"/>
        <v>1631.5460205078125</v>
      </c>
      <c r="AL19" s="2">
        <v>-0.15899672975888279</v>
      </c>
      <c r="AM19" s="2">
        <f t="shared" si="10"/>
        <v>5.6591304987054523E-2</v>
      </c>
      <c r="AN19" s="2">
        <f t="shared" si="11"/>
        <v>-6.0308946862758306E-3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7.5101791145267676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0.49760645542662724</v>
      </c>
      <c r="U20" s="2">
        <v>16</v>
      </c>
      <c r="V20" s="2">
        <f t="shared" si="7"/>
        <v>6.99310302734375E-2</v>
      </c>
      <c r="W20" s="2">
        <f t="shared" si="0"/>
        <v>1.3144707573034542E-5</v>
      </c>
      <c r="X20" s="2">
        <f t="shared" si="8"/>
        <v>6.99462890625E-2</v>
      </c>
      <c r="Y20" s="2">
        <f t="shared" si="1"/>
        <v>-2.1339974930756345E-6</v>
      </c>
      <c r="Z20" s="2">
        <f t="shared" si="3"/>
        <v>6.993865966796875E-2</v>
      </c>
      <c r="AA20" s="2">
        <f t="shared" si="2"/>
        <v>5.5053555515632846E-6</v>
      </c>
      <c r="AB20" s="2">
        <f t="shared" si="4"/>
        <v>7.2366288810881659E-11</v>
      </c>
      <c r="AC20" s="2">
        <f t="shared" si="5"/>
        <v>-1.1748414945526077E-11</v>
      </c>
      <c r="AD20" s="2">
        <f t="shared" si="6"/>
        <v>1.52587890625E-5</v>
      </c>
      <c r="AF20" s="2">
        <v>16</v>
      </c>
      <c r="AG20" s="2">
        <f t="shared" si="13"/>
        <v>1631.5460205078125</v>
      </c>
      <c r="AH20" s="2">
        <v>-0.15899672975888279</v>
      </c>
      <c r="AI20" s="2">
        <f t="shared" si="14"/>
        <v>1631.8359375</v>
      </c>
      <c r="AJ20" s="2">
        <v>3.79309354061661E-2</v>
      </c>
      <c r="AK20" s="2">
        <f t="shared" si="9"/>
        <v>1631.6909790039062</v>
      </c>
      <c r="AL20" s="2">
        <v>-6.0534744280175801E-2</v>
      </c>
      <c r="AM20" s="2">
        <f t="shared" si="10"/>
        <v>9.624826377338188E-3</v>
      </c>
      <c r="AN20" s="2">
        <f t="shared" si="11"/>
        <v>-2.2961394751201312E-3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7.7128311849251008E-2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4.7358308336759901E-3</v>
      </c>
      <c r="U21" s="2">
        <v>17</v>
      </c>
      <c r="V21" s="2">
        <f t="shared" si="7"/>
        <v>6.993865966796875E-2</v>
      </c>
      <c r="W21" s="2">
        <f t="shared" si="0"/>
        <v>5.5053555515632846E-6</v>
      </c>
      <c r="X21" s="2">
        <f t="shared" si="8"/>
        <v>6.99462890625E-2</v>
      </c>
      <c r="Y21" s="2">
        <f t="shared" si="1"/>
        <v>-2.1339974930756345E-6</v>
      </c>
      <c r="Z21" s="2">
        <f t="shared" si="3"/>
        <v>6.9942474365234375E-2</v>
      </c>
      <c r="AA21" s="2">
        <f t="shared" si="2"/>
        <v>1.6856791571345786E-6</v>
      </c>
      <c r="AB21" s="2">
        <f t="shared" si="4"/>
        <v>9.2802631058853699E-12</v>
      </c>
      <c r="AC21" s="2">
        <f t="shared" si="5"/>
        <v>-3.5972350954550393E-12</v>
      </c>
      <c r="AD21" s="2">
        <f t="shared" si="6"/>
        <v>7.62939453125E-6</v>
      </c>
      <c r="AF21" s="2">
        <v>17</v>
      </c>
      <c r="AG21" s="2">
        <f t="shared" si="13"/>
        <v>1631.6909790039062</v>
      </c>
      <c r="AH21" s="2">
        <v>-6.0534744280175801E-2</v>
      </c>
      <c r="AI21" s="2">
        <f t="shared" si="14"/>
        <v>1631.8359375</v>
      </c>
      <c r="AJ21" s="2">
        <v>3.79309354061661E-2</v>
      </c>
      <c r="AK21" s="2">
        <f t="shared" si="9"/>
        <v>1631.7634582519531</v>
      </c>
      <c r="AL21" s="2">
        <v>-1.1302366209747561E-2</v>
      </c>
      <c r="AM21" s="2">
        <f t="shared" si="10"/>
        <v>6.8418584826796837E-4</v>
      </c>
      <c r="AN21" s="2">
        <f t="shared" si="11"/>
        <v>-4.287093226387691E-4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219.1347773746098</v>
      </c>
      <c r="H22" s="25" t="s">
        <v>101</v>
      </c>
      <c r="J22" s="14" t="s">
        <v>112</v>
      </c>
      <c r="K22" s="6">
        <f>$C$55*(0.14*$G$12*1000/745.7)*0.453592</f>
        <v>11.291046290412538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6.9942474365234375E-2</v>
      </c>
      <c r="W22" s="2">
        <f t="shared" si="0"/>
        <v>1.6856791571345786E-6</v>
      </c>
      <c r="X22" s="2">
        <f t="shared" si="8"/>
        <v>6.99462890625E-2</v>
      </c>
      <c r="Y22" s="2">
        <f t="shared" si="1"/>
        <v>-2.1339974930756345E-6</v>
      </c>
      <c r="Z22" s="2">
        <f t="shared" si="3"/>
        <v>6.9944381713867188E-2</v>
      </c>
      <c r="AA22" s="2">
        <f t="shared" si="2"/>
        <v>-2.2415913600304371E-7</v>
      </c>
      <c r="AB22" s="2">
        <f t="shared" si="4"/>
        <v>-3.7786038344162613E-13</v>
      </c>
      <c r="AC22" s="2">
        <f t="shared" si="5"/>
        <v>4.7835503428049548E-13</v>
      </c>
      <c r="AD22" s="2">
        <f t="shared" si="6"/>
        <v>3.814697265625E-6</v>
      </c>
      <c r="AF22" s="2">
        <v>18</v>
      </c>
      <c r="AG22" s="2">
        <f t="shared" si="13"/>
        <v>1631.7634582519531</v>
      </c>
      <c r="AH22" s="2">
        <v>-1.1302366209747561E-2</v>
      </c>
      <c r="AI22" s="2">
        <f t="shared" si="14"/>
        <v>1631.8359375</v>
      </c>
      <c r="AJ22" s="2">
        <v>3.79309354061661E-2</v>
      </c>
      <c r="AK22" s="2">
        <f t="shared" si="9"/>
        <v>1631.7996978759766</v>
      </c>
      <c r="AL22" s="2">
        <v>1.3314169155592026E-2</v>
      </c>
      <c r="AM22" s="2">
        <f t="shared" si="10"/>
        <v>-1.5048161557502652E-4</v>
      </c>
      <c r="AN22" s="2">
        <f t="shared" si="11"/>
        <v>5.0501889022753024E-4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34.985366277201727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16719.011055729356</v>
      </c>
      <c r="P23" s="6" t="s">
        <v>18</v>
      </c>
      <c r="U23" s="2">
        <v>19</v>
      </c>
      <c r="V23" s="2">
        <f t="shared" si="7"/>
        <v>6.9942474365234375E-2</v>
      </c>
      <c r="W23" s="2">
        <f t="shared" si="0"/>
        <v>1.6856791571345786E-6</v>
      </c>
      <c r="X23" s="2">
        <f t="shared" si="8"/>
        <v>6.9944381713867188E-2</v>
      </c>
      <c r="Y23" s="2">
        <f t="shared" si="1"/>
        <v>-2.2415913600304371E-7</v>
      </c>
      <c r="Z23" s="2">
        <f t="shared" si="3"/>
        <v>6.9943428039550781E-2</v>
      </c>
      <c r="AA23" s="2">
        <f t="shared" si="2"/>
        <v>7.3076001856631212E-7</v>
      </c>
      <c r="AB23" s="2">
        <f t="shared" si="4"/>
        <v>1.23182693216451E-12</v>
      </c>
      <c r="AC23" s="2">
        <f t="shared" si="5"/>
        <v>-1.6380653438739272E-13</v>
      </c>
      <c r="AD23" s="2">
        <f t="shared" si="6"/>
        <v>1.9073486328125E-6</v>
      </c>
      <c r="AF23" s="2">
        <v>19</v>
      </c>
      <c r="AG23" s="2">
        <f t="shared" si="13"/>
        <v>1631.7634582519531</v>
      </c>
      <c r="AH23" s="2">
        <v>-1.1302366209747561E-2</v>
      </c>
      <c r="AI23" s="2">
        <f t="shared" si="14"/>
        <v>1631.7996978759766</v>
      </c>
      <c r="AJ23" s="2">
        <v>1.3314169155592026E-2</v>
      </c>
      <c r="AK23" s="2">
        <f t="shared" si="9"/>
        <v>1631.7815780639648</v>
      </c>
      <c r="AL23" s="2">
        <v>1.0058726127226691E-3</v>
      </c>
      <c r="AM23" s="2">
        <f t="shared" si="10"/>
        <v>-1.136874062934719E-5</v>
      </c>
      <c r="AN23" s="2">
        <f t="shared" si="11"/>
        <v>1.3392358114766924E-5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6.9638814369267497</v>
      </c>
      <c r="L24" s="6" t="s">
        <v>7</v>
      </c>
      <c r="N24" s="6" t="s">
        <v>31</v>
      </c>
      <c r="O24" s="18">
        <f>Z34</f>
        <v>6.9944157730787992E-2</v>
      </c>
      <c r="U24" s="2">
        <v>20</v>
      </c>
      <c r="V24" s="2">
        <f t="shared" si="7"/>
        <v>6.9943428039550781E-2</v>
      </c>
      <c r="W24" s="2">
        <f t="shared" si="0"/>
        <v>7.3076001856631212E-7</v>
      </c>
      <c r="X24" s="2">
        <f t="shared" si="8"/>
        <v>6.9944381713867188E-2</v>
      </c>
      <c r="Y24" s="2">
        <f t="shared" si="1"/>
        <v>-2.2415913600304371E-7</v>
      </c>
      <c r="Z24" s="2">
        <f t="shared" si="3"/>
        <v>6.9943904876708984E-2</v>
      </c>
      <c r="AA24" s="2">
        <f t="shared" si="2"/>
        <v>2.5330044328697454E-7</v>
      </c>
      <c r="AB24" s="2">
        <f t="shared" si="4"/>
        <v>1.851018366392446E-13</v>
      </c>
      <c r="AC24" s="2">
        <f t="shared" si="5"/>
        <v>-5.6779608516396187E-14</v>
      </c>
      <c r="AD24" s="2">
        <f t="shared" si="6"/>
        <v>9.5367431640625E-7</v>
      </c>
      <c r="AF24" s="2">
        <v>20</v>
      </c>
      <c r="AG24" s="2">
        <f t="shared" si="13"/>
        <v>1631.7634582519531</v>
      </c>
      <c r="AH24" s="2">
        <v>-1.1302366209747561E-2</v>
      </c>
      <c r="AI24" s="2">
        <f t="shared" si="14"/>
        <v>1631.7815780639648</v>
      </c>
      <c r="AJ24" s="2">
        <v>1.0058726127226691E-3</v>
      </c>
      <c r="AK24" s="2">
        <f t="shared" si="9"/>
        <v>1631.772518157959</v>
      </c>
      <c r="AL24" s="2">
        <v>-5.1460208353546477E-3</v>
      </c>
      <c r="AM24" s="2">
        <f t="shared" si="10"/>
        <v>5.8162212004169289E-5</v>
      </c>
      <c r="AN24" s="2">
        <f t="shared" si="11"/>
        <v>-5.1762414227834718E-6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10.443392918567682</v>
      </c>
      <c r="L25" s="6" t="s">
        <v>7</v>
      </c>
      <c r="N25" s="6" t="s">
        <v>32</v>
      </c>
      <c r="O25" s="6">
        <f xml:space="preserve"> O19 * $C$9 * O24 - $C$8 * SIN(O17/180*PI())</f>
        <v>0.62962708971959458</v>
      </c>
      <c r="P25" s="6" t="s">
        <v>10</v>
      </c>
      <c r="U25" s="2">
        <v>21</v>
      </c>
      <c r="V25" s="2">
        <f t="shared" si="7"/>
        <v>6.9943904876708984E-2</v>
      </c>
      <c r="W25" s="2">
        <f t="shared" si="0"/>
        <v>2.5330044328697454E-7</v>
      </c>
      <c r="X25" s="2">
        <f t="shared" si="8"/>
        <v>6.9944381713867188E-2</v>
      </c>
      <c r="Y25" s="2">
        <f t="shared" si="1"/>
        <v>-2.2415913600304371E-7</v>
      </c>
      <c r="Z25" s="2">
        <f t="shared" si="3"/>
        <v>6.9944143295288086E-2</v>
      </c>
      <c r="AA25" s="2">
        <f t="shared" si="2"/>
        <v>1.4570654141565775E-8</v>
      </c>
      <c r="AB25" s="2">
        <f t="shared" si="4"/>
        <v>3.6907531530398026E-15</v>
      </c>
      <c r="AC25" s="2">
        <f t="shared" si="5"/>
        <v>-3.2661452433725548E-15</v>
      </c>
      <c r="AD25" s="2">
        <f t="shared" si="6"/>
        <v>4.76837158203125E-7</v>
      </c>
      <c r="AF25" s="2">
        <v>21</v>
      </c>
      <c r="AG25" s="2">
        <f t="shared" si="13"/>
        <v>1631.772518157959</v>
      </c>
      <c r="AH25" s="2">
        <v>-5.1460208353546477E-3</v>
      </c>
      <c r="AI25" s="2">
        <f t="shared" si="14"/>
        <v>1631.7815780639648</v>
      </c>
      <c r="AJ25" s="2">
        <v>1.0058726127226691E-3</v>
      </c>
      <c r="AK25" s="2">
        <f t="shared" si="9"/>
        <v>1631.7770481109619</v>
      </c>
      <c r="AL25" s="2">
        <v>-2.0723090970022895E-3</v>
      </c>
      <c r="AM25" s="2">
        <f t="shared" si="10"/>
        <v>1.0664145790468758E-5</v>
      </c>
      <c r="AN25" s="2">
        <f t="shared" si="11"/>
        <v>-2.0844789657706483E-6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24.916826533857325</v>
      </c>
      <c r="L26" s="6" t="s">
        <v>7</v>
      </c>
      <c r="N26" s="6" t="s">
        <v>33</v>
      </c>
      <c r="O26" s="6">
        <f xml:space="preserve"> 1/$C$21 - O23 * SQRT( (2*$C$47*PI()*$C$9^2) / O18^3 )</f>
        <v>0.69562279936696736</v>
      </c>
      <c r="U26" s="2">
        <v>22</v>
      </c>
      <c r="V26" s="2">
        <f t="shared" si="7"/>
        <v>6.9944143295288086E-2</v>
      </c>
      <c r="W26" s="2">
        <f t="shared" si="0"/>
        <v>1.4570654141565775E-8</v>
      </c>
      <c r="X26" s="2">
        <f t="shared" si="8"/>
        <v>6.9944381713867188E-2</v>
      </c>
      <c r="Y26" s="2">
        <f t="shared" si="1"/>
        <v>-2.2415913600304371E-7</v>
      </c>
      <c r="Z26" s="2">
        <f t="shared" si="3"/>
        <v>6.9944262504577637E-2</v>
      </c>
      <c r="AA26" s="2">
        <f t="shared" si="2"/>
        <v>-1.0479424079889998E-7</v>
      </c>
      <c r="AB26" s="2">
        <f t="shared" si="4"/>
        <v>-1.5269206387087332E-15</v>
      </c>
      <c r="AC26" s="2">
        <f t="shared" si="5"/>
        <v>2.3490586475576334E-14</v>
      </c>
      <c r="AD26" s="2">
        <f t="shared" si="6"/>
        <v>2.384185791015625E-7</v>
      </c>
      <c r="AF26" s="2">
        <v>22</v>
      </c>
      <c r="AG26" s="2">
        <f t="shared" si="13"/>
        <v>1631.7770481109619</v>
      </c>
      <c r="AH26" s="2">
        <v>-2.0723090970022895E-3</v>
      </c>
      <c r="AI26" s="2">
        <f t="shared" si="14"/>
        <v>1631.7815780639648</v>
      </c>
      <c r="AJ26" s="2">
        <v>1.0058726127226691E-3</v>
      </c>
      <c r="AK26" s="2">
        <f t="shared" si="9"/>
        <v>1631.7793130874634</v>
      </c>
      <c r="AL26" s="2">
        <v>-5.3098550642971531E-4</v>
      </c>
      <c r="AM26" s="2">
        <f t="shared" si="10"/>
        <v>1.1003660953506668E-6</v>
      </c>
      <c r="AN26" s="2">
        <f t="shared" si="11"/>
        <v>-5.3410377867032741E-7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3.2798128131616977E-5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6.9944143295288086E-2</v>
      </c>
      <c r="W27" s="2">
        <f t="shared" si="0"/>
        <v>1.4570654141565775E-8</v>
      </c>
      <c r="X27" s="2">
        <f t="shared" si="8"/>
        <v>6.9944262504577637E-2</v>
      </c>
      <c r="Y27" s="2">
        <f t="shared" si="1"/>
        <v>-1.0479424079889998E-7</v>
      </c>
      <c r="Z27" s="2">
        <f t="shared" si="3"/>
        <v>6.9944202899932861E-2</v>
      </c>
      <c r="AA27" s="2">
        <f t="shared" si="2"/>
        <v>-4.5111793300911529E-8</v>
      </c>
      <c r="AB27" s="2">
        <f t="shared" si="4"/>
        <v>-6.5730833789338573E-16</v>
      </c>
      <c r="AC27" s="2">
        <f t="shared" si="5"/>
        <v>4.7274561300459263E-15</v>
      </c>
      <c r="AD27" s="2">
        <f t="shared" si="6"/>
        <v>1.1920928955078125E-7</v>
      </c>
      <c r="AF27" s="2">
        <v>23</v>
      </c>
      <c r="AG27" s="2">
        <f t="shared" si="13"/>
        <v>1631.7793130874634</v>
      </c>
      <c r="AH27" s="2">
        <v>-5.3098550642971531E-4</v>
      </c>
      <c r="AI27" s="2">
        <f t="shared" si="14"/>
        <v>1631.7815780639648</v>
      </c>
      <c r="AJ27" s="2">
        <v>1.0058726127226691E-3</v>
      </c>
      <c r="AK27" s="2">
        <f t="shared" si="9"/>
        <v>1631.7804455757141</v>
      </c>
      <c r="AL27" s="2">
        <v>2.3744344048282073E-4</v>
      </c>
      <c r="AM27" s="2">
        <f t="shared" si="10"/>
        <v>-1.2607902549318452E-7</v>
      </c>
      <c r="AN27" s="2">
        <f t="shared" si="11"/>
        <v>2.388378538523145E-7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3998.4696761766977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1.1500000400749653</v>
      </c>
      <c r="U28" s="2">
        <v>24</v>
      </c>
      <c r="V28" s="2">
        <f t="shared" si="7"/>
        <v>6.9944143295288086E-2</v>
      </c>
      <c r="W28" s="2">
        <f t="shared" si="0"/>
        <v>1.4570654141565775E-8</v>
      </c>
      <c r="X28" s="2">
        <f t="shared" si="8"/>
        <v>6.9944202899932861E-2</v>
      </c>
      <c r="Y28" s="2">
        <f t="shared" si="1"/>
        <v>-4.5111793300911529E-8</v>
      </c>
      <c r="Z28" s="2">
        <f t="shared" si="3"/>
        <v>6.9944173097610474E-2</v>
      </c>
      <c r="AA28" s="2">
        <f t="shared" si="2"/>
        <v>-1.5270569572733983E-8</v>
      </c>
      <c r="AB28" s="2">
        <f t="shared" si="4"/>
        <v>-2.225021877890247E-16</v>
      </c>
      <c r="AC28" s="2">
        <f t="shared" si="5"/>
        <v>6.8888277815236436E-16</v>
      </c>
      <c r="AD28" s="2">
        <f t="shared" si="6"/>
        <v>5.9604644775390625E-8</v>
      </c>
      <c r="AF28" s="2">
        <v>24</v>
      </c>
      <c r="AG28" s="2">
        <f t="shared" si="13"/>
        <v>1631.7793130874634</v>
      </c>
      <c r="AH28" s="2">
        <v>-5.3098550642971531E-4</v>
      </c>
      <c r="AI28" s="2">
        <f t="shared" si="14"/>
        <v>1631.7804455757141</v>
      </c>
      <c r="AJ28" s="2">
        <v>2.3744344048282073E-4</v>
      </c>
      <c r="AK28" s="2">
        <f t="shared" si="9"/>
        <v>1631.7798793315887</v>
      </c>
      <c r="AL28" s="2">
        <v>-1.4677106082672253E-4</v>
      </c>
      <c r="AM28" s="2">
        <f t="shared" si="10"/>
        <v>7.7933306062303812E-8</v>
      </c>
      <c r="AN28" s="2">
        <f t="shared" si="11"/>
        <v>-3.4849825646010355E-8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33.995378175319466</v>
      </c>
      <c r="H29" t="s">
        <v>18</v>
      </c>
      <c r="U29" s="2">
        <v>25</v>
      </c>
      <c r="V29" s="2">
        <f t="shared" si="7"/>
        <v>6.9944143295288086E-2</v>
      </c>
      <c r="W29" s="2">
        <f t="shared" si="0"/>
        <v>1.4570654141565775E-8</v>
      </c>
      <c r="X29" s="2">
        <f t="shared" si="8"/>
        <v>6.9944173097610474E-2</v>
      </c>
      <c r="Y29" s="2">
        <f t="shared" si="1"/>
        <v>-1.5270569572733983E-8</v>
      </c>
      <c r="Z29" s="2">
        <f t="shared" si="3"/>
        <v>6.994415819644928E-2</v>
      </c>
      <c r="AA29" s="2">
        <f t="shared" si="2"/>
        <v>-3.4995771558410382E-10</v>
      </c>
      <c r="AB29" s="2">
        <f t="shared" si="4"/>
        <v>-5.0991128379484202E-18</v>
      </c>
      <c r="AC29" s="2">
        <f t="shared" si="5"/>
        <v>5.3440536433421089E-18</v>
      </c>
      <c r="AD29" s="2">
        <f t="shared" si="6"/>
        <v>2.9802322387695312E-8</v>
      </c>
      <c r="AF29" s="2">
        <v>25</v>
      </c>
      <c r="AG29" s="2">
        <f t="shared" si="13"/>
        <v>1631.7798793315887</v>
      </c>
      <c r="AH29" s="2">
        <v>-1.4677106082672253E-4</v>
      </c>
      <c r="AI29" s="2">
        <f t="shared" si="14"/>
        <v>1631.7804455757141</v>
      </c>
      <c r="AJ29" s="2">
        <v>2.3744344048282073E-4</v>
      </c>
      <c r="AK29" s="2">
        <f t="shared" si="9"/>
        <v>1631.7801624536514</v>
      </c>
      <c r="AL29" s="2">
        <v>4.3102994141008821E-5</v>
      </c>
      <c r="AM29" s="2">
        <f t="shared" si="10"/>
        <v>-6.3262721748838706E-9</v>
      </c>
      <c r="AN29" s="2">
        <f t="shared" si="11"/>
        <v>1.0234523223952E-8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12.000014642511516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6.9944143295288086E-2</v>
      </c>
      <c r="W30" s="2">
        <f t="shared" si="0"/>
        <v>1.4570654141565775E-8</v>
      </c>
      <c r="X30" s="2">
        <f t="shared" si="8"/>
        <v>6.994415819644928E-2</v>
      </c>
      <c r="Y30" s="2">
        <f t="shared" si="1"/>
        <v>-3.4995771558410382E-10</v>
      </c>
      <c r="Z30" s="2">
        <f t="shared" si="3"/>
        <v>6.9944150745868683E-2</v>
      </c>
      <c r="AA30" s="2">
        <f t="shared" si="2"/>
        <v>7.1103482129908357E-9</v>
      </c>
      <c r="AB30" s="2">
        <f t="shared" si="4"/>
        <v>1.0360242463758974E-16</v>
      </c>
      <c r="AC30" s="2">
        <f t="shared" si="5"/>
        <v>-2.488321217625788E-18</v>
      </c>
      <c r="AD30" s="2">
        <f t="shared" si="6"/>
        <v>1.4901161193847656E-8</v>
      </c>
      <c r="AF30" s="2">
        <v>26</v>
      </c>
      <c r="AG30" s="2">
        <f t="shared" si="13"/>
        <v>1631.7798793315887</v>
      </c>
      <c r="AH30" s="2">
        <v>-1.4677106082672253E-4</v>
      </c>
      <c r="AI30" s="2">
        <f t="shared" si="14"/>
        <v>1631.7801624536514</v>
      </c>
      <c r="AJ30" s="2">
        <v>4.3102994141008821E-5</v>
      </c>
      <c r="AK30" s="2">
        <f t="shared" si="9"/>
        <v>1631.7800208926201</v>
      </c>
      <c r="AL30" s="2">
        <v>-5.1834035048159421E-5</v>
      </c>
      <c r="AM30" s="2">
        <f t="shared" si="10"/>
        <v>7.6077363109478741E-9</v>
      </c>
      <c r="AN30" s="2">
        <f t="shared" si="11"/>
        <v>-2.2342021089856616E-9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135.98151270127786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6.9944150745868683E-2</v>
      </c>
      <c r="W31" s="2">
        <f t="shared" si="0"/>
        <v>7.1103482129908357E-9</v>
      </c>
      <c r="X31" s="2">
        <f t="shared" si="8"/>
        <v>6.994415819644928E-2</v>
      </c>
      <c r="Y31" s="2">
        <f t="shared" si="1"/>
        <v>-3.4995771558410382E-10</v>
      </c>
      <c r="Z31" s="2">
        <f t="shared" si="3"/>
        <v>6.9944154471158981E-2</v>
      </c>
      <c r="AA31" s="2">
        <f t="shared" si="2"/>
        <v>3.380195248703366E-9</v>
      </c>
      <c r="AB31" s="2">
        <f t="shared" si="4"/>
        <v>2.4034365246178093E-17</v>
      </c>
      <c r="AC31" s="2">
        <f t="shared" si="5"/>
        <v>-1.1829254074644716E-18</v>
      </c>
      <c r="AD31" s="2">
        <f t="shared" si="6"/>
        <v>7.4505805969238281E-9</v>
      </c>
      <c r="AF31" s="2">
        <v>27</v>
      </c>
      <c r="AG31" s="2">
        <f t="shared" si="13"/>
        <v>1631.7800208926201</v>
      </c>
      <c r="AH31" s="2">
        <v>-5.1834035048159421E-5</v>
      </c>
      <c r="AI31" s="2">
        <f t="shared" si="14"/>
        <v>1631.7801624536514</v>
      </c>
      <c r="AJ31" s="2">
        <v>4.3102994141008821E-5</v>
      </c>
      <c r="AK31" s="2">
        <f t="shared" si="9"/>
        <v>1631.7800916731358</v>
      </c>
      <c r="AL31" s="2">
        <v>-4.3655206809489755E-6</v>
      </c>
      <c r="AM31" s="2">
        <f t="shared" si="10"/>
        <v>2.2628255197977398E-10</v>
      </c>
      <c r="AN31" s="2">
        <f t="shared" si="11"/>
        <v>-1.8816701233339653E-10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365.08</v>
      </c>
      <c r="L32" s="6" t="s">
        <v>7</v>
      </c>
      <c r="U32" s="2">
        <v>28</v>
      </c>
      <c r="V32" s="2">
        <f t="shared" si="7"/>
        <v>6.9944154471158981E-2</v>
      </c>
      <c r="W32" s="2">
        <f t="shared" si="0"/>
        <v>3.380195248703366E-9</v>
      </c>
      <c r="X32" s="2">
        <f t="shared" si="8"/>
        <v>6.994415819644928E-2</v>
      </c>
      <c r="Y32" s="2">
        <f t="shared" si="1"/>
        <v>-3.4995771558410382E-10</v>
      </c>
      <c r="Z32" s="2">
        <f t="shared" si="3"/>
        <v>6.9944156333804131E-2</v>
      </c>
      <c r="AA32" s="2">
        <f t="shared" si="2"/>
        <v>1.5151187665596311E-9</v>
      </c>
      <c r="AB32" s="2">
        <f t="shared" si="4"/>
        <v>5.121397255946169E-18</v>
      </c>
      <c r="AC32" s="2">
        <f t="shared" si="5"/>
        <v>-5.3022750238381356E-19</v>
      </c>
      <c r="AD32" s="2">
        <f t="shared" si="6"/>
        <v>3.7252902984619141E-9</v>
      </c>
      <c r="AF32" s="2">
        <v>28</v>
      </c>
      <c r="AG32" s="2">
        <f t="shared" si="13"/>
        <v>1631.7800916731358</v>
      </c>
      <c r="AH32" s="2">
        <v>-4.3655206809489755E-6</v>
      </c>
      <c r="AI32" s="2">
        <f t="shared" si="14"/>
        <v>1631.7801624536514</v>
      </c>
      <c r="AJ32" s="2">
        <v>4.3102994141008821E-5</v>
      </c>
      <c r="AK32" s="2">
        <f t="shared" si="9"/>
        <v>1631.7801270633936</v>
      </c>
      <c r="AL32" s="2">
        <v>1.9368736502656247E-5</v>
      </c>
      <c r="AM32" s="2">
        <f t="shared" si="10"/>
        <v>-8.455461976619718E-11</v>
      </c>
      <c r="AN32" s="2">
        <f t="shared" si="11"/>
        <v>8.3485053599273592E-10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433.57</v>
      </c>
      <c r="L33" s="6" t="s">
        <v>7</v>
      </c>
      <c r="U33" s="2">
        <v>29</v>
      </c>
      <c r="V33" s="2">
        <f t="shared" si="7"/>
        <v>6.9944156333804131E-2</v>
      </c>
      <c r="W33" s="2">
        <f t="shared" si="0"/>
        <v>1.5151187665596311E-9</v>
      </c>
      <c r="X33" s="2">
        <f t="shared" si="8"/>
        <v>6.994415819644928E-2</v>
      </c>
      <c r="Y33" s="2">
        <f t="shared" si="1"/>
        <v>-3.4995771558410382E-10</v>
      </c>
      <c r="Z33" s="2">
        <f t="shared" si="3"/>
        <v>6.9944157265126705E-2</v>
      </c>
      <c r="AA33" s="2">
        <f t="shared" si="2"/>
        <v>5.8258052548776362E-10</v>
      </c>
      <c r="AB33" s="2">
        <f t="shared" si="4"/>
        <v>8.8267868719868213E-19</v>
      </c>
      <c r="AC33" s="2">
        <f t="shared" si="5"/>
        <v>-2.0387854984348453E-19</v>
      </c>
      <c r="AD33" s="2">
        <f t="shared" si="6"/>
        <v>1.862645149230957E-9</v>
      </c>
      <c r="AF33" s="2">
        <v>29</v>
      </c>
      <c r="AG33" s="2">
        <f t="shared" si="13"/>
        <v>1631.7800916731358</v>
      </c>
      <c r="AH33" s="2">
        <v>-4.3655206809489755E-6</v>
      </c>
      <c r="AI33" s="2">
        <f t="shared" si="14"/>
        <v>1631.7801270633936</v>
      </c>
      <c r="AJ33" s="2">
        <v>1.9368736502656247E-5</v>
      </c>
      <c r="AK33" s="2">
        <f t="shared" si="9"/>
        <v>1631.7801093682647</v>
      </c>
      <c r="AL33" s="2">
        <v>9.7347967766836518E-6</v>
      </c>
      <c r="AM33" s="2">
        <f t="shared" si="10"/>
        <v>-4.2497456653447908E-11</v>
      </c>
      <c r="AN33" s="2">
        <f t="shared" si="11"/>
        <v>1.8855071367449303E-10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155.82</v>
      </c>
      <c r="L34" s="6" t="s">
        <v>7</v>
      </c>
      <c r="U34" s="2">
        <v>30</v>
      </c>
      <c r="V34" s="2">
        <f t="shared" si="7"/>
        <v>6.9944157265126705E-2</v>
      </c>
      <c r="W34" s="2">
        <f t="shared" si="0"/>
        <v>5.8258052548776362E-10</v>
      </c>
      <c r="X34" s="2">
        <f t="shared" si="8"/>
        <v>6.994415819644928E-2</v>
      </c>
      <c r="Y34" s="2">
        <f t="shared" si="1"/>
        <v>-3.4995771558410382E-10</v>
      </c>
      <c r="Z34" s="2">
        <f t="shared" si="3"/>
        <v>6.9944157730787992E-2</v>
      </c>
      <c r="AA34" s="2">
        <f t="shared" si="2"/>
        <v>1.163114049518299E-10</v>
      </c>
      <c r="AB34" s="2">
        <f t="shared" si="4"/>
        <v>6.7760759417057135E-20</v>
      </c>
      <c r="AC34" s="2">
        <f t="shared" si="5"/>
        <v>-4.0704073573320013E-20</v>
      </c>
      <c r="AD34" s="2">
        <f>X34-V34</f>
        <v>9.3132257461547852E-10</v>
      </c>
      <c r="AF34" s="2">
        <v>30</v>
      </c>
      <c r="AG34" s="2">
        <f t="shared" si="13"/>
        <v>1631.7800916731358</v>
      </c>
      <c r="AH34" s="2">
        <v>-4.3655206809489755E-6</v>
      </c>
      <c r="AI34" s="2">
        <f t="shared" si="14"/>
        <v>1631.7801093682647</v>
      </c>
      <c r="AJ34" s="2">
        <v>9.7347967766836518E-6</v>
      </c>
      <c r="AK34" s="2">
        <f t="shared" si="9"/>
        <v>1631.7801005207002</v>
      </c>
      <c r="AL34" s="2">
        <v>4.9178265726368409E-6</v>
      </c>
      <c r="AM34" s="2">
        <f t="shared" si="10"/>
        <v>-2.1468873608166548E-11</v>
      </c>
      <c r="AN34" s="2">
        <f t="shared" si="11"/>
        <v>4.7874042267594329E-11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219.1347773746098</v>
      </c>
      <c r="H35" s="25" t="s">
        <v>101</v>
      </c>
      <c r="J35" s="15" t="s">
        <v>70</v>
      </c>
      <c r="K35" s="6">
        <f>ROUND(SUM(K23:K26),2)</f>
        <v>77.31</v>
      </c>
      <c r="L35" s="6" t="s">
        <v>7</v>
      </c>
      <c r="AF35" s="2">
        <v>31</v>
      </c>
      <c r="AG35" s="2">
        <f t="shared" si="13"/>
        <v>1631.7800916731358</v>
      </c>
      <c r="AH35" s="2">
        <v>-4.3655206809489755E-6</v>
      </c>
      <c r="AI35" s="2">
        <f t="shared" si="14"/>
        <v>1631.7801005207002</v>
      </c>
      <c r="AJ35" s="2">
        <v>4.9178265726368409E-6</v>
      </c>
      <c r="AK35" s="2">
        <f t="shared" si="9"/>
        <v>1631.780096096918</v>
      </c>
      <c r="AL35" s="2">
        <v>-1.9570359199860832E-6</v>
      </c>
      <c r="AM35" s="2">
        <f t="shared" si="10"/>
        <v>8.5434807820592505E-12</v>
      </c>
      <c r="AN35" s="2">
        <f t="shared" si="11"/>
        <v>-9.6243632509123461E-12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1631.7799999999997</v>
      </c>
      <c r="L36" s="6" t="s">
        <v>7</v>
      </c>
      <c r="AF36" s="2">
        <v>32</v>
      </c>
      <c r="AG36" s="2">
        <f t="shared" si="13"/>
        <v>1631.780096096918</v>
      </c>
      <c r="AH36" s="2">
        <v>-1.9570359199860832E-6</v>
      </c>
      <c r="AI36" s="2">
        <f t="shared" si="14"/>
        <v>1631.7801005207002</v>
      </c>
      <c r="AJ36" s="2">
        <v>4.9178265726368409E-6</v>
      </c>
      <c r="AK36" s="2">
        <f t="shared" si="9"/>
        <v>1631.7800983088091</v>
      </c>
      <c r="AL36" s="2">
        <v>3.7135844195290701E-6</v>
      </c>
      <c r="AM36" s="2">
        <f t="shared" si="10"/>
        <v>-7.2676181009190584E-12</v>
      </c>
      <c r="AN36" s="2">
        <f t="shared" si="11"/>
        <v>1.8262764138090219E-11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1631.780096096918</v>
      </c>
      <c r="AH37" s="2">
        <v>-1.9570359199860832E-6</v>
      </c>
      <c r="AI37" s="2">
        <f t="shared" si="14"/>
        <v>1631.7800983088091</v>
      </c>
      <c r="AJ37" s="2">
        <v>3.7135844195290701E-6</v>
      </c>
      <c r="AK37" s="2">
        <f t="shared" si="9"/>
        <v>1631.7800972028635</v>
      </c>
      <c r="AL37" s="2">
        <v>-1.3549147297453601E-6</v>
      </c>
      <c r="AM37" s="2">
        <f t="shared" si="10"/>
        <v>2.651616794629906E-12</v>
      </c>
      <c r="AN37" s="2">
        <f t="shared" si="11"/>
        <v>-5.03159023017281E-12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1631.7800972028635</v>
      </c>
      <c r="AH38" s="2">
        <v>-1.3549147297453601E-6</v>
      </c>
      <c r="AI38" s="2">
        <f t="shared" si="14"/>
        <v>1631.7800983088091</v>
      </c>
      <c r="AJ38" s="2">
        <v>3.7135844195290701E-6</v>
      </c>
      <c r="AK38" s="2">
        <f t="shared" si="9"/>
        <v>1631.7800977558363</v>
      </c>
      <c r="AL38" s="2">
        <v>-1.0538542483118363E-6</v>
      </c>
      <c r="AM38" s="2">
        <f t="shared" si="10"/>
        <v>1.4278826440424312E-12</v>
      </c>
      <c r="AN38" s="2">
        <f t="shared" si="11"/>
        <v>-3.9135767169853551E-12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36.770000000000003</v>
      </c>
      <c r="L39" s="6" t="s">
        <v>58</v>
      </c>
      <c r="AF39" s="2">
        <v>35</v>
      </c>
      <c r="AG39" s="2">
        <f t="shared" si="13"/>
        <v>1631.7800977558363</v>
      </c>
      <c r="AH39" s="2">
        <v>-1.0538542483118363E-6</v>
      </c>
      <c r="AI39" s="2">
        <f t="shared" si="14"/>
        <v>1631.7800983088091</v>
      </c>
      <c r="AJ39" s="2">
        <v>3.7135844195290701E-6</v>
      </c>
      <c r="AK39" s="2">
        <f t="shared" si="9"/>
        <v>1631.7800980323227</v>
      </c>
      <c r="AL39" s="2">
        <v>3.5630539514386328E-6</v>
      </c>
      <c r="AM39" s="2">
        <f t="shared" si="10"/>
        <v>-3.7549395436878783E-12</v>
      </c>
      <c r="AN39" s="2">
        <f t="shared" si="11"/>
        <v>1.3231701640003995E-11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22.37</v>
      </c>
      <c r="L40" s="6" t="s">
        <v>58</v>
      </c>
      <c r="AF40" s="2">
        <v>36</v>
      </c>
      <c r="AG40" s="2">
        <f t="shared" si="13"/>
        <v>1631.7800977558363</v>
      </c>
      <c r="AH40" s="2">
        <v>-1.0538542483118363E-6</v>
      </c>
      <c r="AI40" s="2">
        <f t="shared" si="14"/>
        <v>1631.7800980323227</v>
      </c>
      <c r="AJ40" s="2">
        <v>3.5630539514386328E-6</v>
      </c>
      <c r="AK40" s="2">
        <f t="shared" si="9"/>
        <v>1631.7800978940795</v>
      </c>
      <c r="AL40" s="2">
        <v>-9.7858924164029304E-7</v>
      </c>
      <c r="AM40" s="2">
        <f t="shared" si="10"/>
        <v>1.0312904296548809E-12</v>
      </c>
      <c r="AN40" s="2">
        <f t="shared" si="11"/>
        <v>-3.4867662642617812E-12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26.57</v>
      </c>
      <c r="L41" s="6" t="s">
        <v>58</v>
      </c>
      <c r="AF41" s="2">
        <v>37</v>
      </c>
      <c r="AG41" s="2">
        <f t="shared" si="13"/>
        <v>1631.7800978940795</v>
      </c>
      <c r="AH41" s="2">
        <v>-9.7858924164029304E-7</v>
      </c>
      <c r="AI41" s="2">
        <f t="shared" si="14"/>
        <v>1631.7800980323227</v>
      </c>
      <c r="AJ41" s="2">
        <v>3.5630539514386328E-6</v>
      </c>
      <c r="AK41" s="2">
        <f t="shared" si="9"/>
        <v>1631.7800979632011</v>
      </c>
      <c r="AL41" s="2">
        <v>-9.4095616987033281E-7</v>
      </c>
      <c r="AM41" s="2">
        <f t="shared" si="10"/>
        <v>9.2080958469016374E-13</v>
      </c>
      <c r="AN41" s="2">
        <f t="shared" si="11"/>
        <v>-3.3526775991870507E-12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9.5500000000000007</v>
      </c>
      <c r="L42" s="6" t="s">
        <v>58</v>
      </c>
      <c r="AF42" s="2">
        <v>38</v>
      </c>
      <c r="AG42" s="2">
        <f t="shared" si="13"/>
        <v>1631.7800979632011</v>
      </c>
      <c r="AH42" s="2">
        <v>-9.4095616987033281E-7</v>
      </c>
      <c r="AI42" s="2">
        <f t="shared" si="14"/>
        <v>1631.7800980323227</v>
      </c>
      <c r="AJ42" s="2">
        <v>3.5630539514386328E-6</v>
      </c>
      <c r="AK42" s="2">
        <f t="shared" si="9"/>
        <v>1631.7800979977619</v>
      </c>
      <c r="AL42" s="2">
        <v>3.544238097674679E-6</v>
      </c>
      <c r="AM42" s="2">
        <f t="shared" si="10"/>
        <v>-3.3349727054964805E-12</v>
      </c>
      <c r="AN42" s="2">
        <f t="shared" si="11"/>
        <v>1.2628311558759108E-11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1631.7800979632011</v>
      </c>
      <c r="AH43" s="2">
        <v>-9.4095616987033281E-7</v>
      </c>
      <c r="AI43" s="2">
        <f t="shared" si="14"/>
        <v>1631.7800979977619</v>
      </c>
      <c r="AJ43" s="2">
        <v>3.544238097674679E-6</v>
      </c>
      <c r="AK43" s="2">
        <f t="shared" si="9"/>
        <v>1631.7800979804815</v>
      </c>
      <c r="AL43" s="2">
        <v>3.5348296023585135E-6</v>
      </c>
      <c r="AM43" s="2">
        <f t="shared" si="10"/>
        <v>-3.3261197237795384E-12</v>
      </c>
      <c r="AN43" s="2">
        <f t="shared" si="11"/>
        <v>1.252827774546728E-11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1631.7800979632011</v>
      </c>
      <c r="AH44" s="2">
        <v>-9.4095616987033281E-7</v>
      </c>
      <c r="AI44" s="2">
        <f t="shared" si="14"/>
        <v>1631.7800979804815</v>
      </c>
      <c r="AJ44" s="2">
        <v>3.5348296023585135E-6</v>
      </c>
      <c r="AK44" s="5">
        <f>(AG44+AI44)/2</f>
        <v>1631.7800979718413</v>
      </c>
      <c r="AL44" s="2">
        <v>3.5301254683872685E-6</v>
      </c>
      <c r="AM44" s="2">
        <f t="shared" si="10"/>
        <v>-3.3216933398953988E-12</v>
      </c>
      <c r="AN44" s="2">
        <f t="shared" si="11"/>
        <v>1.247839200569503E-11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1318.8793182301229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36.770000000000003</v>
      </c>
      <c r="L47" s="6" t="s">
        <v>58</v>
      </c>
      <c r="N47" s="6" t="s">
        <v>154</v>
      </c>
      <c r="O47" s="6">
        <f>0.377*O46^0.6945</f>
        <v>55.376278100165905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22.37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40.86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2025-05-18T16:29:15Z</dcterms:modified>
</cp:coreProperties>
</file>