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fiyandyhr/Github_Repos/MCEVS/docs/flat_plate_drag/"/>
    </mc:Choice>
  </mc:AlternateContent>
  <xr:revisionPtr revIDLastSave="0" documentId="13_ncr:1_{94FE4D78-4895-4D4B-9519-2BA82FB7B666}" xr6:coauthVersionLast="47" xr6:coauthVersionMax="47" xr10:uidLastSave="{00000000-0000-0000-0000-000000000000}"/>
  <bookViews>
    <workbookView xWindow="0" yWindow="760" windowWidth="30240" windowHeight="17260" xr2:uid="{9B207304-6C5B-A545-A29F-FC1BAC0A7ED9}"/>
  </bookViews>
  <sheets>
    <sheet name="fuselage" sheetId="1" r:id="rId1"/>
    <sheet name="hub" sheetId="3" r:id="rId2"/>
    <sheet name="Sheet3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3" l="1" a="1"/>
  <c r="M3" i="3" s="1"/>
  <c r="J3" i="3" a="1"/>
  <c r="J3" i="3" s="1"/>
  <c r="K3" i="3" s="1"/>
  <c r="G3" i="3" a="1"/>
  <c r="G3" i="3" s="1"/>
  <c r="N14" i="3"/>
  <c r="N15" i="3"/>
  <c r="K5" i="3"/>
  <c r="K6" i="3"/>
  <c r="K17" i="3"/>
  <c r="K18" i="3"/>
  <c r="H8" i="3"/>
  <c r="H9" i="3"/>
  <c r="H20" i="3"/>
  <c r="H21" i="3"/>
  <c r="J3" i="1"/>
  <c r="N4" i="3"/>
  <c r="H10" i="3"/>
  <c r="E14" i="2"/>
  <c r="H14" i="2"/>
  <c r="G14" i="2"/>
  <c r="F14" i="2"/>
  <c r="H13" i="2"/>
  <c r="G13" i="2"/>
  <c r="F13" i="2"/>
  <c r="H12" i="2"/>
  <c r="G12" i="2"/>
  <c r="F12" i="2"/>
  <c r="E12" i="2"/>
  <c r="D12" i="2"/>
  <c r="H10" i="2"/>
  <c r="G10" i="2"/>
  <c r="F10" i="2"/>
  <c r="D14" i="2"/>
  <c r="D22" i="2"/>
  <c r="D23" i="2" s="1"/>
  <c r="H18" i="2"/>
  <c r="H22" i="2" s="1"/>
  <c r="H23" i="2" s="1"/>
  <c r="G18" i="2"/>
  <c r="G22" i="2" s="1"/>
  <c r="G23" i="2" s="1"/>
  <c r="F18" i="2"/>
  <c r="F22" i="2" s="1"/>
  <c r="F23" i="2" s="1"/>
  <c r="E18" i="2"/>
  <c r="E22" i="2" s="1"/>
  <c r="E23" i="2" s="1"/>
  <c r="D18" i="2"/>
  <c r="F11" i="2"/>
  <c r="H11" i="2"/>
  <c r="G11" i="2"/>
  <c r="H7" i="2"/>
  <c r="G7" i="2"/>
  <c r="F7" i="2"/>
  <c r="E7" i="2"/>
  <c r="D7" i="2"/>
  <c r="X3" i="1" a="1"/>
  <c r="X3" i="1" s="1"/>
  <c r="Y3" i="1" s="1"/>
  <c r="U3" i="1" a="1"/>
  <c r="U3" i="1" s="1"/>
  <c r="V3" i="1" s="1"/>
  <c r="R3" i="1" a="1"/>
  <c r="R3" i="1" s="1"/>
  <c r="S3" i="1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O3" i="1" a="1"/>
  <c r="O3" i="1" s="1"/>
  <c r="L3" i="1" a="1"/>
  <c r="L3" i="1" s="1"/>
  <c r="I3" i="1" a="1"/>
  <c r="I3" i="1" s="1"/>
  <c r="H14" i="3" l="1"/>
  <c r="K23" i="3"/>
  <c r="K11" i="3"/>
  <c r="N20" i="3"/>
  <c r="N8" i="3"/>
  <c r="H15" i="3"/>
  <c r="N9" i="3"/>
  <c r="H13" i="3"/>
  <c r="K22" i="3"/>
  <c r="K10" i="3"/>
  <c r="N19" i="3"/>
  <c r="N7" i="3"/>
  <c r="H7" i="3"/>
  <c r="K4" i="3"/>
  <c r="H5" i="3"/>
  <c r="N23" i="3"/>
  <c r="H16" i="3"/>
  <c r="N21" i="3"/>
  <c r="H12" i="3"/>
  <c r="K21" i="3"/>
  <c r="K9" i="3"/>
  <c r="N18" i="3"/>
  <c r="N6" i="3"/>
  <c r="H19" i="3"/>
  <c r="K16" i="3"/>
  <c r="N13" i="3"/>
  <c r="H18" i="3"/>
  <c r="H6" i="3"/>
  <c r="K15" i="3"/>
  <c r="N12" i="3"/>
  <c r="H17" i="3"/>
  <c r="K14" i="3"/>
  <c r="N11" i="3"/>
  <c r="K13" i="3"/>
  <c r="N10" i="3"/>
  <c r="K12" i="3"/>
  <c r="H23" i="3"/>
  <c r="H11" i="3"/>
  <c r="K20" i="3"/>
  <c r="K8" i="3"/>
  <c r="N17" i="3"/>
  <c r="N5" i="3"/>
  <c r="H4" i="3"/>
  <c r="N22" i="3"/>
  <c r="H22" i="3"/>
  <c r="K19" i="3"/>
  <c r="K7" i="3"/>
  <c r="N16" i="3"/>
  <c r="N3" i="3"/>
  <c r="H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<sst xmlns="http://schemas.openxmlformats.org/spreadsheetml/2006/main" count="364" uniqueCount="87">
  <si>
    <t>No</t>
  </si>
  <si>
    <t>Model Designation</t>
  </si>
  <si>
    <t>Manufacturer</t>
  </si>
  <si>
    <t>Nominal Gross Weight (lb)</t>
  </si>
  <si>
    <t>R-4B</t>
  </si>
  <si>
    <t>H-5</t>
  </si>
  <si>
    <t>H-10</t>
  </si>
  <si>
    <t>H-12</t>
  </si>
  <si>
    <t>H-13G</t>
  </si>
  <si>
    <t>XH-15</t>
  </si>
  <si>
    <t>XH-16</t>
  </si>
  <si>
    <t>YH-16</t>
  </si>
  <si>
    <t>XH-17</t>
  </si>
  <si>
    <t>YH-18</t>
  </si>
  <si>
    <t>H-19</t>
  </si>
  <si>
    <t>H-21</t>
  </si>
  <si>
    <t>H-26</t>
  </si>
  <si>
    <t>H-34</t>
  </si>
  <si>
    <t>H-37</t>
  </si>
  <si>
    <t>XH-40</t>
  </si>
  <si>
    <t>YH-40</t>
  </si>
  <si>
    <t>YH-41</t>
  </si>
  <si>
    <t>LZ-5</t>
  </si>
  <si>
    <t>Sikorsky</t>
  </si>
  <si>
    <t>Kellett</t>
  </si>
  <si>
    <t>Hiller</t>
  </si>
  <si>
    <t>Bell</t>
  </si>
  <si>
    <t>Piasecki</t>
  </si>
  <si>
    <t>Hughes</t>
  </si>
  <si>
    <t>American Helicopter</t>
  </si>
  <si>
    <t>Cessna</t>
  </si>
  <si>
    <t>Doman</t>
  </si>
  <si>
    <t>YG-1B</t>
  </si>
  <si>
    <t>C.30</t>
  </si>
  <si>
    <t>Cierva</t>
  </si>
  <si>
    <t>Equivalent Flat Plate Area (ft2)</t>
  </si>
  <si>
    <t>Type</t>
  </si>
  <si>
    <t>Autogiro</t>
  </si>
  <si>
    <t>Helicopter</t>
  </si>
  <si>
    <t>XH-51</t>
  </si>
  <si>
    <t>Lockheed</t>
  </si>
  <si>
    <t>SA-341</t>
  </si>
  <si>
    <t>Aerospatiale</t>
  </si>
  <si>
    <t>S-76</t>
  </si>
  <si>
    <t>S-67</t>
  </si>
  <si>
    <t>NA</t>
  </si>
  <si>
    <t>OH-6A</t>
  </si>
  <si>
    <t>-</t>
  </si>
  <si>
    <t>Army target for LOH</t>
  </si>
  <si>
    <t>Propeller Transport</t>
  </si>
  <si>
    <t>Jet Transport</t>
  </si>
  <si>
    <t>K</t>
  </si>
  <si>
    <t>Multirotor</t>
  </si>
  <si>
    <t>Tiltrotor</t>
  </si>
  <si>
    <t>Tiltwing</t>
  </si>
  <si>
    <t>Lift+Cruise</t>
  </si>
  <si>
    <t>Cruise range</t>
  </si>
  <si>
    <t>Cruise speed</t>
  </si>
  <si>
    <t>Rotor diameter</t>
  </si>
  <si>
    <t>Disk loading</t>
  </si>
  <si>
    <t>Disk area</t>
  </si>
  <si>
    <t>Wing span</t>
  </si>
  <si>
    <t>Wing area</t>
  </si>
  <si>
    <t>Wing loading</t>
  </si>
  <si>
    <t>Eqv. flat plate drag</t>
  </si>
  <si>
    <t>Cruise L/D</t>
  </si>
  <si>
    <t>Cruise power req.</t>
  </si>
  <si>
    <t>Hover power req.</t>
  </si>
  <si>
    <t>Empty weight</t>
  </si>
  <si>
    <t>Payload</t>
  </si>
  <si>
    <t>Battery weight</t>
  </si>
  <si>
    <t>Useful load/GW</t>
  </si>
  <si>
    <t>Gross Weight</t>
  </si>
  <si>
    <t>mi</t>
  </si>
  <si>
    <t>mph</t>
  </si>
  <si>
    <t>ft</t>
  </si>
  <si>
    <t>ft2</t>
  </si>
  <si>
    <t>lb/ft2</t>
  </si>
  <si>
    <t>hp</t>
  </si>
  <si>
    <t>lb</t>
  </si>
  <si>
    <t>Figure of merit</t>
  </si>
  <si>
    <t>Battery density</t>
  </si>
  <si>
    <t>Wh/kg</t>
  </si>
  <si>
    <t>Wing aspect ratio</t>
  </si>
  <si>
    <t>EPFD parasite</t>
  </si>
  <si>
    <t>EPFD induced</t>
  </si>
  <si>
    <t>With fairing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</si>
</sst>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47069397841199E-2"/>
          <c:y val="2.5530544637607899E-2"/>
          <c:w val="0.86918137926600392"/>
          <c:h val="0.85458426788467645"/>
        </c:manualLayout>
      </c:layout>
      <c:scatterChart>
        <c:scatterStyle val="lineMarker"/>
        <c:varyColors val="0"/>
        <c:ser>
          <c:idx val="0"/>
          <c:order val="0"/>
          <c:tx>
            <c:v>Helicopter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fuselage!$F$5:$F$83</c:f>
              <c:numCache>
                <c:formatCode>General</c:formatCode>
                <c:ptCount val="79"/>
                <c:pt idx="0">
                  <c:v>2540</c:v>
                </c:pt>
                <c:pt idx="1">
                  <c:v>4900</c:v>
                </c:pt>
                <c:pt idx="2">
                  <c:v>11000</c:v>
                </c:pt>
                <c:pt idx="3">
                  <c:v>2700</c:v>
                </c:pt>
                <c:pt idx="4">
                  <c:v>2350</c:v>
                </c:pt>
                <c:pt idx="5">
                  <c:v>2777</c:v>
                </c:pt>
                <c:pt idx="6">
                  <c:v>33577</c:v>
                </c:pt>
                <c:pt idx="7">
                  <c:v>46750</c:v>
                </c:pt>
                <c:pt idx="8">
                  <c:v>52000</c:v>
                </c:pt>
                <c:pt idx="9">
                  <c:v>2100</c:v>
                </c:pt>
                <c:pt idx="10">
                  <c:v>7200</c:v>
                </c:pt>
                <c:pt idx="11">
                  <c:v>11500</c:v>
                </c:pt>
                <c:pt idx="12">
                  <c:v>875</c:v>
                </c:pt>
                <c:pt idx="13">
                  <c:v>13000</c:v>
                </c:pt>
                <c:pt idx="14">
                  <c:v>31000</c:v>
                </c:pt>
                <c:pt idx="15">
                  <c:v>8500</c:v>
                </c:pt>
                <c:pt idx="16">
                  <c:v>8500</c:v>
                </c:pt>
                <c:pt idx="17">
                  <c:v>3000</c:v>
                </c:pt>
                <c:pt idx="18">
                  <c:v>5200</c:v>
                </c:pt>
                <c:pt idx="19" formatCode="0">
                  <c:v>2978.5474325188902</c:v>
                </c:pt>
                <c:pt idx="20" formatCode="0">
                  <c:v>4993.3278183152597</c:v>
                </c:pt>
                <c:pt idx="21" formatCode="0">
                  <c:v>9989.3934281342899</c:v>
                </c:pt>
                <c:pt idx="22" formatCode="0">
                  <c:v>17426.796044349401</c:v>
                </c:pt>
                <c:pt idx="23" formatCode="0">
                  <c:v>2790.9074630962</c:v>
                </c:pt>
                <c:pt idx="24" formatCode="0">
                  <c:v>2386.9277919397</c:v>
                </c:pt>
                <c:pt idx="25" formatCode="0">
                  <c:v>3970.5495553934602</c:v>
                </c:pt>
                <c:pt idx="26" formatCode="0">
                  <c:v>4478.6901130944898</c:v>
                </c:pt>
                <c:pt idx="27" formatCode="0">
                  <c:v>4993.3278183152597</c:v>
                </c:pt>
                <c:pt idx="28" formatCode="0">
                  <c:v>5391.5109409114202</c:v>
                </c:pt>
                <c:pt idx="29" formatCode="0">
                  <c:v>4192.4718299536999</c:v>
                </c:pt>
                <c:pt idx="30" formatCode="0">
                  <c:v>7313.8926830644696</c:v>
                </c:pt>
                <c:pt idx="31" formatCode="0">
                  <c:v>8968.5416716936106</c:v>
                </c:pt>
                <c:pt idx="32" formatCode="0">
                  <c:v>9469.8121229254502</c:v>
                </c:pt>
                <c:pt idx="33" formatCode="0">
                  <c:v>10933.631005212599</c:v>
                </c:pt>
                <c:pt idx="34" formatCode="0">
                  <c:v>7633.2025677705296</c:v>
                </c:pt>
                <c:pt idx="35" formatCode="0">
                  <c:v>9580.8202280356709</c:v>
                </c:pt>
                <c:pt idx="36" formatCode="0">
                  <c:v>9960.3313397782895</c:v>
                </c:pt>
                <c:pt idx="37" formatCode="0">
                  <c:v>10106.4922281171</c:v>
                </c:pt>
                <c:pt idx="38" formatCode="0">
                  <c:v>13978.935031192599</c:v>
                </c:pt>
                <c:pt idx="39" formatCode="0">
                  <c:v>22432.6026368274</c:v>
                </c:pt>
                <c:pt idx="40" formatCode="0">
                  <c:v>22454.399275645799</c:v>
                </c:pt>
                <c:pt idx="41" formatCode="0">
                  <c:v>21894.509960953299</c:v>
                </c:pt>
                <c:pt idx="42" formatCode="0">
                  <c:v>17342.378542777202</c:v>
                </c:pt>
                <c:pt idx="43" formatCode="0">
                  <c:v>16124.095405494099</c:v>
                </c:pt>
                <c:pt idx="44" formatCode="0">
                  <c:v>45713.289335993897</c:v>
                </c:pt>
                <c:pt idx="45" formatCode="0">
                  <c:v>41806.032590940304</c:v>
                </c:pt>
                <c:pt idx="46" formatCode="0">
                  <c:v>30817.745334446801</c:v>
                </c:pt>
                <c:pt idx="47" formatCode="0">
                  <c:v>32007.383930091299</c:v>
                </c:pt>
                <c:pt idx="48" formatCode="0">
                  <c:v>33307.577819659302</c:v>
                </c:pt>
                <c:pt idx="49" formatCode="0">
                  <c:v>21873.2568105186</c:v>
                </c:pt>
                <c:pt idx="50" formatCode="0">
                  <c:v>21873.2568105186</c:v>
                </c:pt>
                <c:pt idx="51" formatCode="0">
                  <c:v>23389.238919287702</c:v>
                </c:pt>
                <c:pt idx="52" formatCode="0">
                  <c:v>22939.3201637655</c:v>
                </c:pt>
                <c:pt idx="53" formatCode="0">
                  <c:v>21894.509960953299</c:v>
                </c:pt>
                <c:pt idx="54" formatCode="0">
                  <c:v>21873.2568105186</c:v>
                </c:pt>
                <c:pt idx="55" formatCode="0">
                  <c:v>18944.8164487496</c:v>
                </c:pt>
                <c:pt idx="56" formatCode="0">
                  <c:v>18944.8164487496</c:v>
                </c:pt>
                <c:pt idx="57" formatCode="0">
                  <c:v>16408.442208030901</c:v>
                </c:pt>
                <c:pt idx="58" formatCode="0">
                  <c:v>17511.624465020999</c:v>
                </c:pt>
                <c:pt idx="59" formatCode="0">
                  <c:v>17976.884334556798</c:v>
                </c:pt>
                <c:pt idx="60" formatCode="0">
                  <c:v>17959.434050088599</c:v>
                </c:pt>
                <c:pt idx="61" formatCode="0">
                  <c:v>17545.671338362601</c:v>
                </c:pt>
                <c:pt idx="62" formatCode="0">
                  <c:v>17545.671338362601</c:v>
                </c:pt>
                <c:pt idx="63" formatCode="0">
                  <c:v>12921.416333032301</c:v>
                </c:pt>
                <c:pt idx="64" formatCode="0">
                  <c:v>13472.448947708101</c:v>
                </c:pt>
                <c:pt idx="65" formatCode="0">
                  <c:v>9571.5200603700196</c:v>
                </c:pt>
                <c:pt idx="66" formatCode="0">
                  <c:v>8052.0143986287403</c:v>
                </c:pt>
                <c:pt idx="67" formatCode="0">
                  <c:v>7874.1496322008097</c:v>
                </c:pt>
                <c:pt idx="68" formatCode="0">
                  <c:v>7866.5061413450303</c:v>
                </c:pt>
                <c:pt idx="69" formatCode="0">
                  <c:v>6566.4598939126599</c:v>
                </c:pt>
                <c:pt idx="70" formatCode="0">
                  <c:v>5687.3276113335096</c:v>
                </c:pt>
                <c:pt idx="71" formatCode="0">
                  <c:v>4474.3426179967</c:v>
                </c:pt>
                <c:pt idx="72" formatCode="0">
                  <c:v>4172.1629908305504</c:v>
                </c:pt>
                <c:pt idx="73" formatCode="0">
                  <c:v>2975.6561361723102</c:v>
                </c:pt>
                <c:pt idx="74" formatCode="0">
                  <c:v>2597.3705496376201</c:v>
                </c:pt>
                <c:pt idx="75" formatCode="0">
                  <c:v>2689.7870424634998</c:v>
                </c:pt>
                <c:pt idx="76" formatCode="0">
                  <c:v>3589.1017835463099</c:v>
                </c:pt>
                <c:pt idx="77" formatCode="0">
                  <c:v>41806.032590940304</c:v>
                </c:pt>
                <c:pt idx="78" formatCode="0">
                  <c:v>30049.3201317122</c:v>
                </c:pt>
              </c:numCache>
            </c:numRef>
          </c:xVal>
          <c:yVal>
            <c:numRef>
              <c:f>fuselage!$E$5:$E$83</c:f>
              <c:numCache>
                <c:formatCode>General</c:formatCode>
                <c:ptCount val="79"/>
                <c:pt idx="0">
                  <c:v>23.1</c:v>
                </c:pt>
                <c:pt idx="1">
                  <c:v>17.899999999999999</c:v>
                </c:pt>
                <c:pt idx="2">
                  <c:v>29.4</c:v>
                </c:pt>
                <c:pt idx="3">
                  <c:v>16.600000000000001</c:v>
                </c:pt>
                <c:pt idx="4">
                  <c:v>10.6</c:v>
                </c:pt>
                <c:pt idx="5">
                  <c:v>15.4</c:v>
                </c:pt>
                <c:pt idx="6">
                  <c:v>54</c:v>
                </c:pt>
                <c:pt idx="7">
                  <c:v>54</c:v>
                </c:pt>
                <c:pt idx="8">
                  <c:v>128</c:v>
                </c:pt>
                <c:pt idx="9">
                  <c:v>15.3</c:v>
                </c:pt>
                <c:pt idx="10">
                  <c:v>26</c:v>
                </c:pt>
                <c:pt idx="11">
                  <c:v>30</c:v>
                </c:pt>
                <c:pt idx="12">
                  <c:v>4.4000000000000004</c:v>
                </c:pt>
                <c:pt idx="13">
                  <c:v>34</c:v>
                </c:pt>
                <c:pt idx="14">
                  <c:v>75</c:v>
                </c:pt>
                <c:pt idx="15">
                  <c:v>18</c:v>
                </c:pt>
                <c:pt idx="16">
                  <c:v>36</c:v>
                </c:pt>
                <c:pt idx="17">
                  <c:v>9</c:v>
                </c:pt>
                <c:pt idx="18">
                  <c:v>20.399999999999999</c:v>
                </c:pt>
                <c:pt idx="19" formatCode="0.0">
                  <c:v>4.9913767497246804</c:v>
                </c:pt>
                <c:pt idx="20" formatCode="0.0">
                  <c:v>7.3055071361644499</c:v>
                </c:pt>
                <c:pt idx="21" formatCode="0.0">
                  <c:v>11.2412787646503</c:v>
                </c:pt>
                <c:pt idx="22" formatCode="0.0">
                  <c:v>16.8934036778281</c:v>
                </c:pt>
                <c:pt idx="23" formatCode="0.0">
                  <c:v>5.6881850348226797</c:v>
                </c:pt>
                <c:pt idx="24" formatCode="0.0">
                  <c:v>5.9801082592716801</c:v>
                </c:pt>
                <c:pt idx="25" formatCode="0.0">
                  <c:v>8.3834451833092807</c:v>
                </c:pt>
                <c:pt idx="26" formatCode="0.0">
                  <c:v>8.5363339820099107</c:v>
                </c:pt>
                <c:pt idx="27" formatCode="0.0">
                  <c:v>8.9869119853761994</c:v>
                </c:pt>
                <c:pt idx="28" formatCode="0.0">
                  <c:v>9.9745296930440102</c:v>
                </c:pt>
                <c:pt idx="29" formatCode="0.0">
                  <c:v>10.0441045217884</c:v>
                </c:pt>
                <c:pt idx="30" formatCode="0.0">
                  <c:v>11.351206699806101</c:v>
                </c:pt>
                <c:pt idx="31" formatCode="0.0">
                  <c:v>12.0672257183881</c:v>
                </c:pt>
                <c:pt idx="32" formatCode="0.0">
                  <c:v>12.0504614334595</c:v>
                </c:pt>
                <c:pt idx="33" formatCode="0.0">
                  <c:v>13.983178779627799</c:v>
                </c:pt>
                <c:pt idx="34" formatCode="0.0">
                  <c:v>15.390945285929099</c:v>
                </c:pt>
                <c:pt idx="35" formatCode="0.0">
                  <c:v>15.8028973417768</c:v>
                </c:pt>
                <c:pt idx="36" formatCode="0.0">
                  <c:v>15.671629787846999</c:v>
                </c:pt>
                <c:pt idx="37" formatCode="0.0">
                  <c:v>16.753077778698501</c:v>
                </c:pt>
                <c:pt idx="38" formatCode="0.0">
                  <c:v>21.576389678874001</c:v>
                </c:pt>
                <c:pt idx="39" formatCode="0.0">
                  <c:v>22.495287743135101</c:v>
                </c:pt>
                <c:pt idx="40" formatCode="0.0">
                  <c:v>24.898086617360299</c:v>
                </c:pt>
                <c:pt idx="41" formatCode="0.0">
                  <c:v>25.886374552808</c:v>
                </c:pt>
                <c:pt idx="42" formatCode="0.0">
                  <c:v>26.066938462260399</c:v>
                </c:pt>
                <c:pt idx="43" formatCode="0.0">
                  <c:v>28.216575232183999</c:v>
                </c:pt>
                <c:pt idx="44" formatCode="0.0">
                  <c:v>46.543346722163903</c:v>
                </c:pt>
                <c:pt idx="45" formatCode="0.0">
                  <c:v>48.593048226288602</c:v>
                </c:pt>
                <c:pt idx="46" formatCode="0.0">
                  <c:v>42.403894235063099</c:v>
                </c:pt>
                <c:pt idx="47" formatCode="0.0">
                  <c:v>42.6403518222589</c:v>
                </c:pt>
                <c:pt idx="48" formatCode="0.0">
                  <c:v>44.209796747469198</c:v>
                </c:pt>
                <c:pt idx="49" formatCode="0.0">
                  <c:v>32.651190080432798</c:v>
                </c:pt>
                <c:pt idx="50" formatCode="0.0">
                  <c:v>37.625514943939002</c:v>
                </c:pt>
                <c:pt idx="51" formatCode="0.0">
                  <c:v>39.777072778794398</c:v>
                </c:pt>
                <c:pt idx="52" formatCode="0.0">
                  <c:v>40.671760075471298</c:v>
                </c:pt>
                <c:pt idx="53" formatCode="0.0">
                  <c:v>42.878127972090297</c:v>
                </c:pt>
                <c:pt idx="54" formatCode="0.0">
                  <c:v>40.446219106800697</c:v>
                </c:pt>
                <c:pt idx="55" formatCode="0.0">
                  <c:v>38.046308573423197</c:v>
                </c:pt>
                <c:pt idx="56" formatCode="0.0">
                  <c:v>36.593779650350903</c:v>
                </c:pt>
                <c:pt idx="57" formatCode="0.0">
                  <c:v>35.001525632306702</c:v>
                </c:pt>
                <c:pt idx="58" formatCode="0.0">
                  <c:v>32.651190080432798</c:v>
                </c:pt>
                <c:pt idx="59" formatCode="0.0">
                  <c:v>32.155677484876399</c:v>
                </c:pt>
                <c:pt idx="60" formatCode="0.0">
                  <c:v>30.163708938546801</c:v>
                </c:pt>
                <c:pt idx="61" formatCode="0.0">
                  <c:v>29.255130471820902</c:v>
                </c:pt>
                <c:pt idx="62" formatCode="0.0">
                  <c:v>28.0991396586946</c:v>
                </c:pt>
                <c:pt idx="63" formatCode="0.0">
                  <c:v>37.209375308107703</c:v>
                </c:pt>
                <c:pt idx="64" formatCode="0.0">
                  <c:v>38.152240254055499</c:v>
                </c:pt>
                <c:pt idx="65" formatCode="0.0">
                  <c:v>20.466139400611102</c:v>
                </c:pt>
                <c:pt idx="66" formatCode="0.0">
                  <c:v>22.1231234340061</c:v>
                </c:pt>
                <c:pt idx="67" formatCode="0.0">
                  <c:v>22.1539005413232</c:v>
                </c:pt>
                <c:pt idx="68" formatCode="0.0">
                  <c:v>26.066938462260399</c:v>
                </c:pt>
                <c:pt idx="69" formatCode="0.0">
                  <c:v>22.905534061238399</c:v>
                </c:pt>
                <c:pt idx="70" formatCode="0.0">
                  <c:v>22.905534061238399</c:v>
                </c:pt>
                <c:pt idx="71" formatCode="0.0">
                  <c:v>11.574298022585999</c:v>
                </c:pt>
                <c:pt idx="72" formatCode="0.0">
                  <c:v>11.884094190191</c:v>
                </c:pt>
                <c:pt idx="73" formatCode="0.0">
                  <c:v>9.6338182294904104</c:v>
                </c:pt>
                <c:pt idx="74" formatCode="0.0">
                  <c:v>9.9745296930440102</c:v>
                </c:pt>
                <c:pt idx="75" formatCode="0.0">
                  <c:v>16.024124506786801</c:v>
                </c:pt>
                <c:pt idx="76" formatCode="0.0">
                  <c:v>20.6662768130908</c:v>
                </c:pt>
                <c:pt idx="77" formatCode="0.0">
                  <c:v>100.540305050028</c:v>
                </c:pt>
                <c:pt idx="78" formatCode="0.0">
                  <c:v>82.299818125293996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B-5F44-BC71-F870627A488A}"/>
            </c:ext>
          </c:extLst>
        </c:ser>
        <c:ser>
          <c:idx val="1"/>
          <c:order val="1"/>
          <c:tx>
            <c:v>K4.2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fuselage!$L$3:$L$21</c:f>
              <c:numCache>
                <c:formatCode>General</c:formatCode>
                <c:ptCount val="19"/>
                <c:pt idx="0">
                  <c:v>500</c:v>
                </c:pt>
                <c:pt idx="1">
                  <c:v>10475</c:v>
                </c:pt>
                <c:pt idx="2">
                  <c:v>20450</c:v>
                </c:pt>
                <c:pt idx="3">
                  <c:v>30425</c:v>
                </c:pt>
                <c:pt idx="4">
                  <c:v>40400</c:v>
                </c:pt>
                <c:pt idx="5">
                  <c:v>50375</c:v>
                </c:pt>
                <c:pt idx="6">
                  <c:v>60350</c:v>
                </c:pt>
                <c:pt idx="7">
                  <c:v>70325</c:v>
                </c:pt>
                <c:pt idx="8">
                  <c:v>80300</c:v>
                </c:pt>
                <c:pt idx="9">
                  <c:v>90275</c:v>
                </c:pt>
                <c:pt idx="10">
                  <c:v>100250</c:v>
                </c:pt>
                <c:pt idx="11">
                  <c:v>110225</c:v>
                </c:pt>
                <c:pt idx="12">
                  <c:v>120200</c:v>
                </c:pt>
                <c:pt idx="13">
                  <c:v>130175</c:v>
                </c:pt>
                <c:pt idx="14">
                  <c:v>140150</c:v>
                </c:pt>
                <c:pt idx="15">
                  <c:v>150125</c:v>
                </c:pt>
                <c:pt idx="16">
                  <c:v>160100</c:v>
                </c:pt>
                <c:pt idx="17">
                  <c:v>170075</c:v>
                </c:pt>
                <c:pt idx="18">
                  <c:v>180050</c:v>
                </c:pt>
              </c:numCache>
            </c:numRef>
          </c:xVal>
          <c:yVal>
            <c:numRef>
              <c:f>fuselage!$M$3:$M$21</c:f>
              <c:numCache>
                <c:formatCode>General</c:formatCode>
                <c:ptCount val="19"/>
                <c:pt idx="0">
                  <c:v>2.6458342047792338</c:v>
                </c:pt>
                <c:pt idx="1">
                  <c:v>20.107217612897095</c:v>
                </c:pt>
                <c:pt idx="2">
                  <c:v>31.40832903447841</c:v>
                </c:pt>
                <c:pt idx="3">
                  <c:v>40.93263300383407</c:v>
                </c:pt>
                <c:pt idx="4">
                  <c:v>49.450444583806139</c:v>
                </c:pt>
                <c:pt idx="5">
                  <c:v>57.2874287133113</c:v>
                </c:pt>
                <c:pt idx="6">
                  <c:v>64.620077323605727</c:v>
                </c:pt>
                <c:pt idx="7">
                  <c:v>71.557602987629039</c:v>
                </c:pt>
                <c:pt idx="8">
                  <c:v>78.173517496625919</c:v>
                </c:pt>
                <c:pt idx="9">
                  <c:v>84.520285451327354</c:v>
                </c:pt>
                <c:pt idx="10">
                  <c:v>90.637004641680875</c:v>
                </c:pt>
                <c:pt idx="11">
                  <c:v>96.553798085623725</c:v>
                </c:pt>
                <c:pt idx="12">
                  <c:v>102.29449644887845</c:v>
                </c:pt>
                <c:pt idx="13">
                  <c:v>107.87836308269995</c:v>
                </c:pt>
                <c:pt idx="14">
                  <c:v>113.32125053852683</c:v>
                </c:pt>
                <c:pt idx="15">
                  <c:v>118.63640301545668</c:v>
                </c:pt>
                <c:pt idx="16">
                  <c:v>123.83502942424377</c:v>
                </c:pt>
                <c:pt idx="17">
                  <c:v>128.92672281562119</c:v>
                </c:pt>
                <c:pt idx="18">
                  <c:v>133.9197739358313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0B-5F44-BC71-F870627A488A}"/>
            </c:ext>
          </c:extLst>
        </c:ser>
        <c:ser>
          <c:idx val="2"/>
          <c:order val="2"/>
          <c:tx>
            <c:v>K8.6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fuselage!$I$3:$I$21</c:f>
              <c:numCache>
                <c:formatCode>General</c:formatCode>
                <c:ptCount val="19"/>
                <c:pt idx="0">
                  <c:v>500</c:v>
                </c:pt>
                <c:pt idx="1">
                  <c:v>5475</c:v>
                </c:pt>
                <c:pt idx="2">
                  <c:v>10450</c:v>
                </c:pt>
                <c:pt idx="3">
                  <c:v>15425</c:v>
                </c:pt>
                <c:pt idx="4">
                  <c:v>20400</c:v>
                </c:pt>
                <c:pt idx="5">
                  <c:v>25375</c:v>
                </c:pt>
                <c:pt idx="6">
                  <c:v>30350</c:v>
                </c:pt>
                <c:pt idx="7">
                  <c:v>35325</c:v>
                </c:pt>
                <c:pt idx="8">
                  <c:v>40300</c:v>
                </c:pt>
                <c:pt idx="9">
                  <c:v>45275</c:v>
                </c:pt>
                <c:pt idx="10">
                  <c:v>50250</c:v>
                </c:pt>
                <c:pt idx="11">
                  <c:v>55225</c:v>
                </c:pt>
                <c:pt idx="12">
                  <c:v>60200</c:v>
                </c:pt>
                <c:pt idx="13">
                  <c:v>65175</c:v>
                </c:pt>
                <c:pt idx="14">
                  <c:v>70150</c:v>
                </c:pt>
                <c:pt idx="15">
                  <c:v>75125</c:v>
                </c:pt>
                <c:pt idx="16">
                  <c:v>80100</c:v>
                </c:pt>
                <c:pt idx="17">
                  <c:v>85075</c:v>
                </c:pt>
                <c:pt idx="18">
                  <c:v>90050</c:v>
                </c:pt>
              </c:numCache>
            </c:numRef>
          </c:xVal>
          <c:yVal>
            <c:numRef>
              <c:f>fuselage!$J$3:$J$21</c:f>
              <c:numCache>
                <c:formatCode>General</c:formatCode>
                <c:ptCount val="19"/>
                <c:pt idx="0">
                  <c:v>5.4176605145479542</c:v>
                </c:pt>
                <c:pt idx="1">
                  <c:v>26.714960327847592</c:v>
                </c:pt>
                <c:pt idx="2">
                  <c:v>41.106387464975796</c:v>
                </c:pt>
                <c:pt idx="3">
                  <c:v>53.290349236008574</c:v>
                </c:pt>
                <c:pt idx="4">
                  <c:v>64.20742150789637</c:v>
                </c:pt>
                <c:pt idx="5">
                  <c:v>74.262429288684956</c:v>
                </c:pt>
                <c:pt idx="6">
                  <c:v>83.676642932839243</c:v>
                </c:pt>
                <c:pt idx="7">
                  <c:v>92.587686314055219</c:v>
                </c:pt>
                <c:pt idx="8">
                  <c:v>101.08851466810509</c:v>
                </c:pt>
                <c:pt idx="9">
                  <c:v>109.24563428935878</c:v>
                </c:pt>
                <c:pt idx="10">
                  <c:v>117.10870053492114</c:v>
                </c:pt>
                <c:pt idx="11">
                  <c:v>124.71602707201748</c:v>
                </c:pt>
                <c:pt idx="12">
                  <c:v>132.09796038395638</c:v>
                </c:pt>
                <c:pt idx="13">
                  <c:v>139.27905489730426</c:v>
                </c:pt>
                <c:pt idx="14">
                  <c:v>146.27953400297204</c:v>
                </c:pt>
                <c:pt idx="15">
                  <c:v>153.11630538020427</c:v>
                </c:pt>
                <c:pt idx="16">
                  <c:v>159.80368705096561</c:v>
                </c:pt>
                <c:pt idx="17">
                  <c:v>166.35393938980349</c:v>
                </c:pt>
                <c:pt idx="18">
                  <c:v>172.77766323714755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0B-5F44-BC71-F870627A488A}"/>
            </c:ext>
          </c:extLst>
        </c:ser>
        <c:ser>
          <c:idx val="3"/>
          <c:order val="3"/>
          <c:tx>
            <c:v>Autogiro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ap="rnd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fuselage!$F$3:$F$4</c:f>
              <c:numCache>
                <c:formatCode>General</c:formatCode>
                <c:ptCount val="2"/>
                <c:pt idx="0">
                  <c:v>1800</c:v>
                </c:pt>
                <c:pt idx="1">
                  <c:v>2800</c:v>
                </c:pt>
              </c:numCache>
            </c:numRef>
          </c:xVal>
          <c:yVal>
            <c:numRef>
              <c:f>fuselage!$E$3:$E$4</c:f>
              <c:numCache>
                <c:formatCode>General</c:formatCode>
                <c:ptCount val="2"/>
                <c:pt idx="0">
                  <c:v>7.57</c:v>
                </c:pt>
                <c:pt idx="1">
                  <c:v>10.71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93-0A49-B529-9BF9D5AFA115}"/>
            </c:ext>
          </c:extLst>
        </c:ser>
        <c:ser>
          <c:idx val="4"/>
          <c:order val="4"/>
          <c:tx>
            <c:v>K2.5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Dot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fuselage!$O$3:$O$23</c:f>
              <c:numCache>
                <c:formatCode>General</c:formatCode>
                <c:ptCount val="21"/>
                <c:pt idx="0">
                  <c:v>500</c:v>
                </c:pt>
                <c:pt idx="1">
                  <c:v>15475</c:v>
                </c:pt>
                <c:pt idx="2">
                  <c:v>30450</c:v>
                </c:pt>
                <c:pt idx="3">
                  <c:v>45425</c:v>
                </c:pt>
                <c:pt idx="4">
                  <c:v>60400</c:v>
                </c:pt>
                <c:pt idx="5">
                  <c:v>75375</c:v>
                </c:pt>
                <c:pt idx="6">
                  <c:v>90350</c:v>
                </c:pt>
                <c:pt idx="7">
                  <c:v>105325</c:v>
                </c:pt>
                <c:pt idx="8">
                  <c:v>120300</c:v>
                </c:pt>
                <c:pt idx="9">
                  <c:v>135275</c:v>
                </c:pt>
                <c:pt idx="10">
                  <c:v>150250</c:v>
                </c:pt>
                <c:pt idx="11">
                  <c:v>165225</c:v>
                </c:pt>
                <c:pt idx="12">
                  <c:v>180200</c:v>
                </c:pt>
                <c:pt idx="13">
                  <c:v>195175</c:v>
                </c:pt>
                <c:pt idx="14">
                  <c:v>210150</c:v>
                </c:pt>
                <c:pt idx="15">
                  <c:v>225125</c:v>
                </c:pt>
                <c:pt idx="16">
                  <c:v>240100</c:v>
                </c:pt>
                <c:pt idx="17">
                  <c:v>255075</c:v>
                </c:pt>
                <c:pt idx="18">
                  <c:v>270050</c:v>
                </c:pt>
                <c:pt idx="19">
                  <c:v>285025</c:v>
                </c:pt>
                <c:pt idx="20">
                  <c:v>300000</c:v>
                </c:pt>
              </c:numCache>
            </c:numRef>
          </c:xVal>
          <c:yVal>
            <c:numRef>
              <c:f>fuselage!$P$3:$P$23</c:f>
              <c:numCache>
                <c:formatCode>General</c:formatCode>
                <c:ptCount val="21"/>
                <c:pt idx="0">
                  <c:v>1.5749013123685915</c:v>
                </c:pt>
                <c:pt idx="1">
                  <c:v>15.524839313485764</c:v>
                </c:pt>
                <c:pt idx="2">
                  <c:v>24.378007518447298</c:v>
                </c:pt>
                <c:pt idx="3">
                  <c:v>31.827556614021681</c:v>
                </c:pt>
                <c:pt idx="4">
                  <c:v>38.485573950906648</c:v>
                </c:pt>
                <c:pt idx="5">
                  <c:v>44.609246964226941</c:v>
                </c:pt>
                <c:pt idx="6">
                  <c:v>50.337554551889454</c:v>
                </c:pt>
                <c:pt idx="7">
                  <c:v>55.756348062557279</c:v>
                </c:pt>
                <c:pt idx="8">
                  <c:v>60.923347798341958</c:v>
                </c:pt>
                <c:pt idx="9">
                  <c:v>65.879713790490015</c:v>
                </c:pt>
                <c:pt idx="10">
                  <c:v>70.656100068029204</c:v>
                </c:pt>
                <c:pt idx="11">
                  <c:v>75.276112453085688</c:v>
                </c:pt>
                <c:pt idx="12">
                  <c:v>79.758418348566636</c:v>
                </c:pt>
                <c:pt idx="13">
                  <c:v>84.118102474174151</c:v>
                </c:pt>
                <c:pt idx="14">
                  <c:v>88.367575217465344</c:v>
                </c:pt>
                <c:pt idx="15">
                  <c:v>92.517202562083227</c:v>
                </c:pt>
                <c:pt idx="16">
                  <c:v>96.575755748039214</c:v>
                </c:pt>
                <c:pt idx="17">
                  <c:v>100.55074025481518</c:v>
                </c:pt>
                <c:pt idx="18">
                  <c:v>104.44864166069438</c:v>
                </c:pt>
                <c:pt idx="19">
                  <c:v>108.27511281394536</c:v>
                </c:pt>
                <c:pt idx="20">
                  <c:v>112.03511866392907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93-0A49-B529-9BF9D5AFA115}"/>
            </c:ext>
          </c:extLst>
        </c:ser>
        <c:ser>
          <c:idx val="5"/>
          <c:order val="5"/>
          <c:tx>
            <c:v>Helicopter2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93-0A49-B529-9BF9D5AFA115}"/>
            </c:ext>
          </c:extLst>
        </c:ser>
        <c:ser>
          <c:idx val="6"/>
          <c:order val="6"/>
          <c:tx>
            <c:v>Propeller transport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fuselage!$F$84:$F$96</c:f>
              <c:numCache>
                <c:formatCode>0</c:formatCode>
                <c:ptCount val="13"/>
                <c:pt idx="0">
                  <c:v>2315.2531399999998</c:v>
                </c:pt>
                <c:pt idx="1">
                  <c:v>2453.8323399999999</c:v>
                </c:pt>
                <c:pt idx="2">
                  <c:v>5524.3946800000003</c:v>
                </c:pt>
                <c:pt idx="3">
                  <c:v>10112.238600000001</c:v>
                </c:pt>
                <c:pt idx="4">
                  <c:v>12524.317800000001</c:v>
                </c:pt>
                <c:pt idx="5">
                  <c:v>17505.453699999998</c:v>
                </c:pt>
                <c:pt idx="6">
                  <c:v>14772.4956</c:v>
                </c:pt>
                <c:pt idx="7">
                  <c:v>37271.479800000001</c:v>
                </c:pt>
                <c:pt idx="8">
                  <c:v>60313.8246</c:v>
                </c:pt>
                <c:pt idx="9">
                  <c:v>56249.825900000003</c:v>
                </c:pt>
                <c:pt idx="10">
                  <c:v>134216.96100000001</c:v>
                </c:pt>
                <c:pt idx="11">
                  <c:v>121164.035</c:v>
                </c:pt>
                <c:pt idx="12">
                  <c:v>155753.63699999999</c:v>
                </c:pt>
              </c:numCache>
            </c:numRef>
          </c:xVal>
          <c:yVal>
            <c:numRef>
              <c:f>fuselage!$E$84:$E$96</c:f>
              <c:numCache>
                <c:formatCode>0.0</c:formatCode>
                <c:ptCount val="13"/>
                <c:pt idx="0">
                  <c:v>5.4892193300000001</c:v>
                </c:pt>
                <c:pt idx="1">
                  <c:v>5.9885918499999997</c:v>
                </c:pt>
                <c:pt idx="2">
                  <c:v>4.7034012900000004</c:v>
                </c:pt>
                <c:pt idx="3">
                  <c:v>3.7609741699999999</c:v>
                </c:pt>
                <c:pt idx="4">
                  <c:v>6.9343887300000002</c:v>
                </c:pt>
                <c:pt idx="5">
                  <c:v>8.6488832999999996</c:v>
                </c:pt>
                <c:pt idx="6">
                  <c:v>9.4578002300000001</c:v>
                </c:pt>
                <c:pt idx="7">
                  <c:v>20.473236799999999</c:v>
                </c:pt>
                <c:pt idx="8">
                  <c:v>34.517910499999999</c:v>
                </c:pt>
                <c:pt idx="9">
                  <c:v>42.015478799999997</c:v>
                </c:pt>
                <c:pt idx="10">
                  <c:v>34.428085799999998</c:v>
                </c:pt>
                <c:pt idx="11">
                  <c:v>40.707614100000001</c:v>
                </c:pt>
                <c:pt idx="12">
                  <c:v>42.467125799999998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93-0A49-B529-9BF9D5AFA115}"/>
            </c:ext>
          </c:extLst>
        </c:ser>
        <c:ser>
          <c:idx val="7"/>
          <c:order val="7"/>
          <c:tx>
            <c:v>Jet transport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fuselage!$F$97:$F$98</c:f>
              <c:numCache>
                <c:formatCode>0</c:formatCode>
                <c:ptCount val="2"/>
                <c:pt idx="0">
                  <c:v>125756.785</c:v>
                </c:pt>
                <c:pt idx="1">
                  <c:v>185428.89600000001</c:v>
                </c:pt>
              </c:numCache>
            </c:numRef>
          </c:xVal>
          <c:yVal>
            <c:numRef>
              <c:f>fuselage!$E$97:$E$98</c:f>
              <c:numCache>
                <c:formatCode>0.0</c:formatCode>
                <c:ptCount val="2"/>
                <c:pt idx="0">
                  <c:v>17.228947699999999</c:v>
                </c:pt>
                <c:pt idx="1">
                  <c:v>25.7490521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3-0A49-B529-9BF9D5AFA115}"/>
            </c:ext>
          </c:extLst>
        </c:ser>
        <c:ser>
          <c:idx val="8"/>
          <c:order val="8"/>
          <c:tx>
            <c:v>K1.6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fuselage!$R$3:$R$23</c:f>
              <c:numCache>
                <c:formatCode>General</c:formatCode>
                <c:ptCount val="21"/>
                <c:pt idx="0">
                  <c:v>500</c:v>
                </c:pt>
                <c:pt idx="1">
                  <c:v>25475</c:v>
                </c:pt>
                <c:pt idx="2">
                  <c:v>50450</c:v>
                </c:pt>
                <c:pt idx="3">
                  <c:v>75425</c:v>
                </c:pt>
                <c:pt idx="4">
                  <c:v>100400</c:v>
                </c:pt>
                <c:pt idx="5">
                  <c:v>125375</c:v>
                </c:pt>
                <c:pt idx="6">
                  <c:v>150350</c:v>
                </c:pt>
                <c:pt idx="7">
                  <c:v>175325</c:v>
                </c:pt>
                <c:pt idx="8">
                  <c:v>200300</c:v>
                </c:pt>
                <c:pt idx="9">
                  <c:v>225275</c:v>
                </c:pt>
                <c:pt idx="10">
                  <c:v>250250</c:v>
                </c:pt>
                <c:pt idx="11">
                  <c:v>275225</c:v>
                </c:pt>
                <c:pt idx="12">
                  <c:v>300200</c:v>
                </c:pt>
                <c:pt idx="13">
                  <c:v>325175</c:v>
                </c:pt>
                <c:pt idx="14">
                  <c:v>350150</c:v>
                </c:pt>
                <c:pt idx="15">
                  <c:v>375125</c:v>
                </c:pt>
                <c:pt idx="16">
                  <c:v>400100</c:v>
                </c:pt>
                <c:pt idx="17">
                  <c:v>425075</c:v>
                </c:pt>
                <c:pt idx="18">
                  <c:v>450050</c:v>
                </c:pt>
                <c:pt idx="19">
                  <c:v>475025</c:v>
                </c:pt>
                <c:pt idx="20">
                  <c:v>500000</c:v>
                </c:pt>
              </c:numCache>
            </c:numRef>
          </c:xVal>
          <c:yVal>
            <c:numRef>
              <c:f>fuselage!$S$3:$S$23</c:f>
              <c:numCache>
                <c:formatCode>General</c:formatCode>
                <c:ptCount val="21"/>
                <c:pt idx="0">
                  <c:v>1.0079368399158986</c:v>
                </c:pt>
                <c:pt idx="1">
                  <c:v>13.852541006585268</c:v>
                </c:pt>
                <c:pt idx="2">
                  <c:v>21.845438317959957</c:v>
                </c:pt>
                <c:pt idx="3">
                  <c:v>28.562542385488388</c:v>
                </c:pt>
                <c:pt idx="4">
                  <c:v>34.5628164142787</c:v>
                </c:pt>
                <c:pt idx="5">
                  <c:v>40.079960053240185</c:v>
                </c:pt>
                <c:pt idx="6">
                  <c:v>45.239966113179534</c:v>
                </c:pt>
                <c:pt idx="7">
                  <c:v>50.120556109537645</c:v>
                </c:pt>
                <c:pt idx="8">
                  <c:v>54.773935853252276</c:v>
                </c:pt>
                <c:pt idx="9">
                  <c:v>59.237308112243255</c:v>
                </c:pt>
                <c:pt idx="10">
                  <c:v>63.538365721465098</c:v>
                </c:pt>
                <c:pt idx="11">
                  <c:v>67.698425720144968</c:v>
                </c:pt>
                <c:pt idx="12">
                  <c:v>71.734340172186975</c:v>
                </c:pt>
                <c:pt idx="13">
                  <c:v>75.659723287225049</c:v>
                </c:pt>
                <c:pt idx="14">
                  <c:v>79.485773183546485</c:v>
                </c:pt>
                <c:pt idx="15">
                  <c:v>83.221841529009069</c:v>
                </c:pt>
                <c:pt idx="16">
                  <c:v>86.875840021855268</c:v>
                </c:pt>
                <c:pt idx="17">
                  <c:v>90.454537691846426</c:v>
                </c:pt>
                <c:pt idx="18">
                  <c:v>93.963783023869951</c:v>
                </c:pt>
                <c:pt idx="19">
                  <c:v>97.408673020071774</c:v>
                </c:pt>
                <c:pt idx="20">
                  <c:v>100.79368399158977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3-0A49-B529-9BF9D5AFA115}"/>
            </c:ext>
          </c:extLst>
        </c:ser>
        <c:ser>
          <c:idx val="9"/>
          <c:order val="9"/>
          <c:tx>
            <c:v>K1.4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fuselage!$U$3:$U$23</c:f>
              <c:numCache>
                <c:formatCode>General</c:formatCode>
                <c:ptCount val="21"/>
                <c:pt idx="0">
                  <c:v>500</c:v>
                </c:pt>
                <c:pt idx="1">
                  <c:v>30475</c:v>
                </c:pt>
                <c:pt idx="2">
                  <c:v>60450</c:v>
                </c:pt>
                <c:pt idx="3">
                  <c:v>90425</c:v>
                </c:pt>
                <c:pt idx="4">
                  <c:v>120400</c:v>
                </c:pt>
                <c:pt idx="5">
                  <c:v>150375</c:v>
                </c:pt>
                <c:pt idx="6">
                  <c:v>180350</c:v>
                </c:pt>
                <c:pt idx="7">
                  <c:v>210325</c:v>
                </c:pt>
                <c:pt idx="8">
                  <c:v>240300</c:v>
                </c:pt>
                <c:pt idx="9">
                  <c:v>270275</c:v>
                </c:pt>
                <c:pt idx="10">
                  <c:v>300250</c:v>
                </c:pt>
                <c:pt idx="11">
                  <c:v>330225</c:v>
                </c:pt>
                <c:pt idx="12">
                  <c:v>360200</c:v>
                </c:pt>
                <c:pt idx="13">
                  <c:v>390175</c:v>
                </c:pt>
                <c:pt idx="14">
                  <c:v>420150</c:v>
                </c:pt>
                <c:pt idx="15">
                  <c:v>450125</c:v>
                </c:pt>
                <c:pt idx="16">
                  <c:v>480100</c:v>
                </c:pt>
                <c:pt idx="17">
                  <c:v>510075</c:v>
                </c:pt>
                <c:pt idx="18">
                  <c:v>540050</c:v>
                </c:pt>
                <c:pt idx="19">
                  <c:v>570025</c:v>
                </c:pt>
                <c:pt idx="20">
                  <c:v>600000</c:v>
                </c:pt>
              </c:numCache>
            </c:numRef>
          </c:xVal>
          <c:yVal>
            <c:numRef>
              <c:f>fuselage!$V$3:$V$23</c:f>
              <c:numCache>
                <c:formatCode>General</c:formatCode>
                <c:ptCount val="21"/>
                <c:pt idx="0">
                  <c:v>0.88194473492641112</c:v>
                </c:pt>
                <c:pt idx="1">
                  <c:v>13.659155374449316</c:v>
                </c:pt>
                <c:pt idx="2">
                  <c:v>21.563813768471793</c:v>
                </c:pt>
                <c:pt idx="3">
                  <c:v>28.204628297818818</c:v>
                </c:pt>
                <c:pt idx="4">
                  <c:v>34.135978812428384</c:v>
                </c:pt>
                <c:pt idx="5">
                  <c:v>39.589358318592836</c:v>
                </c:pt>
                <c:pt idx="6">
                  <c:v>44.689497027705144</c:v>
                </c:pt>
                <c:pt idx="7">
                  <c:v>49.513310821577782</c:v>
                </c:pt>
                <c:pt idx="8">
                  <c:v>54.112452327705519</c:v>
                </c:pt>
                <c:pt idx="9">
                  <c:v>58.523723936574946</c:v>
                </c:pt>
                <c:pt idx="10">
                  <c:v>62.774516982819748</c:v>
                </c:pt>
                <c:pt idx="11">
                  <c:v>66.885914329569104</c:v>
                </c:pt>
                <c:pt idx="12">
                  <c:v>70.87458158367015</c:v>
                </c:pt>
                <c:pt idx="13">
                  <c:v>74.753981438248431</c:v>
                </c:pt>
                <c:pt idx="14">
                  <c:v>78.535186775486522</c:v>
                </c:pt>
                <c:pt idx="15">
                  <c:v>82.227444245067076</c:v>
                </c:pt>
                <c:pt idx="16">
                  <c:v>85.838576383162888</c:v>
                </c:pt>
                <c:pt idx="17">
                  <c:v>89.375275700872521</c:v>
                </c:pt>
                <c:pt idx="18">
                  <c:v>92.843324392968924</c:v>
                </c:pt>
                <c:pt idx="19">
                  <c:v>96.247761552349388</c:v>
                </c:pt>
                <c:pt idx="20">
                  <c:v>99.593012525721747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3-0A49-B529-9BF9D5AFA115}"/>
            </c:ext>
          </c:extLst>
        </c:ser>
        <c:ser>
          <c:idx val="10"/>
          <c:order val="10"/>
          <c:tx>
            <c:v>K0.75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fuselage!$X$3:$X$23</c:f>
              <c:numCache>
                <c:formatCode>General</c:formatCode>
                <c:ptCount val="21"/>
                <c:pt idx="0">
                  <c:v>50000</c:v>
                </c:pt>
                <c:pt idx="1">
                  <c:v>74975</c:v>
                </c:pt>
                <c:pt idx="2">
                  <c:v>99950</c:v>
                </c:pt>
                <c:pt idx="3">
                  <c:v>124925</c:v>
                </c:pt>
                <c:pt idx="4">
                  <c:v>149900</c:v>
                </c:pt>
                <c:pt idx="5">
                  <c:v>174875</c:v>
                </c:pt>
                <c:pt idx="6">
                  <c:v>199850</c:v>
                </c:pt>
                <c:pt idx="7">
                  <c:v>224825</c:v>
                </c:pt>
                <c:pt idx="8">
                  <c:v>249800</c:v>
                </c:pt>
                <c:pt idx="9">
                  <c:v>274775</c:v>
                </c:pt>
                <c:pt idx="10">
                  <c:v>299750</c:v>
                </c:pt>
                <c:pt idx="11">
                  <c:v>324725</c:v>
                </c:pt>
                <c:pt idx="12">
                  <c:v>349700</c:v>
                </c:pt>
                <c:pt idx="13">
                  <c:v>374675</c:v>
                </c:pt>
                <c:pt idx="14">
                  <c:v>399650</c:v>
                </c:pt>
                <c:pt idx="15">
                  <c:v>424625</c:v>
                </c:pt>
                <c:pt idx="16">
                  <c:v>449600</c:v>
                </c:pt>
                <c:pt idx="17">
                  <c:v>474575</c:v>
                </c:pt>
                <c:pt idx="18">
                  <c:v>499550</c:v>
                </c:pt>
                <c:pt idx="19">
                  <c:v>524525</c:v>
                </c:pt>
                <c:pt idx="20">
                  <c:v>549500</c:v>
                </c:pt>
              </c:numCache>
            </c:numRef>
          </c:xVal>
          <c:yVal>
            <c:numRef>
              <c:f>fuselage!$Y$3:$Y$23</c:f>
              <c:numCache>
                <c:formatCode>General</c:formatCode>
                <c:ptCount val="21"/>
                <c:pt idx="0">
                  <c:v>10.179066062230898</c:v>
                </c:pt>
                <c:pt idx="1">
                  <c:v>13.335385649388602</c:v>
                </c:pt>
                <c:pt idx="2">
                  <c:v>16.152873639573713</c:v>
                </c:pt>
                <c:pt idx="3">
                  <c:v>18.742499249799927</c:v>
                </c:pt>
                <c:pt idx="4">
                  <c:v>21.163899243628808</c:v>
                </c:pt>
                <c:pt idx="5">
                  <c:v>23.453792671460135</c:v>
                </c:pt>
                <c:pt idx="6">
                  <c:v>25.636812776913331</c:v>
                </c:pt>
                <c:pt idx="7">
                  <c:v>27.730497733589985</c:v>
                </c:pt>
                <c:pt idx="8">
                  <c:v>29.747893596596413</c:v>
                </c:pt>
                <c:pt idx="9">
                  <c:v>31.699037411409968</c:v>
                </c:pt>
                <c:pt idx="10">
                  <c:v>33.591860485034886</c:v>
                </c:pt>
                <c:pt idx="11">
                  <c:v>35.432767977655523</c:v>
                </c:pt>
                <c:pt idx="12">
                  <c:v>37.227026771205345</c:v>
                </c:pt>
                <c:pt idx="13">
                  <c:v>38.979034184606427</c:v>
                </c:pt>
                <c:pt idx="14">
                  <c:v>40.692509629720711</c:v>
                </c:pt>
                <c:pt idx="15">
                  <c:v>42.370634731233309</c:v>
                </c:pt>
                <c:pt idx="16">
                  <c:v>44.016157977477647</c:v>
                </c:pt>
                <c:pt idx="17">
                  <c:v>45.631474347065037</c:v>
                </c:pt>
                <c:pt idx="18">
                  <c:v>47.218686893499758</c:v>
                </c:pt>
                <c:pt idx="19">
                  <c:v>48.779655070796714</c:v>
                </c:pt>
                <c:pt idx="20">
                  <c:v>50.316033148227433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293-0A49-B529-9BF9D5AF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8464"/>
        <c:axId val="378920176"/>
      </c:scatterChart>
      <c:valAx>
        <c:axId val="378918464"/>
        <c:scaling>
          <c:logBase val="10"/>
          <c:orientation val="minMax"/>
          <c:max val="1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Nominal Gross Weight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0176"/>
        <c:crosses val="autoZero"/>
        <c:crossBetween val="midCat"/>
      </c:valAx>
      <c:valAx>
        <c:axId val="378920176"/>
        <c:scaling>
          <c:logBase val="10"/>
          <c:orientation val="minMax"/>
          <c:max val="1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Equivalent</a:t>
                </a:r>
                <a:r>
                  <a:rPr lang="en-US" sz="1600" b="1" baseline="0"/>
                  <a:t> Parasite Drag Area (ft</a:t>
                </a:r>
                <a:r>
                  <a:rPr lang="en-US" sz="1600" b="1" baseline="30000"/>
                  <a:t>2</a:t>
                </a:r>
                <a:r>
                  <a:rPr lang="en-US" sz="1600" b="1" baseline="0"/>
                  <a:t>)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73967193415922527"/>
          <c:y val="0.67697245387643035"/>
          <c:w val="0.20220401803670379"/>
          <c:h val="0.1961220985047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1044805947479"/>
          <c:y val="2.3166545671152807E-2"/>
          <c:w val="0.81244149168853896"/>
          <c:h val="0.83398895450568666"/>
        </c:manualLayout>
      </c:layout>
      <c:scatterChart>
        <c:scatterStyle val="lineMarker"/>
        <c:varyColors val="0"/>
        <c:ser>
          <c:idx val="2"/>
          <c:order val="0"/>
          <c:tx>
            <c:v>K1.2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hub!$G$3:$G$23</c:f>
              <c:numCache>
                <c:formatCode>General</c:formatCode>
                <c:ptCount val="21"/>
                <c:pt idx="0">
                  <c:v>2500</c:v>
                </c:pt>
                <c:pt idx="1">
                  <c:v>7375</c:v>
                </c:pt>
                <c:pt idx="2">
                  <c:v>12250</c:v>
                </c:pt>
                <c:pt idx="3">
                  <c:v>17125</c:v>
                </c:pt>
                <c:pt idx="4">
                  <c:v>22000</c:v>
                </c:pt>
                <c:pt idx="5">
                  <c:v>26875</c:v>
                </c:pt>
                <c:pt idx="6">
                  <c:v>31750</c:v>
                </c:pt>
                <c:pt idx="7">
                  <c:v>36625</c:v>
                </c:pt>
                <c:pt idx="8">
                  <c:v>41500</c:v>
                </c:pt>
                <c:pt idx="9">
                  <c:v>46375</c:v>
                </c:pt>
                <c:pt idx="10">
                  <c:v>51250</c:v>
                </c:pt>
                <c:pt idx="11">
                  <c:v>56125</c:v>
                </c:pt>
                <c:pt idx="12">
                  <c:v>61000</c:v>
                </c:pt>
                <c:pt idx="13">
                  <c:v>65875</c:v>
                </c:pt>
                <c:pt idx="14">
                  <c:v>70750</c:v>
                </c:pt>
                <c:pt idx="15">
                  <c:v>75625</c:v>
                </c:pt>
                <c:pt idx="16">
                  <c:v>80500</c:v>
                </c:pt>
                <c:pt idx="17">
                  <c:v>85375</c:v>
                </c:pt>
                <c:pt idx="18">
                  <c:v>90250</c:v>
                </c:pt>
                <c:pt idx="19">
                  <c:v>95125</c:v>
                </c:pt>
                <c:pt idx="20">
                  <c:v>100000</c:v>
                </c:pt>
              </c:numCache>
            </c:numRef>
          </c:xVal>
          <c:yVal>
            <c:numRef>
              <c:f>hub!$H$3:$H$23</c:f>
              <c:numCache>
                <c:formatCode>General</c:formatCode>
                <c:ptCount val="21"/>
                <c:pt idx="0">
                  <c:v>2.2104188991842317</c:v>
                </c:pt>
                <c:pt idx="1">
                  <c:v>4.546626328200615</c:v>
                </c:pt>
                <c:pt idx="2">
                  <c:v>6.3768368409388918</c:v>
                </c:pt>
                <c:pt idx="3">
                  <c:v>7.9726304284355392</c:v>
                </c:pt>
                <c:pt idx="4">
                  <c:v>9.4217092926476287</c:v>
                </c:pt>
                <c:pt idx="5">
                  <c:v>10.766640893436543</c:v>
                </c:pt>
                <c:pt idx="6">
                  <c:v>12.032163714268366</c:v>
                </c:pt>
                <c:pt idx="7">
                  <c:v>13.234260175439607</c:v>
                </c:pt>
                <c:pt idx="8">
                  <c:v>14.384010028851337</c:v>
                </c:pt>
                <c:pt idx="9">
                  <c:v>15.489492705389354</c:v>
                </c:pt>
                <c:pt idx="10">
                  <c:v>16.556828840372123</c:v>
                </c:pt>
                <c:pt idx="11">
                  <c:v>17.59079559175284</c:v>
                </c:pt>
                <c:pt idx="12">
                  <c:v>18.595212087085613</c:v>
                </c:pt>
                <c:pt idx="13">
                  <c:v>19.573192387510147</c:v>
                </c:pt>
                <c:pt idx="14">
                  <c:v>20.527317933009261</c:v>
                </c:pt>
                <c:pt idx="15">
                  <c:v>21.459758873047885</c:v>
                </c:pt>
                <c:pt idx="16">
                  <c:v>22.372361745881438</c:v>
                </c:pt>
                <c:pt idx="17">
                  <c:v>23.266714308031634</c:v>
                </c:pt>
                <c:pt idx="18">
                  <c:v>24.144194430252892</c:v>
                </c:pt>
                <c:pt idx="19">
                  <c:v>25.006007622889708</c:v>
                </c:pt>
                <c:pt idx="20">
                  <c:v>25.853216280382611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B-184D-9A96-CF011E625D31}"/>
            </c:ext>
          </c:extLst>
        </c:ser>
        <c:ser>
          <c:idx val="1"/>
          <c:order val="1"/>
          <c:tx>
            <c:v>K0.85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xVal>
            <c:numRef>
              <c:f>hub!$J$3:$J$23</c:f>
              <c:numCache>
                <c:formatCode>General</c:formatCode>
                <c:ptCount val="21"/>
                <c:pt idx="0">
                  <c:v>2000</c:v>
                </c:pt>
                <c:pt idx="1">
                  <c:v>11900</c:v>
                </c:pt>
                <c:pt idx="2">
                  <c:v>21800</c:v>
                </c:pt>
                <c:pt idx="3">
                  <c:v>31700</c:v>
                </c:pt>
                <c:pt idx="4">
                  <c:v>41600</c:v>
                </c:pt>
                <c:pt idx="5">
                  <c:v>51500</c:v>
                </c:pt>
                <c:pt idx="6">
                  <c:v>61400</c:v>
                </c:pt>
                <c:pt idx="7">
                  <c:v>71300</c:v>
                </c:pt>
                <c:pt idx="8">
                  <c:v>81200</c:v>
                </c:pt>
                <c:pt idx="9">
                  <c:v>91100</c:v>
                </c:pt>
                <c:pt idx="10">
                  <c:v>101000</c:v>
                </c:pt>
                <c:pt idx="11">
                  <c:v>110900</c:v>
                </c:pt>
                <c:pt idx="12">
                  <c:v>120800</c:v>
                </c:pt>
                <c:pt idx="13">
                  <c:v>130700</c:v>
                </c:pt>
                <c:pt idx="14">
                  <c:v>140600</c:v>
                </c:pt>
                <c:pt idx="15">
                  <c:v>150500</c:v>
                </c:pt>
                <c:pt idx="16">
                  <c:v>160400</c:v>
                </c:pt>
                <c:pt idx="17">
                  <c:v>170300</c:v>
                </c:pt>
                <c:pt idx="18">
                  <c:v>180200</c:v>
                </c:pt>
                <c:pt idx="19">
                  <c:v>190100</c:v>
                </c:pt>
                <c:pt idx="20">
                  <c:v>200000</c:v>
                </c:pt>
              </c:numCache>
            </c:numRef>
          </c:xVal>
          <c:yVal>
            <c:numRef>
              <c:f>hub!$K$3:$K$23</c:f>
              <c:numCache>
                <c:formatCode>General</c:formatCode>
                <c:ptCount val="21"/>
                <c:pt idx="0">
                  <c:v>1.3492908941729693</c:v>
                </c:pt>
                <c:pt idx="1">
                  <c:v>4.43047441870059</c:v>
                </c:pt>
                <c:pt idx="2">
                  <c:v>6.633202485291009</c:v>
                </c:pt>
                <c:pt idx="3">
                  <c:v>8.5138324775029517</c:v>
                </c:pt>
                <c:pt idx="4">
                  <c:v>10.205034551656585</c:v>
                </c:pt>
                <c:pt idx="5">
                  <c:v>11.765861858241498</c:v>
                </c:pt>
                <c:pt idx="6">
                  <c:v>13.229126617005937</c:v>
                </c:pt>
                <c:pt idx="7">
                  <c:v>14.615441723895216</c:v>
                </c:pt>
                <c:pt idx="8">
                  <c:v>15.93882412702223</c:v>
                </c:pt>
                <c:pt idx="9">
                  <c:v>17.209351707886039</c:v>
                </c:pt>
                <c:pt idx="10">
                  <c:v>18.434576922409022</c:v>
                </c:pt>
                <c:pt idx="11">
                  <c:v>19.620344254282262</c:v>
                </c:pt>
                <c:pt idx="12">
                  <c:v>20.771293795591507</c:v>
                </c:pt>
                <c:pt idx="13">
                  <c:v>21.891187332393717</c:v>
                </c:pt>
                <c:pt idx="14">
                  <c:v>22.983128196861092</c:v>
                </c:pt>
                <c:pt idx="15">
                  <c:v>24.049714530031874</c:v>
                </c:pt>
                <c:pt idx="16">
                  <c:v>25.093149170225455</c:v>
                </c:pt>
                <c:pt idx="17">
                  <c:v>26.115320356229613</c:v>
                </c:pt>
                <c:pt idx="18">
                  <c:v>27.117862238512657</c:v>
                </c:pt>
                <c:pt idx="19">
                  <c:v>28.102201079362764</c:v>
                </c:pt>
                <c:pt idx="20">
                  <c:v>29.069591093503838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B-184D-9A96-CF011E625D31}"/>
            </c:ext>
          </c:extLst>
        </c:ser>
        <c:ser>
          <c:idx val="9"/>
          <c:order val="2"/>
          <c:tx>
            <c:v>K0.4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hub!$M$3:$M$23</c:f>
              <c:numCache>
                <c:formatCode>General</c:formatCode>
                <c:ptCount val="21"/>
                <c:pt idx="0">
                  <c:v>4000</c:v>
                </c:pt>
                <c:pt idx="1">
                  <c:v>23800</c:v>
                </c:pt>
                <c:pt idx="2">
                  <c:v>43600</c:v>
                </c:pt>
                <c:pt idx="3">
                  <c:v>63400</c:v>
                </c:pt>
                <c:pt idx="4">
                  <c:v>83200</c:v>
                </c:pt>
                <c:pt idx="5">
                  <c:v>103000</c:v>
                </c:pt>
                <c:pt idx="6">
                  <c:v>122800</c:v>
                </c:pt>
                <c:pt idx="7">
                  <c:v>142600</c:v>
                </c:pt>
                <c:pt idx="8">
                  <c:v>162400</c:v>
                </c:pt>
                <c:pt idx="9">
                  <c:v>182200</c:v>
                </c:pt>
                <c:pt idx="10">
                  <c:v>202000</c:v>
                </c:pt>
                <c:pt idx="11">
                  <c:v>221800</c:v>
                </c:pt>
                <c:pt idx="12">
                  <c:v>241600</c:v>
                </c:pt>
                <c:pt idx="13">
                  <c:v>261400</c:v>
                </c:pt>
                <c:pt idx="14">
                  <c:v>281200</c:v>
                </c:pt>
                <c:pt idx="15">
                  <c:v>301000</c:v>
                </c:pt>
                <c:pt idx="16">
                  <c:v>320800</c:v>
                </c:pt>
                <c:pt idx="17">
                  <c:v>340600</c:v>
                </c:pt>
                <c:pt idx="18">
                  <c:v>360400</c:v>
                </c:pt>
                <c:pt idx="19">
                  <c:v>380200</c:v>
                </c:pt>
                <c:pt idx="20">
                  <c:v>400000</c:v>
                </c:pt>
              </c:numCache>
            </c:numRef>
          </c:xVal>
          <c:yVal>
            <c:numRef>
              <c:f>hub!$N$3:$N$23</c:f>
              <c:numCache>
                <c:formatCode>General</c:formatCode>
                <c:ptCount val="21"/>
                <c:pt idx="0">
                  <c:v>1.0079368399158983</c:v>
                </c:pt>
                <c:pt idx="1">
                  <c:v>3.3096187072769476</c:v>
                </c:pt>
                <c:pt idx="2">
                  <c:v>4.9550835779148343</c:v>
                </c:pt>
                <c:pt idx="3">
                  <c:v>6.3599372381502155</c:v>
                </c:pt>
                <c:pt idx="4">
                  <c:v>7.6232859212571658</c:v>
                </c:pt>
                <c:pt idx="5">
                  <c:v>8.7892430546282707</c:v>
                </c:pt>
                <c:pt idx="6">
                  <c:v>9.8823197686850506</c:v>
                </c:pt>
                <c:pt idx="7">
                  <c:v>10.917914149407615</c:v>
                </c:pt>
                <c:pt idx="8">
                  <c:v>11.906497028880565</c:v>
                </c:pt>
                <c:pt idx="9">
                  <c:v>12.855596708136019</c:v>
                </c:pt>
                <c:pt idx="10">
                  <c:v>13.770854964339193</c:v>
                </c:pt>
                <c:pt idx="11">
                  <c:v>14.656637698459239</c:v>
                </c:pt>
                <c:pt idx="12">
                  <c:v>15.516411116170586</c:v>
                </c:pt>
                <c:pt idx="13">
                  <c:v>16.352985317776341</c:v>
                </c:pt>
                <c:pt idx="14">
                  <c:v>17.168678530455193</c:v>
                </c:pt>
                <c:pt idx="15">
                  <c:v>17.965431597415286</c:v>
                </c:pt>
                <c:pt idx="16">
                  <c:v>18.744890065887461</c:v>
                </c:pt>
                <c:pt idx="17">
                  <c:v>19.508464473395502</c:v>
                </c:pt>
                <c:pt idx="18">
                  <c:v>20.257375550373517</c:v>
                </c:pt>
                <c:pt idx="19">
                  <c:v>20.992688732236388</c:v>
                </c:pt>
                <c:pt idx="20">
                  <c:v>21.715340932759247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A2B-184D-9A96-CF011E625D31}"/>
            </c:ext>
          </c:extLst>
        </c:ser>
        <c:ser>
          <c:idx val="3"/>
          <c:order val="3"/>
          <c:tx>
            <c:v>Without fairing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ap="rnd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hub!$D$5:$D$37</c:f>
              <c:numCache>
                <c:formatCode>General</c:formatCode>
                <c:ptCount val="33"/>
                <c:pt idx="0">
                  <c:v>2695.2519510142101</c:v>
                </c:pt>
                <c:pt idx="1">
                  <c:v>2580.3102304748199</c:v>
                </c:pt>
                <c:pt idx="2">
                  <c:v>2972.93983249133</c:v>
                </c:pt>
                <c:pt idx="3">
                  <c:v>4167.4828090921501</c:v>
                </c:pt>
                <c:pt idx="4">
                  <c:v>4497.7658785029798</c:v>
                </c:pt>
                <c:pt idx="5">
                  <c:v>4497.7658785029798</c:v>
                </c:pt>
                <c:pt idx="6">
                  <c:v>5413.0057173572404</c:v>
                </c:pt>
                <c:pt idx="7">
                  <c:v>2784.8060429336201</c:v>
                </c:pt>
                <c:pt idx="8">
                  <c:v>7343.9650158852</c:v>
                </c:pt>
                <c:pt idx="9">
                  <c:v>7505.7539204129998</c:v>
                </c:pt>
                <c:pt idx="10">
                  <c:v>7587.9800950090703</c:v>
                </c:pt>
                <c:pt idx="11">
                  <c:v>7840.1029685888097</c:v>
                </c:pt>
                <c:pt idx="12">
                  <c:v>7840.1029685888097</c:v>
                </c:pt>
                <c:pt idx="13">
                  <c:v>10521.605614327</c:v>
                </c:pt>
                <c:pt idx="14">
                  <c:v>9963.7474945948306</c:v>
                </c:pt>
                <c:pt idx="15">
                  <c:v>12122.612259240301</c:v>
                </c:pt>
                <c:pt idx="16">
                  <c:v>12941.582395224001</c:v>
                </c:pt>
                <c:pt idx="17">
                  <c:v>13371.587337421901</c:v>
                </c:pt>
                <c:pt idx="18">
                  <c:v>12941.582395224001</c:v>
                </c:pt>
                <c:pt idx="19">
                  <c:v>16627.240910203102</c:v>
                </c:pt>
                <c:pt idx="20">
                  <c:v>16092.5403106346</c:v>
                </c:pt>
                <c:pt idx="21">
                  <c:v>17367.912964078601</c:v>
                </c:pt>
                <c:pt idx="22">
                  <c:v>23055.578575730498</c:v>
                </c:pt>
                <c:pt idx="23">
                  <c:v>18949.7080627377</c:v>
                </c:pt>
                <c:pt idx="24">
                  <c:v>22558.6082726038</c:v>
                </c:pt>
                <c:pt idx="25">
                  <c:v>21362.545308830198</c:v>
                </c:pt>
                <c:pt idx="26">
                  <c:v>30274.191602250699</c:v>
                </c:pt>
                <c:pt idx="27">
                  <c:v>41978.642582492401</c:v>
                </c:pt>
                <c:pt idx="28">
                  <c:v>45801.877488303398</c:v>
                </c:pt>
                <c:pt idx="29">
                  <c:v>41978.642582492401</c:v>
                </c:pt>
                <c:pt idx="30">
                  <c:v>46810.901301477803</c:v>
                </c:pt>
                <c:pt idx="31">
                  <c:v>46303.640964046703</c:v>
                </c:pt>
                <c:pt idx="32">
                  <c:v>62140.593137999102</c:v>
                </c:pt>
              </c:numCache>
            </c:numRef>
          </c:xVal>
          <c:yVal>
            <c:numRef>
              <c:f>hub!$C$5:$C$37</c:f>
              <c:numCache>
                <c:formatCode>General</c:formatCode>
                <c:ptCount val="33"/>
                <c:pt idx="0">
                  <c:v>5.29101148916111</c:v>
                </c:pt>
                <c:pt idx="1">
                  <c:v>2.4116066740562201</c:v>
                </c:pt>
                <c:pt idx="2">
                  <c:v>2.39412553890896</c:v>
                </c:pt>
                <c:pt idx="3">
                  <c:v>2.74902389616391</c:v>
                </c:pt>
                <c:pt idx="4">
                  <c:v>2.9564741877088201</c:v>
                </c:pt>
                <c:pt idx="5">
                  <c:v>3.15653137601302</c:v>
                </c:pt>
                <c:pt idx="6">
                  <c:v>2.6896752211752202</c:v>
                </c:pt>
                <c:pt idx="7">
                  <c:v>1.70077831257333</c:v>
                </c:pt>
                <c:pt idx="8">
                  <c:v>3.2497379437393001</c:v>
                </c:pt>
                <c:pt idx="9">
                  <c:v>4.0423607751005202</c:v>
                </c:pt>
                <c:pt idx="10">
                  <c:v>4.5413815755014202</c:v>
                </c:pt>
                <c:pt idx="11">
                  <c:v>5.0283071801380101</c:v>
                </c:pt>
                <c:pt idx="12">
                  <c:v>5.5270838162584504</c:v>
                </c:pt>
                <c:pt idx="13">
                  <c:v>3.1109354170654102</c:v>
                </c:pt>
                <c:pt idx="14">
                  <c:v>3.9839690488678698</c:v>
                </c:pt>
                <c:pt idx="15">
                  <c:v>6.53380060500265</c:v>
                </c:pt>
                <c:pt idx="16">
                  <c:v>7.39398145593064</c:v>
                </c:pt>
                <c:pt idx="17">
                  <c:v>8.1867619856537406</c:v>
                </c:pt>
                <c:pt idx="18">
                  <c:v>8.8045616937983695</c:v>
                </c:pt>
                <c:pt idx="19">
                  <c:v>5.44724533003233</c:v>
                </c:pt>
                <c:pt idx="20">
                  <c:v>5.6490409575756901</c:v>
                </c:pt>
                <c:pt idx="21">
                  <c:v>6.4864387144298199</c:v>
                </c:pt>
                <c:pt idx="22">
                  <c:v>6.4394201383862004</c:v>
                </c:pt>
                <c:pt idx="23">
                  <c:v>8.7407396225885297</c:v>
                </c:pt>
                <c:pt idx="24">
                  <c:v>8.6773801816509408</c:v>
                </c:pt>
                <c:pt idx="25">
                  <c:v>9.9636903277546605</c:v>
                </c:pt>
                <c:pt idx="26">
                  <c:v>15.083947351828099</c:v>
                </c:pt>
                <c:pt idx="27">
                  <c:v>11.951135288991299</c:v>
                </c:pt>
                <c:pt idx="28">
                  <c:v>14.7583000229055</c:v>
                </c:pt>
                <c:pt idx="29">
                  <c:v>15.756957145976999</c:v>
                </c:pt>
                <c:pt idx="30">
                  <c:v>16.823190890198099</c:v>
                </c:pt>
                <c:pt idx="31">
                  <c:v>18.899977859593498</c:v>
                </c:pt>
                <c:pt idx="32">
                  <c:v>17.1944007970875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B-184D-9A96-CF011E625D31}"/>
            </c:ext>
          </c:extLst>
        </c:ser>
        <c:ser>
          <c:idx val="6"/>
          <c:order val="4"/>
          <c:tx>
            <c:v>With fairing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hub!$D$3:$D$4</c:f>
              <c:numCache>
                <c:formatCode>General</c:formatCode>
                <c:ptCount val="2"/>
                <c:pt idx="0">
                  <c:v>22314.1548028738</c:v>
                </c:pt>
                <c:pt idx="1">
                  <c:v>4497.7658785029798</c:v>
                </c:pt>
              </c:numCache>
            </c:numRef>
          </c:xVal>
          <c:yVal>
            <c:numRef>
              <c:f>hub!$C$3:$C$4</c:f>
              <c:numCache>
                <c:formatCode>General</c:formatCode>
                <c:ptCount val="2"/>
                <c:pt idx="0">
                  <c:v>4.0130587103054003</c:v>
                </c:pt>
                <c:pt idx="1">
                  <c:v>1.8559334586276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B-184D-9A96-CF011E62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8464"/>
        <c:axId val="378920176"/>
      </c:scatterChart>
      <c:valAx>
        <c:axId val="378918464"/>
        <c:scaling>
          <c:logBase val="10"/>
          <c:orientation val="minMax"/>
          <c:max val="1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Nominal Gross Weight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0176"/>
        <c:crosses val="autoZero"/>
        <c:crossBetween val="midCat"/>
      </c:valAx>
      <c:valAx>
        <c:axId val="378920176"/>
        <c:scaling>
          <c:logBase val="10"/>
          <c:orientation val="minMax"/>
          <c:max val="1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Equivalent</a:t>
                </a:r>
                <a:r>
                  <a:rPr lang="en-US" sz="1600" b="1" baseline="0"/>
                  <a:t> Parasite Drag Area (ft</a:t>
                </a:r>
                <a:r>
                  <a:rPr lang="en-US" sz="1600" b="1" baseline="30000"/>
                  <a:t>2</a:t>
                </a:r>
                <a:r>
                  <a:rPr lang="en-US" sz="1600" b="1" baseline="0"/>
                  <a:t>)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294728</xdr:colOff>
      <xdr:row>54</xdr:row>
      <xdr:rowOff>101129</xdr:rowOff>
    </xdr:from>
    <xdr:to>
      <xdr:col>16</xdr:col>
      <xdr:colOff>681421</xdr:colOff>
      <xdr:row>80</xdr:row>
      <xdr:rowOff>24038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DE25B-B119-5FF8-0067-40F02810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2828" y="11327929"/>
          <a:ext cx="7816193" cy="5206109"/>
        </a:xfrm>
        <a:prstGeom prst="rect">
          <a:avLst/>
        </a:prstGeom>
      </xdr:spPr>
    </xdr:pic>
    <xdr:clientData/>
  </xdr:twoCellAnchor>
  <xdr:twoCellAnchor editAs="oneCell">
    <xdr:from>
      <xdr:col>18</xdr:col>
      <xdr:colOff>225223</xdr:colOff>
      <xdr:row>34</xdr:row>
      <xdr:rowOff>134388</xdr:rowOff>
    </xdr:from>
    <xdr:to>
      <xdr:col>27</xdr:col>
      <xdr:colOff>607537</xdr:colOff>
      <xdr:row>62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4FD20A-8750-1778-9563-92D6E93F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9728" y="7475267"/>
          <a:ext cx="7792973" cy="5851432"/>
        </a:xfrm>
        <a:prstGeom prst="rect">
          <a:avLst/>
        </a:prstGeom>
      </xdr:spPr>
    </xdr:pic>
    <xdr:clientData/>
  </xdr:twoCellAnchor>
  <xdr:twoCellAnchor>
    <xdr:from>
      <xdr:col>8</xdr:col>
      <xdr:colOff>365580</xdr:colOff>
      <xdr:row>25</xdr:row>
      <xdr:rowOff>163914</xdr:rowOff>
    </xdr:from>
    <xdr:to>
      <xdr:col>17</xdr:col>
      <xdr:colOff>63619</xdr:colOff>
      <xdr:row>52</xdr:row>
      <xdr:rowOff>187848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3EC6F461-C9DC-4934-9C6E-9DB83EF4C5E8}"/>
            </a:ext>
          </a:extLst>
        </xdr:cNvPr>
        <xdr:cNvGrpSpPr/>
      </xdr:nvGrpSpPr>
      <xdr:grpSpPr>
        <a:xfrm>
          <a:off x="8430080" y="5497914"/>
          <a:ext cx="7127539" cy="5510334"/>
          <a:chOff x="7439480" y="5624914"/>
          <a:chExt cx="7127539" cy="551033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4D539329-2985-D998-BAB2-6021EDBBA33C}"/>
              </a:ext>
            </a:extLst>
          </xdr:cNvPr>
          <xdr:cNvGraphicFramePr/>
        </xdr:nvGraphicFramePr>
        <xdr:xfrm>
          <a:off x="7439480" y="5624914"/>
          <a:ext cx="7127539" cy="55103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C0423D62-8E15-3E39-FF2E-D0514FEC5645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9139152" y="6540500"/>
            <a:ext cx="500148" cy="501650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54C3FA0-3372-4440-9F92-82856516B343}"/>
              </a:ext>
            </a:extLst>
          </xdr:cNvPr>
          <xdr:cNvCxnSpPr>
            <a:cxnSpLocks/>
            <a:stCxn id="27" idx="1"/>
          </xdr:cNvCxnSpPr>
        </xdr:nvCxnSpPr>
        <xdr:spPr>
          <a:xfrm flipH="1" flipV="1">
            <a:off x="8108168" y="8948514"/>
            <a:ext cx="688289" cy="108323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=4.2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f_e=4.2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=8.6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f_e=8.6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=0.75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f_e=0.75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BA68F383-F8BC-7148-B62C-1EB9C5B13DCA}"/>
              </a:ext>
            </a:extLst>
          </xdr:cNvPr>
          <xdr:cNvCxnSpPr>
            <a:stCxn id="42" idx="1"/>
          </xdr:cNvCxnSpPr>
        </xdr:nvCxnSpPr>
        <xdr:spPr>
          <a:xfrm flipH="1" flipV="1">
            <a:off x="11868150" y="7851775"/>
            <a:ext cx="577294" cy="13395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=1.4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f_e=1.4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51" name="Straight Arrow Connector 50">
            <a:extLst>
              <a:ext uri="{FF2B5EF4-FFF2-40B4-BE49-F238E27FC236}">
                <a16:creationId xmlns:a16="http://schemas.microsoft.com/office/drawing/2014/main" id="{87016CD8-6F1A-334A-AA52-EFCA565EA118}"/>
              </a:ext>
            </a:extLst>
          </xdr:cNvPr>
          <xdr:cNvCxnSpPr>
            <a:stCxn id="8" idx="1"/>
          </xdr:cNvCxnSpPr>
        </xdr:nvCxnSpPr>
        <xdr:spPr>
          <a:xfrm flipH="1" flipV="1">
            <a:off x="9912350" y="8569325"/>
            <a:ext cx="926107" cy="1228333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Straight Arrow Connector 53">
            <a:extLst>
              <a:ext uri="{FF2B5EF4-FFF2-40B4-BE49-F238E27FC236}">
                <a16:creationId xmlns:a16="http://schemas.microsoft.com/office/drawing/2014/main" id="{AFD2E0A2-33AE-3242-9BA6-B9C0DC755F83}"/>
              </a:ext>
            </a:extLst>
          </xdr:cNvPr>
          <xdr:cNvCxnSpPr>
            <a:stCxn id="46" idx="1"/>
          </xdr:cNvCxnSpPr>
        </xdr:nvCxnSpPr>
        <xdr:spPr>
          <a:xfrm flipH="1" flipV="1">
            <a:off x="10826750" y="8001000"/>
            <a:ext cx="815910" cy="87396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469900</xdr:colOff>
      <xdr:row>1</xdr:row>
      <xdr:rowOff>369055</xdr:rowOff>
    </xdr:from>
    <xdr:to>
      <xdr:col>22</xdr:col>
      <xdr:colOff>0</xdr:colOff>
      <xdr:row>24</xdr:row>
      <xdr:rowOff>52919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EA68A4-8D7D-FE60-7E9C-259FB999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0200" y="572255"/>
          <a:ext cx="5308600" cy="4598764"/>
        </a:xfrm>
        <a:prstGeom prst="rect">
          <a:avLst/>
        </a:prstGeom>
      </xdr:spPr>
    </xdr:pic>
    <xdr:clientData/>
  </xdr:twoCellAnchor>
  <xdr:twoCellAnchor>
    <xdr:from>
      <xdr:col>6</xdr:col>
      <xdr:colOff>469901</xdr:colOff>
      <xdr:row>26</xdr:row>
      <xdr:rowOff>165100</xdr:rowOff>
    </xdr:from>
    <xdr:to>
      <xdr:col>15</xdr:col>
      <xdr:colOff>203201</xdr:colOff>
      <xdr:row>53</xdr:row>
      <xdr:rowOff>165100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6C82293-6B32-EC42-74ED-C0E26532B249}"/>
            </a:ext>
          </a:extLst>
        </xdr:cNvPr>
        <xdr:cNvGrpSpPr/>
      </xdr:nvGrpSpPr>
      <xdr:grpSpPr>
        <a:xfrm>
          <a:off x="6007101" y="5689600"/>
          <a:ext cx="5486400" cy="5486400"/>
          <a:chOff x="6007101" y="5689600"/>
          <a:chExt cx="5486400" cy="5486400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9FF26BEF-8228-C446-8104-621FF257FB83}"/>
              </a:ext>
            </a:extLst>
          </xdr:cNvPr>
          <xdr:cNvGrpSpPr/>
        </xdr:nvGrpSpPr>
        <xdr:grpSpPr>
          <a:xfrm>
            <a:off x="6007101" y="5689600"/>
            <a:ext cx="5486400" cy="5486400"/>
            <a:chOff x="7439481" y="5624914"/>
            <a:chExt cx="6915410" cy="5321300"/>
          </a:xfrm>
        </xdr:grpSpPr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6453AA6B-C42F-E130-C23E-A465C39A6511}"/>
                </a:ext>
              </a:extLst>
            </xdr:cNvPr>
            <xdr:cNvGraphicFramePr/>
          </xdr:nvGraphicFramePr>
          <xdr:xfrm>
            <a:off x="7439481" y="5624914"/>
            <a:ext cx="6915410" cy="53213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ADBB1924-8AD2-5A59-8C5F-D690EF44CBDB}"/>
                    </a:ext>
                  </a:extLst>
                </xdr:cNvPr>
                <xdr:cNvSpPr txBox="1"/>
              </xdr:nvSpPr>
              <xdr:spPr>
                <a:xfrm>
                  <a:off x="11289867" y="8857976"/>
                  <a:ext cx="2488738" cy="81950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Present</a:t>
                  </a:r>
                  <a:r>
                    <a:rPr lang="en-US" sz="1300" i="0" baseline="0"/>
                    <a:t> heavy lift</a:t>
                  </a:r>
                </a:p>
                <a:p>
                  <a:pPr algn="ctr"/>
                  <a:r>
                    <a:rPr lang="en-US" sz="1300" i="0" baseline="0"/>
                    <a:t>compound helicopter</a:t>
                  </a:r>
                  <a:r>
                    <a:rPr lang="en-US" sz="1300" i="0"/>
                    <a:t> </a:t>
                  </a:r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=0.40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ADBB1924-8AD2-5A59-8C5F-D690EF44CBDB}"/>
                    </a:ext>
                  </a:extLst>
                </xdr:cNvPr>
                <xdr:cNvSpPr txBox="1"/>
              </xdr:nvSpPr>
              <xdr:spPr>
                <a:xfrm>
                  <a:off x="11289867" y="8857976"/>
                  <a:ext cx="2488738" cy="81950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Present</a:t>
                  </a:r>
                  <a:r>
                    <a:rPr lang="en-US" sz="1300" i="0" baseline="0"/>
                    <a:t> heavy lift</a:t>
                  </a:r>
                </a:p>
                <a:p>
                  <a:pPr algn="ctr"/>
                  <a:r>
                    <a:rPr lang="en-US" sz="1300" i="0" baseline="0"/>
                    <a:t>compound helicopter</a:t>
                  </a:r>
                  <a:r>
                    <a:rPr lang="en-US" sz="1300" i="0"/>
                    <a:t> </a:t>
                  </a:r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f_e=0.40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  <xdr:cxnSp macro="">
          <xdr:nvCxnSpPr>
            <xdr:cNvPr id="31" name="Straight Arrow Connector 30">
              <a:extLst>
                <a:ext uri="{FF2B5EF4-FFF2-40B4-BE49-F238E27FC236}">
                  <a16:creationId xmlns:a16="http://schemas.microsoft.com/office/drawing/2014/main" id="{C9CAF1E1-D8A0-2218-26E9-2C41D2B99DB8}"/>
                </a:ext>
              </a:extLst>
            </xdr:cNvPr>
            <xdr:cNvCxnSpPr>
              <a:cxnSpLocks/>
              <a:stCxn id="34" idx="2"/>
            </xdr:cNvCxnSpPr>
          </xdr:nvCxnSpPr>
          <xdr:spPr>
            <a:xfrm>
              <a:off x="9835687" y="7312456"/>
              <a:ext cx="1125529" cy="517349"/>
            </a:xfrm>
            <a:prstGeom prst="straightConnector1">
              <a:avLst/>
            </a:prstGeom>
            <a:ln w="3175">
              <a:tailEnd type="none"/>
            </a:ln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E59E93E2-5B2D-71DC-62DC-4036A3CA537B}"/>
                </a:ext>
              </a:extLst>
            </xdr:cNvPr>
            <xdr:cNvCxnSpPr>
              <a:cxnSpLocks/>
              <a:stCxn id="33" idx="0"/>
            </xdr:cNvCxnSpPr>
          </xdr:nvCxnSpPr>
          <xdr:spPr>
            <a:xfrm flipH="1" flipV="1">
              <a:off x="9581704" y="9642700"/>
              <a:ext cx="1224322" cy="190730"/>
            </a:xfrm>
            <a:prstGeom prst="straightConnector1">
              <a:avLst/>
            </a:prstGeom>
            <a:ln w="3175">
              <a:tailEnd type="none"/>
            </a:ln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A2ECD3E1-B5A3-00C8-3A4F-895A91285E43}"/>
                </a:ext>
              </a:extLst>
            </xdr:cNvPr>
            <xdr:cNvSpPr txBox="1"/>
          </xdr:nvSpPr>
          <xdr:spPr>
            <a:xfrm>
              <a:off x="10138581" y="9833431"/>
              <a:ext cx="1334888" cy="2628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300" i="0"/>
                <a:t>Faired</a:t>
              </a:r>
              <a:r>
                <a:rPr lang="en-US" sz="1300" i="0" baseline="0"/>
                <a:t> Hubs</a:t>
              </a:r>
              <a:endParaRPr lang="en-US" sz="13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AD625480-1BA9-54EA-6684-63954C806E53}"/>
                    </a:ext>
                  </a:extLst>
                </xdr:cNvPr>
                <xdr:cNvSpPr txBox="1"/>
              </xdr:nvSpPr>
              <xdr:spPr>
                <a:xfrm>
                  <a:off x="8614110" y="6778361"/>
                  <a:ext cx="2443154" cy="53409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Typical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=1.20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AD625480-1BA9-54EA-6684-63954C806E53}"/>
                    </a:ext>
                  </a:extLst>
                </xdr:cNvPr>
                <xdr:cNvSpPr txBox="1"/>
              </xdr:nvSpPr>
              <xdr:spPr>
                <a:xfrm>
                  <a:off x="8614110" y="6778361"/>
                  <a:ext cx="2443154" cy="53409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Typical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f_e=1.20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2880D47B-17DC-4D30-E40A-F68302638676}"/>
                    </a:ext>
                  </a:extLst>
                </xdr:cNvPr>
                <xdr:cNvSpPr txBox="1"/>
              </xdr:nvSpPr>
              <xdr:spPr>
                <a:xfrm>
                  <a:off x="11150963" y="5943179"/>
                  <a:ext cx="2515588" cy="5563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Possible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=0.85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2880D47B-17DC-4D30-E40A-F68302638676}"/>
                    </a:ext>
                  </a:extLst>
                </xdr:cNvPr>
                <xdr:cNvSpPr txBox="1"/>
              </xdr:nvSpPr>
              <xdr:spPr>
                <a:xfrm>
                  <a:off x="11150963" y="5943179"/>
                  <a:ext cx="2515588" cy="5563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Possible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f_e=0.85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</xdr:grp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949AADFC-FB9C-4445-8CBA-657550AF3E40}"/>
              </a:ext>
            </a:extLst>
          </xdr:cNvPr>
          <xdr:cNvCxnSpPr>
            <a:cxnSpLocks/>
            <a:stCxn id="33" idx="0"/>
          </xdr:cNvCxnSpPr>
        </xdr:nvCxnSpPr>
        <xdr:spPr>
          <a:xfrm flipV="1">
            <a:off x="8677978" y="9067800"/>
            <a:ext cx="21522" cy="96089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Arrow Connector 57">
            <a:extLst>
              <a:ext uri="{FF2B5EF4-FFF2-40B4-BE49-F238E27FC236}">
                <a16:creationId xmlns:a16="http://schemas.microsoft.com/office/drawing/2014/main" id="{F6E51F9D-D5AE-7643-A6FB-6599E3A6C1CB}"/>
              </a:ext>
            </a:extLst>
          </xdr:cNvPr>
          <xdr:cNvCxnSpPr>
            <a:cxnSpLocks/>
            <a:endCxn id="37" idx="2"/>
          </xdr:cNvCxnSpPr>
        </xdr:nvCxnSpPr>
        <xdr:spPr>
          <a:xfrm flipH="1" flipV="1">
            <a:off x="9949519" y="6591300"/>
            <a:ext cx="7281" cy="546100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871F2B27-25F8-CA48-BED1-5039CA9652E7}"/>
              </a:ext>
            </a:extLst>
          </xdr:cNvPr>
          <xdr:cNvCxnSpPr>
            <a:stCxn id="30" idx="0"/>
          </xdr:cNvCxnSpPr>
        </xdr:nvCxnSpPr>
        <xdr:spPr>
          <a:xfrm flipH="1" flipV="1">
            <a:off x="9613900" y="8382000"/>
            <a:ext cx="435169" cy="64097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F518-2B61-2646-92A6-1D07C212A41D}">
  <dimension ref="B2:Y102"/>
  <sheetViews>
    <sheetView tabSelected="1" topLeftCell="E17" zoomScaleNormal="159" workbookViewId="0">
      <selection activeCell="T32" sqref="T32"/>
    </sheetView>
  </sheetViews>
  <sheetFormatPr baseColWidth="10" defaultRowHeight="16" x14ac:dyDescent="0.2"/>
  <cols>
    <col min="2" max="2" width="5.33203125" customWidth="1"/>
    <col min="3" max="3" width="11.83203125" customWidth="1"/>
    <col min="4" max="4" width="18.33203125" customWidth="1"/>
    <col min="5" max="5" width="16.1640625" customWidth="1"/>
    <col min="6" max="6" width="14.6640625" customWidth="1"/>
    <col min="7" max="7" width="17.83203125" customWidth="1"/>
  </cols>
  <sheetData>
    <row r="2" spans="2:25" ht="34" x14ac:dyDescent="0.2">
      <c r="B2" s="8" t="s">
        <v>0</v>
      </c>
      <c r="C2" s="8" t="s">
        <v>1</v>
      </c>
      <c r="D2" s="8" t="s">
        <v>2</v>
      </c>
      <c r="E2" s="8" t="s">
        <v>35</v>
      </c>
      <c r="F2" s="8" t="s">
        <v>3</v>
      </c>
      <c r="G2" s="8" t="s">
        <v>36</v>
      </c>
      <c r="H2" s="1"/>
      <c r="I2" s="1" t="s">
        <v>51</v>
      </c>
      <c r="J2" s="1">
        <v>8.6</v>
      </c>
      <c r="K2" s="1"/>
      <c r="L2" s="1" t="s">
        <v>51</v>
      </c>
      <c r="M2" s="1">
        <v>4.2</v>
      </c>
      <c r="N2" s="1"/>
      <c r="O2" s="27" t="s">
        <v>51</v>
      </c>
      <c r="P2" s="27">
        <v>2.5</v>
      </c>
      <c r="Q2" s="1"/>
      <c r="R2" s="27" t="s">
        <v>51</v>
      </c>
      <c r="S2" s="27">
        <v>1.6</v>
      </c>
      <c r="T2" s="1"/>
      <c r="U2" s="27" t="s">
        <v>51</v>
      </c>
      <c r="V2" s="27">
        <v>1.4</v>
      </c>
      <c r="W2" s="1"/>
      <c r="X2" s="27" t="s">
        <v>51</v>
      </c>
      <c r="Y2" s="27">
        <v>0.75</v>
      </c>
    </row>
    <row r="3" spans="2:25" ht="17" x14ac:dyDescent="0.2">
      <c r="B3" s="9">
        <v>1</v>
      </c>
      <c r="C3" s="10" t="s">
        <v>33</v>
      </c>
      <c r="D3" s="11" t="s">
        <v>34</v>
      </c>
      <c r="E3" s="10">
        <v>7.57</v>
      </c>
      <c r="F3" s="12">
        <v>1800</v>
      </c>
      <c r="G3" s="10" t="s">
        <v>37</v>
      </c>
      <c r="H3" s="1"/>
      <c r="I3" s="1" cm="1">
        <f t="array" ref="I3:I23">_xlfn.SEQUENCE(21,1,500,(100000-500)/20)</f>
        <v>500</v>
      </c>
      <c r="J3" s="1">
        <f>$J$2*(I3/1000)^(2/3)</f>
        <v>5.4176605145479542</v>
      </c>
      <c r="K3" s="1"/>
      <c r="L3" s="1" cm="1">
        <f t="array" ref="L3:L23">_xlfn.SEQUENCE(21,1,500,(200000-500)/20)</f>
        <v>500</v>
      </c>
      <c r="M3" s="1">
        <f>$M$2*(L3/1000)^(2/3)</f>
        <v>2.6458342047792338</v>
      </c>
      <c r="N3" s="1"/>
      <c r="O3" s="1" cm="1">
        <f t="array" ref="O3:O23">_xlfn.SEQUENCE(21,1,500,(300000-500)/20)</f>
        <v>500</v>
      </c>
      <c r="P3" s="1">
        <f>$P$2*(O3/1000)^(2/3)</f>
        <v>1.5749013123685915</v>
      </c>
      <c r="Q3" s="1"/>
      <c r="R3" s="1" cm="1">
        <f t="array" ref="R3:R23">_xlfn.SEQUENCE(21,1,500,(500000-500)/20)</f>
        <v>500</v>
      </c>
      <c r="S3" s="1">
        <f>$S$2*(R3/1000)^(2/3)</f>
        <v>1.0079368399158986</v>
      </c>
      <c r="T3" s="1"/>
      <c r="U3" s="1" cm="1">
        <f t="array" ref="U3:U23">_xlfn.SEQUENCE(21,1,500,(600000-500)/20)</f>
        <v>500</v>
      </c>
      <c r="V3" s="1">
        <f>$V$2*(U3/1000)^(2/3)</f>
        <v>0.88194473492641112</v>
      </c>
      <c r="W3" s="1"/>
      <c r="X3" s="1" cm="1">
        <f t="array" ref="X3:X23">_xlfn.SEQUENCE(21,1,50000,(500000-500)/20)</f>
        <v>50000</v>
      </c>
      <c r="Y3" s="1">
        <f>$Y$2*(X3/1000)^(2/3)</f>
        <v>10.179066062230898</v>
      </c>
    </row>
    <row r="4" spans="2:25" ht="17" x14ac:dyDescent="0.2">
      <c r="B4" s="13">
        <v>2</v>
      </c>
      <c r="C4" s="14" t="s">
        <v>32</v>
      </c>
      <c r="D4" s="13" t="s">
        <v>24</v>
      </c>
      <c r="E4" s="15">
        <v>10.71</v>
      </c>
      <c r="F4" s="15">
        <v>2800</v>
      </c>
      <c r="G4" s="13" t="s">
        <v>37</v>
      </c>
      <c r="H4" s="1"/>
      <c r="I4" s="1">
        <v>5475</v>
      </c>
      <c r="J4" s="1">
        <f t="shared" ref="J4:J23" si="0">$J$2*(I4/1000)^(2/3)</f>
        <v>26.714960327847592</v>
      </c>
      <c r="K4" s="1"/>
      <c r="L4" s="1">
        <v>10475</v>
      </c>
      <c r="M4" s="1">
        <f t="shared" ref="M4:M23" si="1">$M$2*(L4/1000)^(2/3)</f>
        <v>20.107217612897095</v>
      </c>
      <c r="N4" s="1"/>
      <c r="O4" s="1">
        <v>15475</v>
      </c>
      <c r="P4" s="1">
        <f t="shared" ref="P4:P23" si="2">$P$2*(O4/1000)^(2/3)</f>
        <v>15.524839313485764</v>
      </c>
      <c r="Q4" s="1"/>
      <c r="R4" s="1">
        <v>25475</v>
      </c>
      <c r="S4" s="1">
        <f t="shared" ref="S4:S23" si="3">$S$2*(R4/1000)^(2/3)</f>
        <v>13.852541006585268</v>
      </c>
      <c r="T4" s="1"/>
      <c r="U4" s="1">
        <v>30475</v>
      </c>
      <c r="V4" s="1">
        <f t="shared" ref="V4:V23" si="4">$V$2*(U4/1000)^(2/3)</f>
        <v>13.659155374449316</v>
      </c>
      <c r="W4" s="1"/>
      <c r="X4" s="1">
        <v>74975</v>
      </c>
      <c r="Y4" s="1">
        <f t="shared" ref="Y4:Y23" si="5">$Y$2*(X4/1000)^(2/3)</f>
        <v>13.335385649388602</v>
      </c>
    </row>
    <row r="5" spans="2:25" x14ac:dyDescent="0.2">
      <c r="B5" s="13">
        <v>3</v>
      </c>
      <c r="C5" s="1" t="s">
        <v>4</v>
      </c>
      <c r="D5" s="6" t="s">
        <v>23</v>
      </c>
      <c r="E5" s="2">
        <v>23.1</v>
      </c>
      <c r="F5" s="2">
        <v>2540</v>
      </c>
      <c r="G5" s="6" t="s">
        <v>38</v>
      </c>
      <c r="H5" s="1"/>
      <c r="I5" s="1">
        <v>10450</v>
      </c>
      <c r="J5" s="1">
        <f t="shared" si="0"/>
        <v>41.106387464975796</v>
      </c>
      <c r="K5" s="1"/>
      <c r="L5" s="1">
        <v>20450</v>
      </c>
      <c r="M5" s="1">
        <f t="shared" si="1"/>
        <v>31.40832903447841</v>
      </c>
      <c r="N5" s="1"/>
      <c r="O5" s="1">
        <v>30450</v>
      </c>
      <c r="P5" s="1">
        <f t="shared" si="2"/>
        <v>24.378007518447298</v>
      </c>
      <c r="Q5" s="1"/>
      <c r="R5" s="1">
        <v>50450</v>
      </c>
      <c r="S5" s="1">
        <f t="shared" si="3"/>
        <v>21.845438317959957</v>
      </c>
      <c r="T5" s="1"/>
      <c r="U5" s="1">
        <v>60450</v>
      </c>
      <c r="V5" s="1">
        <f t="shared" si="4"/>
        <v>21.563813768471793</v>
      </c>
      <c r="W5" s="1"/>
      <c r="X5" s="1">
        <v>99950</v>
      </c>
      <c r="Y5" s="1">
        <f t="shared" si="5"/>
        <v>16.152873639573713</v>
      </c>
    </row>
    <row r="6" spans="2:25" x14ac:dyDescent="0.2">
      <c r="B6" s="13">
        <v>4</v>
      </c>
      <c r="C6" s="2" t="s">
        <v>5</v>
      </c>
      <c r="D6" s="1" t="s">
        <v>23</v>
      </c>
      <c r="E6" s="6">
        <v>17.899999999999999</v>
      </c>
      <c r="F6" s="2">
        <v>4900</v>
      </c>
      <c r="G6" s="6" t="s">
        <v>38</v>
      </c>
      <c r="H6" s="1"/>
      <c r="I6" s="1">
        <v>15425</v>
      </c>
      <c r="J6" s="1">
        <f t="shared" si="0"/>
        <v>53.290349236008574</v>
      </c>
      <c r="K6" s="1"/>
      <c r="L6" s="1">
        <v>30425</v>
      </c>
      <c r="M6" s="1">
        <f t="shared" si="1"/>
        <v>40.93263300383407</v>
      </c>
      <c r="N6" s="1"/>
      <c r="O6" s="1">
        <v>45425</v>
      </c>
      <c r="P6" s="1">
        <f t="shared" si="2"/>
        <v>31.827556614021681</v>
      </c>
      <c r="Q6" s="1"/>
      <c r="R6" s="1">
        <v>75425</v>
      </c>
      <c r="S6" s="1">
        <f t="shared" si="3"/>
        <v>28.562542385488388</v>
      </c>
      <c r="T6" s="1"/>
      <c r="U6" s="1">
        <v>90425</v>
      </c>
      <c r="V6" s="1">
        <f t="shared" si="4"/>
        <v>28.204628297818818</v>
      </c>
      <c r="W6" s="1"/>
      <c r="X6" s="1">
        <v>124925</v>
      </c>
      <c r="Y6" s="1">
        <f t="shared" si="5"/>
        <v>18.742499249799927</v>
      </c>
    </row>
    <row r="7" spans="2:25" x14ac:dyDescent="0.2">
      <c r="B7" s="13">
        <v>5</v>
      </c>
      <c r="C7" s="2" t="s">
        <v>6</v>
      </c>
      <c r="D7" s="1" t="s">
        <v>24</v>
      </c>
      <c r="E7" s="6">
        <v>29.4</v>
      </c>
      <c r="F7" s="2">
        <v>11000</v>
      </c>
      <c r="G7" s="6" t="s">
        <v>38</v>
      </c>
      <c r="H7" s="1"/>
      <c r="I7" s="1">
        <v>20400</v>
      </c>
      <c r="J7" s="1">
        <f t="shared" si="0"/>
        <v>64.20742150789637</v>
      </c>
      <c r="K7" s="1"/>
      <c r="L7" s="1">
        <v>40400</v>
      </c>
      <c r="M7" s="1">
        <f t="shared" si="1"/>
        <v>49.450444583806139</v>
      </c>
      <c r="N7" s="1"/>
      <c r="O7" s="1">
        <v>60400</v>
      </c>
      <c r="P7" s="1">
        <f t="shared" si="2"/>
        <v>38.485573950906648</v>
      </c>
      <c r="Q7" s="1"/>
      <c r="R7" s="1">
        <v>100400</v>
      </c>
      <c r="S7" s="1">
        <f t="shared" si="3"/>
        <v>34.5628164142787</v>
      </c>
      <c r="T7" s="1"/>
      <c r="U7" s="1">
        <v>120400</v>
      </c>
      <c r="V7" s="1">
        <f t="shared" si="4"/>
        <v>34.135978812428384</v>
      </c>
      <c r="W7" s="1"/>
      <c r="X7" s="1">
        <v>149900</v>
      </c>
      <c r="Y7" s="1">
        <f t="shared" si="5"/>
        <v>21.163899243628808</v>
      </c>
    </row>
    <row r="8" spans="2:25" x14ac:dyDescent="0.2">
      <c r="B8" s="13">
        <v>6</v>
      </c>
      <c r="C8" s="2" t="s">
        <v>7</v>
      </c>
      <c r="D8" s="1" t="s">
        <v>25</v>
      </c>
      <c r="E8" s="6">
        <v>16.600000000000001</v>
      </c>
      <c r="F8" s="2">
        <v>2700</v>
      </c>
      <c r="G8" s="6" t="s">
        <v>38</v>
      </c>
      <c r="H8" s="1"/>
      <c r="I8" s="1">
        <v>25375</v>
      </c>
      <c r="J8" s="1">
        <f t="shared" si="0"/>
        <v>74.262429288684956</v>
      </c>
      <c r="K8" s="1"/>
      <c r="L8" s="1">
        <v>50375</v>
      </c>
      <c r="M8" s="1">
        <f t="shared" si="1"/>
        <v>57.2874287133113</v>
      </c>
      <c r="N8" s="1"/>
      <c r="O8" s="1">
        <v>75375</v>
      </c>
      <c r="P8" s="1">
        <f t="shared" si="2"/>
        <v>44.609246964226941</v>
      </c>
      <c r="Q8" s="1"/>
      <c r="R8" s="1">
        <v>125375</v>
      </c>
      <c r="S8" s="1">
        <f t="shared" si="3"/>
        <v>40.079960053240185</v>
      </c>
      <c r="T8" s="1"/>
      <c r="U8" s="1">
        <v>150375</v>
      </c>
      <c r="V8" s="1">
        <f t="shared" si="4"/>
        <v>39.589358318592836</v>
      </c>
      <c r="W8" s="1"/>
      <c r="X8" s="1">
        <v>174875</v>
      </c>
      <c r="Y8" s="1">
        <f t="shared" si="5"/>
        <v>23.453792671460135</v>
      </c>
    </row>
    <row r="9" spans="2:25" x14ac:dyDescent="0.2">
      <c r="B9" s="13">
        <v>7</v>
      </c>
      <c r="C9" s="2" t="s">
        <v>8</v>
      </c>
      <c r="D9" s="1" t="s">
        <v>26</v>
      </c>
      <c r="E9" s="6">
        <v>10.6</v>
      </c>
      <c r="F9" s="2">
        <v>2350</v>
      </c>
      <c r="G9" s="6" t="s">
        <v>38</v>
      </c>
      <c r="H9" s="1"/>
      <c r="I9" s="1">
        <v>30350</v>
      </c>
      <c r="J9" s="1">
        <f t="shared" si="0"/>
        <v>83.676642932839243</v>
      </c>
      <c r="K9" s="1"/>
      <c r="L9" s="1">
        <v>60350</v>
      </c>
      <c r="M9" s="1">
        <f t="shared" si="1"/>
        <v>64.620077323605727</v>
      </c>
      <c r="N9" s="1"/>
      <c r="O9" s="1">
        <v>90350</v>
      </c>
      <c r="P9" s="1">
        <f t="shared" si="2"/>
        <v>50.337554551889454</v>
      </c>
      <c r="Q9" s="1"/>
      <c r="R9" s="1">
        <v>150350</v>
      </c>
      <c r="S9" s="1">
        <f t="shared" si="3"/>
        <v>45.239966113179534</v>
      </c>
      <c r="T9" s="1"/>
      <c r="U9" s="1">
        <v>180350</v>
      </c>
      <c r="V9" s="1">
        <f t="shared" si="4"/>
        <v>44.689497027705144</v>
      </c>
      <c r="W9" s="1"/>
      <c r="X9" s="1">
        <v>199850</v>
      </c>
      <c r="Y9" s="1">
        <f t="shared" si="5"/>
        <v>25.636812776913331</v>
      </c>
    </row>
    <row r="10" spans="2:25" x14ac:dyDescent="0.2">
      <c r="B10" s="13">
        <v>8</v>
      </c>
      <c r="C10" s="2" t="s">
        <v>9</v>
      </c>
      <c r="D10" s="1" t="s">
        <v>26</v>
      </c>
      <c r="E10" s="6">
        <v>15.4</v>
      </c>
      <c r="F10" s="2">
        <v>2777</v>
      </c>
      <c r="G10" s="6" t="s">
        <v>38</v>
      </c>
      <c r="H10" s="1"/>
      <c r="I10" s="1">
        <v>35325</v>
      </c>
      <c r="J10" s="1">
        <f t="shared" si="0"/>
        <v>92.587686314055219</v>
      </c>
      <c r="K10" s="1"/>
      <c r="L10" s="1">
        <v>70325</v>
      </c>
      <c r="M10" s="1">
        <f t="shared" si="1"/>
        <v>71.557602987629039</v>
      </c>
      <c r="N10" s="1"/>
      <c r="O10" s="1">
        <v>105325</v>
      </c>
      <c r="P10" s="1">
        <f t="shared" si="2"/>
        <v>55.756348062557279</v>
      </c>
      <c r="Q10" s="1"/>
      <c r="R10" s="1">
        <v>175325</v>
      </c>
      <c r="S10" s="1">
        <f t="shared" si="3"/>
        <v>50.120556109537645</v>
      </c>
      <c r="T10" s="1"/>
      <c r="U10" s="1">
        <v>210325</v>
      </c>
      <c r="V10" s="1">
        <f t="shared" si="4"/>
        <v>49.513310821577782</v>
      </c>
      <c r="W10" s="1"/>
      <c r="X10" s="1">
        <v>224825</v>
      </c>
      <c r="Y10" s="1">
        <f t="shared" si="5"/>
        <v>27.730497733589985</v>
      </c>
    </row>
    <row r="11" spans="2:25" x14ac:dyDescent="0.2">
      <c r="B11" s="13">
        <v>9</v>
      </c>
      <c r="C11" s="2" t="s">
        <v>10</v>
      </c>
      <c r="D11" s="1" t="s">
        <v>27</v>
      </c>
      <c r="E11" s="6">
        <v>54</v>
      </c>
      <c r="F11" s="2">
        <v>33577</v>
      </c>
      <c r="G11" s="6" t="s">
        <v>38</v>
      </c>
      <c r="H11" s="1"/>
      <c r="I11" s="1">
        <v>40300</v>
      </c>
      <c r="J11" s="1">
        <f t="shared" si="0"/>
        <v>101.08851466810509</v>
      </c>
      <c r="K11" s="1"/>
      <c r="L11" s="1">
        <v>80300</v>
      </c>
      <c r="M11" s="1">
        <f t="shared" si="1"/>
        <v>78.173517496625919</v>
      </c>
      <c r="N11" s="1"/>
      <c r="O11" s="1">
        <v>120300</v>
      </c>
      <c r="P11" s="1">
        <f t="shared" si="2"/>
        <v>60.923347798341958</v>
      </c>
      <c r="Q11" s="1"/>
      <c r="R11" s="1">
        <v>200300</v>
      </c>
      <c r="S11" s="1">
        <f t="shared" si="3"/>
        <v>54.773935853252276</v>
      </c>
      <c r="T11" s="1"/>
      <c r="U11" s="1">
        <v>240300</v>
      </c>
      <c r="V11" s="1">
        <f t="shared" si="4"/>
        <v>54.112452327705519</v>
      </c>
      <c r="W11" s="1"/>
      <c r="X11" s="1">
        <v>249800</v>
      </c>
      <c r="Y11" s="1">
        <f t="shared" si="5"/>
        <v>29.747893596596413</v>
      </c>
    </row>
    <row r="12" spans="2:25" x14ac:dyDescent="0.2">
      <c r="B12" s="13">
        <v>10</v>
      </c>
      <c r="C12" s="2" t="s">
        <v>11</v>
      </c>
      <c r="D12" s="1" t="s">
        <v>27</v>
      </c>
      <c r="E12" s="6">
        <v>54</v>
      </c>
      <c r="F12" s="2">
        <v>46750</v>
      </c>
      <c r="G12" s="6" t="s">
        <v>38</v>
      </c>
      <c r="H12" s="1"/>
      <c r="I12" s="1">
        <v>45275</v>
      </c>
      <c r="J12" s="1">
        <f t="shared" si="0"/>
        <v>109.24563428935878</v>
      </c>
      <c r="K12" s="1"/>
      <c r="L12" s="1">
        <v>90275</v>
      </c>
      <c r="M12" s="1">
        <f t="shared" si="1"/>
        <v>84.520285451327354</v>
      </c>
      <c r="N12" s="1"/>
      <c r="O12" s="1">
        <v>135275</v>
      </c>
      <c r="P12" s="1">
        <f t="shared" si="2"/>
        <v>65.879713790490015</v>
      </c>
      <c r="Q12" s="1"/>
      <c r="R12" s="1">
        <v>225275</v>
      </c>
      <c r="S12" s="1">
        <f t="shared" si="3"/>
        <v>59.237308112243255</v>
      </c>
      <c r="T12" s="1"/>
      <c r="U12" s="1">
        <v>270275</v>
      </c>
      <c r="V12" s="1">
        <f t="shared" si="4"/>
        <v>58.523723936574946</v>
      </c>
      <c r="W12" s="1"/>
      <c r="X12" s="1">
        <v>274775</v>
      </c>
      <c r="Y12" s="1">
        <f t="shared" si="5"/>
        <v>31.699037411409968</v>
      </c>
    </row>
    <row r="13" spans="2:25" x14ac:dyDescent="0.2">
      <c r="B13" s="13">
        <v>11</v>
      </c>
      <c r="C13" s="2" t="s">
        <v>12</v>
      </c>
      <c r="D13" s="1" t="s">
        <v>28</v>
      </c>
      <c r="E13" s="6">
        <v>128</v>
      </c>
      <c r="F13" s="2">
        <v>52000</v>
      </c>
      <c r="G13" s="6" t="s">
        <v>38</v>
      </c>
      <c r="H13" s="1"/>
      <c r="I13" s="1">
        <v>50250</v>
      </c>
      <c r="J13" s="1">
        <f t="shared" si="0"/>
        <v>117.10870053492114</v>
      </c>
      <c r="K13" s="1"/>
      <c r="L13" s="1">
        <v>100250</v>
      </c>
      <c r="M13" s="1">
        <f t="shared" si="1"/>
        <v>90.637004641680875</v>
      </c>
      <c r="N13" s="1"/>
      <c r="O13" s="1">
        <v>150250</v>
      </c>
      <c r="P13" s="1">
        <f t="shared" si="2"/>
        <v>70.656100068029204</v>
      </c>
      <c r="Q13" s="1"/>
      <c r="R13" s="1">
        <v>250250</v>
      </c>
      <c r="S13" s="1">
        <f t="shared" si="3"/>
        <v>63.538365721465098</v>
      </c>
      <c r="T13" s="1"/>
      <c r="U13" s="1">
        <v>300250</v>
      </c>
      <c r="V13" s="1">
        <f t="shared" si="4"/>
        <v>62.774516982819748</v>
      </c>
      <c r="W13" s="1"/>
      <c r="X13" s="1">
        <v>299750</v>
      </c>
      <c r="Y13" s="1">
        <f t="shared" si="5"/>
        <v>33.591860485034886</v>
      </c>
    </row>
    <row r="14" spans="2:25" x14ac:dyDescent="0.2">
      <c r="B14" s="13">
        <v>12</v>
      </c>
      <c r="C14" s="2" t="s">
        <v>13</v>
      </c>
      <c r="D14" s="1" t="s">
        <v>23</v>
      </c>
      <c r="E14" s="6">
        <v>15.3</v>
      </c>
      <c r="F14" s="2">
        <v>2100</v>
      </c>
      <c r="G14" s="6" t="s">
        <v>38</v>
      </c>
      <c r="H14" s="1"/>
      <c r="I14" s="1">
        <v>55225</v>
      </c>
      <c r="J14" s="1">
        <f t="shared" si="0"/>
        <v>124.71602707201748</v>
      </c>
      <c r="K14" s="1"/>
      <c r="L14" s="1">
        <v>110225</v>
      </c>
      <c r="M14" s="1">
        <f t="shared" si="1"/>
        <v>96.553798085623725</v>
      </c>
      <c r="N14" s="1"/>
      <c r="O14" s="1">
        <v>165225</v>
      </c>
      <c r="P14" s="1">
        <f t="shared" si="2"/>
        <v>75.276112453085688</v>
      </c>
      <c r="Q14" s="1"/>
      <c r="R14" s="1">
        <v>275225</v>
      </c>
      <c r="S14" s="1">
        <f t="shared" si="3"/>
        <v>67.698425720144968</v>
      </c>
      <c r="T14" s="1"/>
      <c r="U14" s="1">
        <v>330225</v>
      </c>
      <c r="V14" s="1">
        <f t="shared" si="4"/>
        <v>66.885914329569104</v>
      </c>
      <c r="W14" s="1"/>
      <c r="X14" s="1">
        <v>324725</v>
      </c>
      <c r="Y14" s="1">
        <f t="shared" si="5"/>
        <v>35.432767977655523</v>
      </c>
    </row>
    <row r="15" spans="2:25" x14ac:dyDescent="0.2">
      <c r="B15" s="13">
        <v>13</v>
      </c>
      <c r="C15" s="2" t="s">
        <v>14</v>
      </c>
      <c r="D15" s="1" t="s">
        <v>23</v>
      </c>
      <c r="E15" s="6">
        <v>26</v>
      </c>
      <c r="F15" s="2">
        <v>7200</v>
      </c>
      <c r="G15" s="6" t="s">
        <v>38</v>
      </c>
      <c r="H15" s="1"/>
      <c r="I15" s="1">
        <v>60200</v>
      </c>
      <c r="J15" s="1">
        <f t="shared" si="0"/>
        <v>132.09796038395638</v>
      </c>
      <c r="K15" s="1"/>
      <c r="L15" s="1">
        <v>120200</v>
      </c>
      <c r="M15" s="1">
        <f t="shared" si="1"/>
        <v>102.29449644887845</v>
      </c>
      <c r="N15" s="1"/>
      <c r="O15" s="1">
        <v>180200</v>
      </c>
      <c r="P15" s="1">
        <f t="shared" si="2"/>
        <v>79.758418348566636</v>
      </c>
      <c r="Q15" s="1"/>
      <c r="R15" s="1">
        <v>300200</v>
      </c>
      <c r="S15" s="1">
        <f t="shared" si="3"/>
        <v>71.734340172186975</v>
      </c>
      <c r="T15" s="1"/>
      <c r="U15" s="1">
        <v>360200</v>
      </c>
      <c r="V15" s="1">
        <f t="shared" si="4"/>
        <v>70.87458158367015</v>
      </c>
      <c r="W15" s="1"/>
      <c r="X15" s="1">
        <v>349700</v>
      </c>
      <c r="Y15" s="1">
        <f t="shared" si="5"/>
        <v>37.227026771205345</v>
      </c>
    </row>
    <row r="16" spans="2:25" x14ac:dyDescent="0.2">
      <c r="B16" s="13">
        <v>14</v>
      </c>
      <c r="C16" s="2" t="s">
        <v>15</v>
      </c>
      <c r="D16" s="1" t="s">
        <v>27</v>
      </c>
      <c r="E16" s="6">
        <v>30</v>
      </c>
      <c r="F16" s="2">
        <v>11500</v>
      </c>
      <c r="G16" s="6" t="s">
        <v>38</v>
      </c>
      <c r="H16" s="1"/>
      <c r="I16" s="1">
        <v>65175</v>
      </c>
      <c r="J16" s="1">
        <f t="shared" si="0"/>
        <v>139.27905489730426</v>
      </c>
      <c r="K16" s="1"/>
      <c r="L16" s="1">
        <v>130175</v>
      </c>
      <c r="M16" s="1">
        <f t="shared" si="1"/>
        <v>107.87836308269995</v>
      </c>
      <c r="N16" s="1"/>
      <c r="O16" s="1">
        <v>195175</v>
      </c>
      <c r="P16" s="1">
        <f t="shared" si="2"/>
        <v>84.118102474174151</v>
      </c>
      <c r="Q16" s="1"/>
      <c r="R16" s="1">
        <v>325175</v>
      </c>
      <c r="S16" s="1">
        <f t="shared" si="3"/>
        <v>75.659723287225049</v>
      </c>
      <c r="T16" s="1"/>
      <c r="U16" s="1">
        <v>390175</v>
      </c>
      <c r="V16" s="1">
        <f t="shared" si="4"/>
        <v>74.753981438248431</v>
      </c>
      <c r="W16" s="1"/>
      <c r="X16" s="1">
        <v>374675</v>
      </c>
      <c r="Y16" s="1">
        <f t="shared" si="5"/>
        <v>38.979034184606427</v>
      </c>
    </row>
    <row r="17" spans="2:25" x14ac:dyDescent="0.2">
      <c r="B17" s="13">
        <v>15</v>
      </c>
      <c r="C17" s="2" t="s">
        <v>16</v>
      </c>
      <c r="D17" s="1" t="s">
        <v>29</v>
      </c>
      <c r="E17" s="6">
        <v>4.4000000000000004</v>
      </c>
      <c r="F17" s="2">
        <v>875</v>
      </c>
      <c r="G17" s="6" t="s">
        <v>38</v>
      </c>
      <c r="H17" s="1"/>
      <c r="I17" s="1">
        <v>70150</v>
      </c>
      <c r="J17" s="1">
        <f t="shared" si="0"/>
        <v>146.27953400297204</v>
      </c>
      <c r="K17" s="1"/>
      <c r="L17" s="1">
        <v>140150</v>
      </c>
      <c r="M17" s="1">
        <f t="shared" si="1"/>
        <v>113.32125053852683</v>
      </c>
      <c r="N17" s="1"/>
      <c r="O17" s="1">
        <v>210150</v>
      </c>
      <c r="P17" s="1">
        <f t="shared" si="2"/>
        <v>88.367575217465344</v>
      </c>
      <c r="Q17" s="1"/>
      <c r="R17" s="1">
        <v>350150</v>
      </c>
      <c r="S17" s="1">
        <f t="shared" si="3"/>
        <v>79.485773183546485</v>
      </c>
      <c r="T17" s="1"/>
      <c r="U17" s="1">
        <v>420150</v>
      </c>
      <c r="V17" s="1">
        <f t="shared" si="4"/>
        <v>78.535186775486522</v>
      </c>
      <c r="W17" s="1"/>
      <c r="X17" s="1">
        <v>399650</v>
      </c>
      <c r="Y17" s="1">
        <f t="shared" si="5"/>
        <v>40.692509629720711</v>
      </c>
    </row>
    <row r="18" spans="2:25" x14ac:dyDescent="0.2">
      <c r="B18" s="13">
        <v>16</v>
      </c>
      <c r="C18" s="2" t="s">
        <v>17</v>
      </c>
      <c r="D18" s="1" t="s">
        <v>23</v>
      </c>
      <c r="E18" s="6">
        <v>34</v>
      </c>
      <c r="F18" s="2">
        <v>13000</v>
      </c>
      <c r="G18" s="6" t="s">
        <v>38</v>
      </c>
      <c r="H18" s="1"/>
      <c r="I18" s="1">
        <v>75125</v>
      </c>
      <c r="J18" s="1">
        <f t="shared" si="0"/>
        <v>153.11630538020427</v>
      </c>
      <c r="K18" s="1"/>
      <c r="L18" s="1">
        <v>150125</v>
      </c>
      <c r="M18" s="1">
        <f t="shared" si="1"/>
        <v>118.63640301545668</v>
      </c>
      <c r="N18" s="1"/>
      <c r="O18" s="1">
        <v>225125</v>
      </c>
      <c r="P18" s="1">
        <f t="shared" si="2"/>
        <v>92.517202562083227</v>
      </c>
      <c r="Q18" s="1"/>
      <c r="R18" s="1">
        <v>375125</v>
      </c>
      <c r="S18" s="1">
        <f t="shared" si="3"/>
        <v>83.221841529009069</v>
      </c>
      <c r="T18" s="1"/>
      <c r="U18" s="1">
        <v>450125</v>
      </c>
      <c r="V18" s="1">
        <f t="shared" si="4"/>
        <v>82.227444245067076</v>
      </c>
      <c r="W18" s="1"/>
      <c r="X18" s="1">
        <v>424625</v>
      </c>
      <c r="Y18" s="1">
        <f t="shared" si="5"/>
        <v>42.370634731233309</v>
      </c>
    </row>
    <row r="19" spans="2:25" x14ac:dyDescent="0.2">
      <c r="B19" s="13">
        <v>17</v>
      </c>
      <c r="C19" s="2" t="s">
        <v>18</v>
      </c>
      <c r="D19" s="1" t="s">
        <v>23</v>
      </c>
      <c r="E19" s="6">
        <v>75</v>
      </c>
      <c r="F19" s="2">
        <v>31000</v>
      </c>
      <c r="G19" s="6" t="s">
        <v>38</v>
      </c>
      <c r="H19" s="1"/>
      <c r="I19" s="1">
        <v>80100</v>
      </c>
      <c r="J19" s="1">
        <f t="shared" si="0"/>
        <v>159.80368705096561</v>
      </c>
      <c r="K19" s="1"/>
      <c r="L19" s="1">
        <v>160100</v>
      </c>
      <c r="M19" s="1">
        <f t="shared" si="1"/>
        <v>123.83502942424377</v>
      </c>
      <c r="N19" s="1"/>
      <c r="O19" s="1">
        <v>240100</v>
      </c>
      <c r="P19" s="1">
        <f t="shared" si="2"/>
        <v>96.575755748039214</v>
      </c>
      <c r="Q19" s="1"/>
      <c r="R19" s="1">
        <v>400100</v>
      </c>
      <c r="S19" s="1">
        <f t="shared" si="3"/>
        <v>86.875840021855268</v>
      </c>
      <c r="T19" s="1"/>
      <c r="U19" s="1">
        <v>480100</v>
      </c>
      <c r="V19" s="1">
        <f t="shared" si="4"/>
        <v>85.838576383162888</v>
      </c>
      <c r="W19" s="1"/>
      <c r="X19" s="1">
        <v>449600</v>
      </c>
      <c r="Y19" s="1">
        <f t="shared" si="5"/>
        <v>44.016157977477647</v>
      </c>
    </row>
    <row r="20" spans="2:25" x14ac:dyDescent="0.2">
      <c r="B20" s="13">
        <v>18</v>
      </c>
      <c r="C20" s="2" t="s">
        <v>19</v>
      </c>
      <c r="D20" s="1" t="s">
        <v>26</v>
      </c>
      <c r="E20" s="6">
        <v>18</v>
      </c>
      <c r="F20" s="2">
        <v>8500</v>
      </c>
      <c r="G20" s="6" t="s">
        <v>38</v>
      </c>
      <c r="H20" s="1"/>
      <c r="I20" s="1">
        <v>85075</v>
      </c>
      <c r="J20" s="1">
        <f t="shared" si="0"/>
        <v>166.35393938980349</v>
      </c>
      <c r="K20" s="1"/>
      <c r="L20" s="1">
        <v>170075</v>
      </c>
      <c r="M20" s="1">
        <f t="shared" si="1"/>
        <v>128.92672281562119</v>
      </c>
      <c r="N20" s="1"/>
      <c r="O20" s="1">
        <v>255075</v>
      </c>
      <c r="P20" s="1">
        <f t="shared" si="2"/>
        <v>100.55074025481518</v>
      </c>
      <c r="Q20" s="1"/>
      <c r="R20" s="1">
        <v>425075</v>
      </c>
      <c r="S20" s="1">
        <f t="shared" si="3"/>
        <v>90.454537691846426</v>
      </c>
      <c r="T20" s="1"/>
      <c r="U20" s="1">
        <v>510075</v>
      </c>
      <c r="V20" s="1">
        <f t="shared" si="4"/>
        <v>89.375275700872521</v>
      </c>
      <c r="W20" s="1"/>
      <c r="X20" s="1">
        <v>474575</v>
      </c>
      <c r="Y20" s="1">
        <f t="shared" si="5"/>
        <v>45.631474347065037</v>
      </c>
    </row>
    <row r="21" spans="2:25" x14ac:dyDescent="0.2">
      <c r="B21" s="13">
        <v>19</v>
      </c>
      <c r="C21" s="2" t="s">
        <v>20</v>
      </c>
      <c r="D21" s="1" t="s">
        <v>26</v>
      </c>
      <c r="E21" s="6">
        <v>36</v>
      </c>
      <c r="F21" s="2">
        <v>8500</v>
      </c>
      <c r="G21" s="6" t="s">
        <v>38</v>
      </c>
      <c r="H21" s="1"/>
      <c r="I21" s="1">
        <v>90050</v>
      </c>
      <c r="J21" s="1">
        <f t="shared" si="0"/>
        <v>172.77766323714755</v>
      </c>
      <c r="K21" s="1"/>
      <c r="L21" s="1">
        <v>180050</v>
      </c>
      <c r="M21" s="1">
        <f t="shared" si="1"/>
        <v>133.9197739358313</v>
      </c>
      <c r="N21" s="1"/>
      <c r="O21" s="1">
        <v>270050</v>
      </c>
      <c r="P21" s="1">
        <f t="shared" si="2"/>
        <v>104.44864166069438</v>
      </c>
      <c r="Q21" s="1"/>
      <c r="R21" s="1">
        <v>450050</v>
      </c>
      <c r="S21" s="1">
        <f t="shared" si="3"/>
        <v>93.963783023869951</v>
      </c>
      <c r="T21" s="1"/>
      <c r="U21" s="1">
        <v>540050</v>
      </c>
      <c r="V21" s="1">
        <f t="shared" si="4"/>
        <v>92.843324392968924</v>
      </c>
      <c r="W21" s="1"/>
      <c r="X21" s="1">
        <v>499550</v>
      </c>
      <c r="Y21" s="1">
        <f t="shared" si="5"/>
        <v>47.218686893499758</v>
      </c>
    </row>
    <row r="22" spans="2:25" x14ac:dyDescent="0.2">
      <c r="B22" s="13">
        <v>20</v>
      </c>
      <c r="C22" s="2" t="s">
        <v>21</v>
      </c>
      <c r="D22" s="1" t="s">
        <v>30</v>
      </c>
      <c r="E22" s="6">
        <v>9</v>
      </c>
      <c r="F22" s="2">
        <v>3000</v>
      </c>
      <c r="G22" s="6" t="s">
        <v>38</v>
      </c>
      <c r="I22" s="1">
        <v>95025</v>
      </c>
      <c r="J22" s="1">
        <f t="shared" si="0"/>
        <v>179.08410333156698</v>
      </c>
      <c r="K22" s="1"/>
      <c r="L22" s="1">
        <v>190025</v>
      </c>
      <c r="M22" s="1">
        <f t="shared" si="1"/>
        <v>138.82141000365277</v>
      </c>
      <c r="N22" s="1"/>
      <c r="O22" s="1">
        <v>285025</v>
      </c>
      <c r="P22" s="1">
        <f t="shared" si="2"/>
        <v>108.27511281394536</v>
      </c>
      <c r="Q22" s="1"/>
      <c r="R22" s="1">
        <v>475025</v>
      </c>
      <c r="S22" s="1">
        <f t="shared" si="3"/>
        <v>97.408673020071774</v>
      </c>
      <c r="T22" s="1"/>
      <c r="U22" s="1">
        <v>570025</v>
      </c>
      <c r="V22" s="1">
        <f t="shared" si="4"/>
        <v>96.247761552349388</v>
      </c>
      <c r="W22" s="1"/>
      <c r="X22" s="1">
        <v>524525</v>
      </c>
      <c r="Y22" s="1">
        <f t="shared" si="5"/>
        <v>48.779655070796714</v>
      </c>
    </row>
    <row r="23" spans="2:25" x14ac:dyDescent="0.2">
      <c r="B23" s="16">
        <v>21</v>
      </c>
      <c r="C23" s="4" t="s">
        <v>22</v>
      </c>
      <c r="D23" s="3" t="s">
        <v>31</v>
      </c>
      <c r="E23" s="7">
        <v>20.399999999999999</v>
      </c>
      <c r="F23" s="4">
        <v>5200</v>
      </c>
      <c r="G23" s="7" t="s">
        <v>38</v>
      </c>
      <c r="I23" s="1">
        <v>100000</v>
      </c>
      <c r="J23" s="1">
        <f t="shared" si="0"/>
        <v>185.28138334274203</v>
      </c>
      <c r="K23" s="1"/>
      <c r="L23" s="1">
        <v>200000</v>
      </c>
      <c r="M23" s="1">
        <f t="shared" si="1"/>
        <v>143.63797952084252</v>
      </c>
      <c r="N23" s="1"/>
      <c r="O23" s="1">
        <v>300000</v>
      </c>
      <c r="P23" s="1">
        <f t="shared" si="2"/>
        <v>112.03511866392907</v>
      </c>
      <c r="Q23" s="1"/>
      <c r="R23" s="1">
        <v>500000</v>
      </c>
      <c r="S23" s="1">
        <f t="shared" si="3"/>
        <v>100.79368399158977</v>
      </c>
      <c r="T23" s="1"/>
      <c r="U23" s="1">
        <v>600000</v>
      </c>
      <c r="V23" s="1">
        <f t="shared" si="4"/>
        <v>99.593012525721747</v>
      </c>
      <c r="W23" s="1"/>
      <c r="X23" s="1">
        <v>549500</v>
      </c>
      <c r="Y23" s="1">
        <f t="shared" si="5"/>
        <v>50.316033148227433</v>
      </c>
    </row>
    <row r="24" spans="2:25" x14ac:dyDescent="0.2">
      <c r="B24" s="13">
        <v>22</v>
      </c>
      <c r="C24" s="1" t="s">
        <v>39</v>
      </c>
      <c r="D24" s="5" t="s">
        <v>40</v>
      </c>
      <c r="E24" s="17">
        <v>4.9913767497246804</v>
      </c>
      <c r="F24" s="18">
        <v>2978.5474325188902</v>
      </c>
      <c r="G24" s="6" t="s">
        <v>38</v>
      </c>
    </row>
    <row r="25" spans="2:25" x14ac:dyDescent="0.2">
      <c r="B25" s="13">
        <v>23</v>
      </c>
      <c r="C25" s="1" t="s">
        <v>41</v>
      </c>
      <c r="D25" s="6" t="s">
        <v>42</v>
      </c>
      <c r="E25" s="17">
        <v>7.3055071361644499</v>
      </c>
      <c r="F25" s="19">
        <v>4993.3278183152597</v>
      </c>
      <c r="G25" s="6" t="s">
        <v>38</v>
      </c>
    </row>
    <row r="26" spans="2:25" x14ac:dyDescent="0.2">
      <c r="B26" s="13">
        <v>24</v>
      </c>
      <c r="C26" s="1" t="s">
        <v>43</v>
      </c>
      <c r="D26" s="6" t="s">
        <v>23</v>
      </c>
      <c r="E26" s="17">
        <v>11.2412787646503</v>
      </c>
      <c r="F26" s="19">
        <v>9989.3934281342899</v>
      </c>
      <c r="G26" s="6" t="s">
        <v>38</v>
      </c>
    </row>
    <row r="27" spans="2:25" x14ac:dyDescent="0.2">
      <c r="B27" s="13">
        <v>25</v>
      </c>
      <c r="C27" s="1" t="s">
        <v>44</v>
      </c>
      <c r="D27" s="6" t="s">
        <v>23</v>
      </c>
      <c r="E27" s="17">
        <v>16.8934036778281</v>
      </c>
      <c r="F27" s="19">
        <v>17426.796044349401</v>
      </c>
      <c r="G27" s="6" t="s">
        <v>38</v>
      </c>
    </row>
    <row r="28" spans="2:25" x14ac:dyDescent="0.2">
      <c r="B28" s="13">
        <v>26</v>
      </c>
      <c r="C28" s="1" t="s">
        <v>46</v>
      </c>
      <c r="D28" s="6" t="s">
        <v>45</v>
      </c>
      <c r="E28" s="17">
        <v>5.6881850348226797</v>
      </c>
      <c r="F28" s="19">
        <v>2790.9074630962</v>
      </c>
      <c r="G28" s="6" t="s">
        <v>38</v>
      </c>
    </row>
    <row r="29" spans="2:25" x14ac:dyDescent="0.2">
      <c r="B29" s="13">
        <v>27</v>
      </c>
      <c r="C29" s="1" t="s">
        <v>47</v>
      </c>
      <c r="D29" s="6" t="s">
        <v>48</v>
      </c>
      <c r="E29" s="17">
        <v>5.9801082592716801</v>
      </c>
      <c r="F29" s="19">
        <v>2386.9277919397</v>
      </c>
      <c r="G29" s="6" t="s">
        <v>38</v>
      </c>
    </row>
    <row r="30" spans="2:25" x14ac:dyDescent="0.2">
      <c r="B30" s="13">
        <v>28</v>
      </c>
      <c r="C30" s="1" t="s">
        <v>45</v>
      </c>
      <c r="D30" s="6" t="s">
        <v>45</v>
      </c>
      <c r="E30" s="17">
        <v>8.3834451833092807</v>
      </c>
      <c r="F30" s="19">
        <v>3970.5495553934602</v>
      </c>
      <c r="G30" s="6" t="s">
        <v>38</v>
      </c>
    </row>
    <row r="31" spans="2:25" x14ac:dyDescent="0.2">
      <c r="B31" s="13">
        <v>29</v>
      </c>
      <c r="C31" s="1" t="s">
        <v>45</v>
      </c>
      <c r="D31" s="6" t="s">
        <v>45</v>
      </c>
      <c r="E31" s="17">
        <v>8.5363339820099107</v>
      </c>
      <c r="F31" s="19">
        <v>4478.6901130944898</v>
      </c>
      <c r="G31" s="6" t="s">
        <v>38</v>
      </c>
    </row>
    <row r="32" spans="2:25" x14ac:dyDescent="0.2">
      <c r="B32" s="13">
        <v>30</v>
      </c>
      <c r="C32" s="1" t="s">
        <v>45</v>
      </c>
      <c r="D32" s="6" t="s">
        <v>45</v>
      </c>
      <c r="E32" s="17">
        <v>8.9869119853761994</v>
      </c>
      <c r="F32" s="19">
        <v>4993.3278183152597</v>
      </c>
      <c r="G32" s="6" t="s">
        <v>38</v>
      </c>
    </row>
    <row r="33" spans="2:7" x14ac:dyDescent="0.2">
      <c r="B33" s="13">
        <v>31</v>
      </c>
      <c r="C33" s="1" t="s">
        <v>45</v>
      </c>
      <c r="D33" s="6" t="s">
        <v>45</v>
      </c>
      <c r="E33" s="17">
        <v>9.9745296930440102</v>
      </c>
      <c r="F33" s="19">
        <v>5391.5109409114202</v>
      </c>
      <c r="G33" s="6" t="s">
        <v>38</v>
      </c>
    </row>
    <row r="34" spans="2:7" x14ac:dyDescent="0.2">
      <c r="B34" s="13">
        <v>32</v>
      </c>
      <c r="C34" s="1" t="s">
        <v>45</v>
      </c>
      <c r="D34" s="6" t="s">
        <v>45</v>
      </c>
      <c r="E34" s="17">
        <v>10.0441045217884</v>
      </c>
      <c r="F34" s="19">
        <v>4192.4718299536999</v>
      </c>
      <c r="G34" s="6" t="s">
        <v>38</v>
      </c>
    </row>
    <row r="35" spans="2:7" x14ac:dyDescent="0.2">
      <c r="B35" s="13">
        <v>33</v>
      </c>
      <c r="C35" s="1" t="s">
        <v>45</v>
      </c>
      <c r="D35" s="6" t="s">
        <v>45</v>
      </c>
      <c r="E35" s="17">
        <v>11.351206699806101</v>
      </c>
      <c r="F35" s="19">
        <v>7313.8926830644696</v>
      </c>
      <c r="G35" s="6" t="s">
        <v>38</v>
      </c>
    </row>
    <row r="36" spans="2:7" x14ac:dyDescent="0.2">
      <c r="B36" s="13">
        <v>34</v>
      </c>
      <c r="C36" s="1" t="s">
        <v>45</v>
      </c>
      <c r="D36" s="6" t="s">
        <v>45</v>
      </c>
      <c r="E36" s="17">
        <v>12.0672257183881</v>
      </c>
      <c r="F36" s="19">
        <v>8968.5416716936106</v>
      </c>
      <c r="G36" s="6" t="s">
        <v>38</v>
      </c>
    </row>
    <row r="37" spans="2:7" x14ac:dyDescent="0.2">
      <c r="B37" s="13">
        <v>35</v>
      </c>
      <c r="C37" s="1" t="s">
        <v>45</v>
      </c>
      <c r="D37" s="6" t="s">
        <v>45</v>
      </c>
      <c r="E37" s="17">
        <v>12.0504614334595</v>
      </c>
      <c r="F37" s="19">
        <v>9469.8121229254502</v>
      </c>
      <c r="G37" s="6" t="s">
        <v>38</v>
      </c>
    </row>
    <row r="38" spans="2:7" x14ac:dyDescent="0.2">
      <c r="B38" s="13">
        <v>36</v>
      </c>
      <c r="C38" s="1" t="s">
        <v>45</v>
      </c>
      <c r="D38" s="6" t="s">
        <v>45</v>
      </c>
      <c r="E38" s="17">
        <v>13.983178779627799</v>
      </c>
      <c r="F38" s="19">
        <v>10933.631005212599</v>
      </c>
      <c r="G38" s="6" t="s">
        <v>38</v>
      </c>
    </row>
    <row r="39" spans="2:7" x14ac:dyDescent="0.2">
      <c r="B39" s="13">
        <v>37</v>
      </c>
      <c r="C39" s="1" t="s">
        <v>45</v>
      </c>
      <c r="D39" s="6" t="s">
        <v>45</v>
      </c>
      <c r="E39" s="17">
        <v>15.390945285929099</v>
      </c>
      <c r="F39" s="19">
        <v>7633.2025677705296</v>
      </c>
      <c r="G39" s="6" t="s">
        <v>38</v>
      </c>
    </row>
    <row r="40" spans="2:7" x14ac:dyDescent="0.2">
      <c r="B40" s="13">
        <v>38</v>
      </c>
      <c r="C40" s="1" t="s">
        <v>45</v>
      </c>
      <c r="D40" s="6" t="s">
        <v>45</v>
      </c>
      <c r="E40" s="17">
        <v>15.8028973417768</v>
      </c>
      <c r="F40" s="19">
        <v>9580.8202280356709</v>
      </c>
      <c r="G40" s="6" t="s">
        <v>38</v>
      </c>
    </row>
    <row r="41" spans="2:7" x14ac:dyDescent="0.2">
      <c r="B41" s="13">
        <v>39</v>
      </c>
      <c r="C41" s="1" t="s">
        <v>45</v>
      </c>
      <c r="D41" s="6" t="s">
        <v>45</v>
      </c>
      <c r="E41" s="17">
        <v>15.671629787846999</v>
      </c>
      <c r="F41" s="19">
        <v>9960.3313397782895</v>
      </c>
      <c r="G41" s="6" t="s">
        <v>38</v>
      </c>
    </row>
    <row r="42" spans="2:7" x14ac:dyDescent="0.2">
      <c r="B42" s="13">
        <v>40</v>
      </c>
      <c r="C42" s="1" t="s">
        <v>45</v>
      </c>
      <c r="D42" s="6" t="s">
        <v>45</v>
      </c>
      <c r="E42" s="17">
        <v>16.753077778698501</v>
      </c>
      <c r="F42" s="19">
        <v>10106.4922281171</v>
      </c>
      <c r="G42" s="6" t="s">
        <v>38</v>
      </c>
    </row>
    <row r="43" spans="2:7" x14ac:dyDescent="0.2">
      <c r="B43" s="13">
        <v>41</v>
      </c>
      <c r="C43" s="1" t="s">
        <v>45</v>
      </c>
      <c r="D43" s="6" t="s">
        <v>45</v>
      </c>
      <c r="E43" s="17">
        <v>21.576389678874001</v>
      </c>
      <c r="F43" s="19">
        <v>13978.935031192599</v>
      </c>
      <c r="G43" s="6" t="s">
        <v>38</v>
      </c>
    </row>
    <row r="44" spans="2:7" x14ac:dyDescent="0.2">
      <c r="B44" s="13">
        <v>42</v>
      </c>
      <c r="C44" s="1" t="s">
        <v>45</v>
      </c>
      <c r="D44" s="6" t="s">
        <v>45</v>
      </c>
      <c r="E44" s="17">
        <v>22.495287743135101</v>
      </c>
      <c r="F44" s="19">
        <v>22432.6026368274</v>
      </c>
      <c r="G44" s="6" t="s">
        <v>38</v>
      </c>
    </row>
    <row r="45" spans="2:7" x14ac:dyDescent="0.2">
      <c r="B45" s="13">
        <v>43</v>
      </c>
      <c r="C45" s="1" t="s">
        <v>45</v>
      </c>
      <c r="D45" s="6" t="s">
        <v>45</v>
      </c>
      <c r="E45" s="17">
        <v>24.898086617360299</v>
      </c>
      <c r="F45" s="19">
        <v>22454.399275645799</v>
      </c>
      <c r="G45" s="6" t="s">
        <v>38</v>
      </c>
    </row>
    <row r="46" spans="2:7" x14ac:dyDescent="0.2">
      <c r="B46" s="13">
        <v>44</v>
      </c>
      <c r="C46" s="1" t="s">
        <v>45</v>
      </c>
      <c r="D46" s="6" t="s">
        <v>45</v>
      </c>
      <c r="E46" s="17">
        <v>25.886374552808</v>
      </c>
      <c r="F46" s="19">
        <v>21894.509960953299</v>
      </c>
      <c r="G46" s="6" t="s">
        <v>38</v>
      </c>
    </row>
    <row r="47" spans="2:7" x14ac:dyDescent="0.2">
      <c r="B47" s="13">
        <v>45</v>
      </c>
      <c r="C47" s="1" t="s">
        <v>45</v>
      </c>
      <c r="D47" s="6" t="s">
        <v>45</v>
      </c>
      <c r="E47" s="17">
        <v>26.066938462260399</v>
      </c>
      <c r="F47" s="19">
        <v>17342.378542777202</v>
      </c>
      <c r="G47" s="6" t="s">
        <v>38</v>
      </c>
    </row>
    <row r="48" spans="2:7" x14ac:dyDescent="0.2">
      <c r="B48" s="13">
        <v>46</v>
      </c>
      <c r="C48" s="1" t="s">
        <v>45</v>
      </c>
      <c r="D48" s="6" t="s">
        <v>45</v>
      </c>
      <c r="E48" s="17">
        <v>28.216575232183999</v>
      </c>
      <c r="F48" s="19">
        <v>16124.095405494099</v>
      </c>
      <c r="G48" s="6" t="s">
        <v>38</v>
      </c>
    </row>
    <row r="49" spans="2:7" x14ac:dyDescent="0.2">
      <c r="B49" s="13">
        <v>47</v>
      </c>
      <c r="C49" s="1" t="s">
        <v>45</v>
      </c>
      <c r="D49" s="6" t="s">
        <v>45</v>
      </c>
      <c r="E49" s="17">
        <v>46.543346722163903</v>
      </c>
      <c r="F49" s="19">
        <v>45713.289335993897</v>
      </c>
      <c r="G49" s="6" t="s">
        <v>38</v>
      </c>
    </row>
    <row r="50" spans="2:7" x14ac:dyDescent="0.2">
      <c r="B50" s="13">
        <v>48</v>
      </c>
      <c r="C50" s="1" t="s">
        <v>45</v>
      </c>
      <c r="D50" s="6" t="s">
        <v>45</v>
      </c>
      <c r="E50" s="17">
        <v>48.593048226288602</v>
      </c>
      <c r="F50" s="19">
        <v>41806.032590940304</v>
      </c>
      <c r="G50" s="6" t="s">
        <v>38</v>
      </c>
    </row>
    <row r="51" spans="2:7" x14ac:dyDescent="0.2">
      <c r="B51" s="13">
        <v>49</v>
      </c>
      <c r="C51" s="1" t="s">
        <v>45</v>
      </c>
      <c r="D51" s="6" t="s">
        <v>45</v>
      </c>
      <c r="E51" s="17">
        <v>42.403894235063099</v>
      </c>
      <c r="F51" s="19">
        <v>30817.745334446801</v>
      </c>
      <c r="G51" s="6" t="s">
        <v>38</v>
      </c>
    </row>
    <row r="52" spans="2:7" x14ac:dyDescent="0.2">
      <c r="B52" s="13">
        <v>50</v>
      </c>
      <c r="C52" s="1" t="s">
        <v>45</v>
      </c>
      <c r="D52" s="6" t="s">
        <v>45</v>
      </c>
      <c r="E52" s="17">
        <v>42.6403518222589</v>
      </c>
      <c r="F52" s="19">
        <v>32007.383930091299</v>
      </c>
      <c r="G52" s="6" t="s">
        <v>38</v>
      </c>
    </row>
    <row r="53" spans="2:7" x14ac:dyDescent="0.2">
      <c r="B53" s="13">
        <v>51</v>
      </c>
      <c r="C53" s="1" t="s">
        <v>45</v>
      </c>
      <c r="D53" s="6" t="s">
        <v>45</v>
      </c>
      <c r="E53" s="17">
        <v>44.209796747469198</v>
      </c>
      <c r="F53" s="19">
        <v>33307.577819659302</v>
      </c>
      <c r="G53" s="6" t="s">
        <v>38</v>
      </c>
    </row>
    <row r="54" spans="2:7" x14ac:dyDescent="0.2">
      <c r="B54" s="13">
        <v>52</v>
      </c>
      <c r="C54" s="1" t="s">
        <v>45</v>
      </c>
      <c r="D54" s="6" t="s">
        <v>45</v>
      </c>
      <c r="E54" s="17">
        <v>32.651190080432798</v>
      </c>
      <c r="F54" s="19">
        <v>21873.2568105186</v>
      </c>
      <c r="G54" s="6" t="s">
        <v>38</v>
      </c>
    </row>
    <row r="55" spans="2:7" x14ac:dyDescent="0.2">
      <c r="B55" s="13">
        <v>53</v>
      </c>
      <c r="C55" s="1" t="s">
        <v>45</v>
      </c>
      <c r="D55" s="6" t="s">
        <v>45</v>
      </c>
      <c r="E55" s="17">
        <v>37.625514943939002</v>
      </c>
      <c r="F55" s="19">
        <v>21873.2568105186</v>
      </c>
      <c r="G55" s="6" t="s">
        <v>38</v>
      </c>
    </row>
    <row r="56" spans="2:7" x14ac:dyDescent="0.2">
      <c r="B56" s="13">
        <v>54</v>
      </c>
      <c r="C56" s="1" t="s">
        <v>45</v>
      </c>
      <c r="D56" s="6" t="s">
        <v>45</v>
      </c>
      <c r="E56" s="17">
        <v>39.777072778794398</v>
      </c>
      <c r="F56" s="19">
        <v>23389.238919287702</v>
      </c>
      <c r="G56" s="6" t="s">
        <v>38</v>
      </c>
    </row>
    <row r="57" spans="2:7" x14ac:dyDescent="0.2">
      <c r="B57" s="13">
        <v>55</v>
      </c>
      <c r="C57" s="1" t="s">
        <v>45</v>
      </c>
      <c r="D57" s="6" t="s">
        <v>45</v>
      </c>
      <c r="E57" s="17">
        <v>40.671760075471298</v>
      </c>
      <c r="F57" s="19">
        <v>22939.3201637655</v>
      </c>
      <c r="G57" s="6" t="s">
        <v>38</v>
      </c>
    </row>
    <row r="58" spans="2:7" x14ac:dyDescent="0.2">
      <c r="B58" s="13">
        <v>56</v>
      </c>
      <c r="C58" s="1" t="s">
        <v>45</v>
      </c>
      <c r="D58" s="6" t="s">
        <v>45</v>
      </c>
      <c r="E58" s="17">
        <v>42.878127972090297</v>
      </c>
      <c r="F58" s="19">
        <v>21894.509960953299</v>
      </c>
      <c r="G58" s="6" t="s">
        <v>38</v>
      </c>
    </row>
    <row r="59" spans="2:7" x14ac:dyDescent="0.2">
      <c r="B59" s="13">
        <v>57</v>
      </c>
      <c r="C59" s="1" t="s">
        <v>45</v>
      </c>
      <c r="D59" s="6" t="s">
        <v>45</v>
      </c>
      <c r="E59" s="17">
        <v>40.446219106800697</v>
      </c>
      <c r="F59" s="19">
        <v>21873.2568105186</v>
      </c>
      <c r="G59" s="6" t="s">
        <v>38</v>
      </c>
    </row>
    <row r="60" spans="2:7" x14ac:dyDescent="0.2">
      <c r="B60" s="13">
        <v>58</v>
      </c>
      <c r="C60" s="1" t="s">
        <v>45</v>
      </c>
      <c r="D60" s="6" t="s">
        <v>45</v>
      </c>
      <c r="E60" s="17">
        <v>38.046308573423197</v>
      </c>
      <c r="F60" s="19">
        <v>18944.8164487496</v>
      </c>
      <c r="G60" s="6" t="s">
        <v>38</v>
      </c>
    </row>
    <row r="61" spans="2:7" x14ac:dyDescent="0.2">
      <c r="B61" s="13">
        <v>59</v>
      </c>
      <c r="C61" s="1" t="s">
        <v>45</v>
      </c>
      <c r="D61" s="6" t="s">
        <v>45</v>
      </c>
      <c r="E61" s="17">
        <v>36.593779650350903</v>
      </c>
      <c r="F61" s="19">
        <v>18944.8164487496</v>
      </c>
      <c r="G61" s="6" t="s">
        <v>38</v>
      </c>
    </row>
    <row r="62" spans="2:7" x14ac:dyDescent="0.2">
      <c r="B62" s="13">
        <v>60</v>
      </c>
      <c r="C62" s="1" t="s">
        <v>45</v>
      </c>
      <c r="D62" s="6" t="s">
        <v>45</v>
      </c>
      <c r="E62" s="17">
        <v>35.001525632306702</v>
      </c>
      <c r="F62" s="19">
        <v>16408.442208030901</v>
      </c>
      <c r="G62" s="6" t="s">
        <v>38</v>
      </c>
    </row>
    <row r="63" spans="2:7" x14ac:dyDescent="0.2">
      <c r="B63" s="13">
        <v>61</v>
      </c>
      <c r="C63" s="1" t="s">
        <v>45</v>
      </c>
      <c r="D63" s="6" t="s">
        <v>45</v>
      </c>
      <c r="E63" s="17">
        <v>32.651190080432798</v>
      </c>
      <c r="F63" s="19">
        <v>17511.624465020999</v>
      </c>
      <c r="G63" s="6" t="s">
        <v>38</v>
      </c>
    </row>
    <row r="64" spans="2:7" x14ac:dyDescent="0.2">
      <c r="B64" s="13">
        <v>62</v>
      </c>
      <c r="C64" s="1" t="s">
        <v>45</v>
      </c>
      <c r="D64" s="6" t="s">
        <v>45</v>
      </c>
      <c r="E64" s="17">
        <v>32.155677484876399</v>
      </c>
      <c r="F64" s="19">
        <v>17976.884334556798</v>
      </c>
      <c r="G64" s="6" t="s">
        <v>38</v>
      </c>
    </row>
    <row r="65" spans="2:7" x14ac:dyDescent="0.2">
      <c r="B65" s="13">
        <v>63</v>
      </c>
      <c r="C65" s="1" t="s">
        <v>45</v>
      </c>
      <c r="D65" s="6" t="s">
        <v>45</v>
      </c>
      <c r="E65" s="17">
        <v>30.163708938546801</v>
      </c>
      <c r="F65" s="19">
        <v>17959.434050088599</v>
      </c>
      <c r="G65" s="6" t="s">
        <v>38</v>
      </c>
    </row>
    <row r="66" spans="2:7" x14ac:dyDescent="0.2">
      <c r="B66" s="13">
        <v>64</v>
      </c>
      <c r="C66" s="1" t="s">
        <v>45</v>
      </c>
      <c r="D66" s="6" t="s">
        <v>45</v>
      </c>
      <c r="E66" s="17">
        <v>29.255130471820902</v>
      </c>
      <c r="F66" s="19">
        <v>17545.671338362601</v>
      </c>
      <c r="G66" s="6" t="s">
        <v>38</v>
      </c>
    </row>
    <row r="67" spans="2:7" x14ac:dyDescent="0.2">
      <c r="B67" s="13">
        <v>65</v>
      </c>
      <c r="C67" s="1" t="s">
        <v>45</v>
      </c>
      <c r="D67" s="6" t="s">
        <v>45</v>
      </c>
      <c r="E67" s="17">
        <v>28.0991396586946</v>
      </c>
      <c r="F67" s="19">
        <v>17545.671338362601</v>
      </c>
      <c r="G67" s="6" t="s">
        <v>38</v>
      </c>
    </row>
    <row r="68" spans="2:7" x14ac:dyDescent="0.2">
      <c r="B68" s="13">
        <v>66</v>
      </c>
      <c r="C68" s="1" t="s">
        <v>45</v>
      </c>
      <c r="D68" s="6" t="s">
        <v>45</v>
      </c>
      <c r="E68" s="17">
        <v>37.209375308107703</v>
      </c>
      <c r="F68" s="19">
        <v>12921.416333032301</v>
      </c>
      <c r="G68" s="6" t="s">
        <v>38</v>
      </c>
    </row>
    <row r="69" spans="2:7" x14ac:dyDescent="0.2">
      <c r="B69" s="13">
        <v>67</v>
      </c>
      <c r="C69" s="1" t="s">
        <v>45</v>
      </c>
      <c r="D69" s="6" t="s">
        <v>45</v>
      </c>
      <c r="E69" s="17">
        <v>38.152240254055499</v>
      </c>
      <c r="F69" s="19">
        <v>13472.448947708101</v>
      </c>
      <c r="G69" s="6" t="s">
        <v>38</v>
      </c>
    </row>
    <row r="70" spans="2:7" x14ac:dyDescent="0.2">
      <c r="B70" s="13">
        <v>68</v>
      </c>
      <c r="C70" s="1" t="s">
        <v>45</v>
      </c>
      <c r="D70" s="6" t="s">
        <v>45</v>
      </c>
      <c r="E70" s="17">
        <v>20.466139400611102</v>
      </c>
      <c r="F70" s="19">
        <v>9571.5200603700196</v>
      </c>
      <c r="G70" s="6" t="s">
        <v>38</v>
      </c>
    </row>
    <row r="71" spans="2:7" x14ac:dyDescent="0.2">
      <c r="B71" s="13">
        <v>69</v>
      </c>
      <c r="C71" s="1" t="s">
        <v>45</v>
      </c>
      <c r="D71" s="6" t="s">
        <v>45</v>
      </c>
      <c r="E71" s="17">
        <v>22.1231234340061</v>
      </c>
      <c r="F71" s="19">
        <v>8052.0143986287403</v>
      </c>
      <c r="G71" s="6" t="s">
        <v>38</v>
      </c>
    </row>
    <row r="72" spans="2:7" x14ac:dyDescent="0.2">
      <c r="B72" s="13">
        <v>70</v>
      </c>
      <c r="C72" s="1" t="s">
        <v>45</v>
      </c>
      <c r="D72" s="6" t="s">
        <v>45</v>
      </c>
      <c r="E72" s="17">
        <v>22.1539005413232</v>
      </c>
      <c r="F72" s="19">
        <v>7874.1496322008097</v>
      </c>
      <c r="G72" s="6" t="s">
        <v>38</v>
      </c>
    </row>
    <row r="73" spans="2:7" x14ac:dyDescent="0.2">
      <c r="B73" s="13">
        <v>71</v>
      </c>
      <c r="C73" s="1" t="s">
        <v>45</v>
      </c>
      <c r="D73" s="6" t="s">
        <v>45</v>
      </c>
      <c r="E73" s="17">
        <v>26.066938462260399</v>
      </c>
      <c r="F73" s="19">
        <v>7866.5061413450303</v>
      </c>
      <c r="G73" s="6" t="s">
        <v>38</v>
      </c>
    </row>
    <row r="74" spans="2:7" x14ac:dyDescent="0.2">
      <c r="B74" s="13">
        <v>72</v>
      </c>
      <c r="C74" s="1" t="s">
        <v>45</v>
      </c>
      <c r="D74" s="6" t="s">
        <v>45</v>
      </c>
      <c r="E74" s="17">
        <v>22.905534061238399</v>
      </c>
      <c r="F74" s="19">
        <v>6566.4598939126599</v>
      </c>
      <c r="G74" s="6" t="s">
        <v>38</v>
      </c>
    </row>
    <row r="75" spans="2:7" x14ac:dyDescent="0.2">
      <c r="B75" s="13">
        <v>73</v>
      </c>
      <c r="C75" s="1" t="s">
        <v>45</v>
      </c>
      <c r="D75" s="6" t="s">
        <v>45</v>
      </c>
      <c r="E75" s="17">
        <v>22.905534061238399</v>
      </c>
      <c r="F75" s="19">
        <v>5687.3276113335096</v>
      </c>
      <c r="G75" s="6" t="s">
        <v>38</v>
      </c>
    </row>
    <row r="76" spans="2:7" x14ac:dyDescent="0.2">
      <c r="B76" s="13">
        <v>74</v>
      </c>
      <c r="C76" s="1" t="s">
        <v>45</v>
      </c>
      <c r="D76" s="6" t="s">
        <v>45</v>
      </c>
      <c r="E76" s="17">
        <v>11.574298022585999</v>
      </c>
      <c r="F76" s="19">
        <v>4474.3426179967</v>
      </c>
      <c r="G76" s="6" t="s">
        <v>38</v>
      </c>
    </row>
    <row r="77" spans="2:7" x14ac:dyDescent="0.2">
      <c r="B77" s="13">
        <v>75</v>
      </c>
      <c r="C77" s="1" t="s">
        <v>45</v>
      </c>
      <c r="D77" s="6" t="s">
        <v>45</v>
      </c>
      <c r="E77" s="17">
        <v>11.884094190191</v>
      </c>
      <c r="F77" s="19">
        <v>4172.1629908305504</v>
      </c>
      <c r="G77" s="6" t="s">
        <v>38</v>
      </c>
    </row>
    <row r="78" spans="2:7" x14ac:dyDescent="0.2">
      <c r="B78" s="13">
        <v>76</v>
      </c>
      <c r="C78" s="1" t="s">
        <v>45</v>
      </c>
      <c r="D78" s="6" t="s">
        <v>45</v>
      </c>
      <c r="E78" s="17">
        <v>9.6338182294904104</v>
      </c>
      <c r="F78" s="19">
        <v>2975.6561361723102</v>
      </c>
      <c r="G78" s="6" t="s">
        <v>38</v>
      </c>
    </row>
    <row r="79" spans="2:7" x14ac:dyDescent="0.2">
      <c r="B79" s="13">
        <v>77</v>
      </c>
      <c r="C79" s="1" t="s">
        <v>45</v>
      </c>
      <c r="D79" s="6" t="s">
        <v>45</v>
      </c>
      <c r="E79" s="17">
        <v>9.9745296930440102</v>
      </c>
      <c r="F79" s="19">
        <v>2597.3705496376201</v>
      </c>
      <c r="G79" s="6" t="s">
        <v>38</v>
      </c>
    </row>
    <row r="80" spans="2:7" x14ac:dyDescent="0.2">
      <c r="B80" s="13">
        <v>78</v>
      </c>
      <c r="C80" s="1" t="s">
        <v>45</v>
      </c>
      <c r="D80" s="6" t="s">
        <v>45</v>
      </c>
      <c r="E80" s="17">
        <v>16.024124506786801</v>
      </c>
      <c r="F80" s="19">
        <v>2689.7870424634998</v>
      </c>
      <c r="G80" s="6" t="s">
        <v>38</v>
      </c>
    </row>
    <row r="81" spans="2:7" x14ac:dyDescent="0.2">
      <c r="B81" s="13">
        <v>79</v>
      </c>
      <c r="C81" s="1" t="s">
        <v>45</v>
      </c>
      <c r="D81" s="6" t="s">
        <v>45</v>
      </c>
      <c r="E81" s="17">
        <v>20.6662768130908</v>
      </c>
      <c r="F81" s="19">
        <v>3589.1017835463099</v>
      </c>
      <c r="G81" s="6" t="s">
        <v>38</v>
      </c>
    </row>
    <row r="82" spans="2:7" x14ac:dyDescent="0.2">
      <c r="B82" s="13">
        <v>80</v>
      </c>
      <c r="C82" s="1" t="s">
        <v>45</v>
      </c>
      <c r="D82" s="6" t="s">
        <v>45</v>
      </c>
      <c r="E82" s="17">
        <v>100.540305050028</v>
      </c>
      <c r="F82" s="19">
        <v>41806.032590940304</v>
      </c>
      <c r="G82" s="6" t="s">
        <v>38</v>
      </c>
    </row>
    <row r="83" spans="2:7" x14ac:dyDescent="0.2">
      <c r="B83" s="13">
        <v>81</v>
      </c>
      <c r="C83" s="1" t="s">
        <v>45</v>
      </c>
      <c r="D83" s="6" t="s">
        <v>45</v>
      </c>
      <c r="E83" s="17">
        <v>82.299818125293996</v>
      </c>
      <c r="F83" s="19">
        <v>30049.3201317122</v>
      </c>
      <c r="G83" s="6" t="s">
        <v>38</v>
      </c>
    </row>
    <row r="84" spans="2:7" x14ac:dyDescent="0.2">
      <c r="B84" s="10">
        <v>82</v>
      </c>
      <c r="C84" s="22" t="s">
        <v>45</v>
      </c>
      <c r="D84" s="5" t="s">
        <v>45</v>
      </c>
      <c r="E84" s="23">
        <v>5.4892193300000001</v>
      </c>
      <c r="F84" s="24">
        <v>2315.2531399999998</v>
      </c>
      <c r="G84" s="5" t="s">
        <v>49</v>
      </c>
    </row>
    <row r="85" spans="2:7" x14ac:dyDescent="0.2">
      <c r="B85" s="13">
        <v>83</v>
      </c>
      <c r="C85" s="1" t="s">
        <v>45</v>
      </c>
      <c r="D85" s="6" t="s">
        <v>45</v>
      </c>
      <c r="E85" s="20">
        <v>5.9885918499999997</v>
      </c>
      <c r="F85" s="21">
        <v>2453.8323399999999</v>
      </c>
      <c r="G85" s="6" t="s">
        <v>49</v>
      </c>
    </row>
    <row r="86" spans="2:7" x14ac:dyDescent="0.2">
      <c r="B86" s="13">
        <v>84</v>
      </c>
      <c r="C86" s="1" t="s">
        <v>45</v>
      </c>
      <c r="D86" s="6" t="s">
        <v>45</v>
      </c>
      <c r="E86" s="20">
        <v>4.7034012900000004</v>
      </c>
      <c r="F86" s="21">
        <v>5524.3946800000003</v>
      </c>
      <c r="G86" s="6" t="s">
        <v>49</v>
      </c>
    </row>
    <row r="87" spans="2:7" x14ac:dyDescent="0.2">
      <c r="B87" s="13">
        <v>85</v>
      </c>
      <c r="C87" s="1" t="s">
        <v>45</v>
      </c>
      <c r="D87" s="6" t="s">
        <v>45</v>
      </c>
      <c r="E87" s="20">
        <v>3.7609741699999999</v>
      </c>
      <c r="F87" s="21">
        <v>10112.238600000001</v>
      </c>
      <c r="G87" s="6" t="s">
        <v>49</v>
      </c>
    </row>
    <row r="88" spans="2:7" x14ac:dyDescent="0.2">
      <c r="B88" s="13">
        <v>86</v>
      </c>
      <c r="C88" s="1" t="s">
        <v>45</v>
      </c>
      <c r="D88" s="6" t="s">
        <v>45</v>
      </c>
      <c r="E88" s="20">
        <v>6.9343887300000002</v>
      </c>
      <c r="F88" s="21">
        <v>12524.317800000001</v>
      </c>
      <c r="G88" s="6" t="s">
        <v>49</v>
      </c>
    </row>
    <row r="89" spans="2:7" x14ac:dyDescent="0.2">
      <c r="B89" s="13">
        <v>87</v>
      </c>
      <c r="C89" s="1" t="s">
        <v>45</v>
      </c>
      <c r="D89" s="6" t="s">
        <v>45</v>
      </c>
      <c r="E89" s="20">
        <v>8.6488832999999996</v>
      </c>
      <c r="F89" s="21">
        <v>17505.453699999998</v>
      </c>
      <c r="G89" s="6" t="s">
        <v>49</v>
      </c>
    </row>
    <row r="90" spans="2:7" x14ac:dyDescent="0.2">
      <c r="B90" s="13">
        <v>88</v>
      </c>
      <c r="C90" s="1" t="s">
        <v>45</v>
      </c>
      <c r="D90" s="6" t="s">
        <v>45</v>
      </c>
      <c r="E90" s="20">
        <v>9.4578002300000001</v>
      </c>
      <c r="F90" s="21">
        <v>14772.4956</v>
      </c>
      <c r="G90" s="6" t="s">
        <v>49</v>
      </c>
    </row>
    <row r="91" spans="2:7" x14ac:dyDescent="0.2">
      <c r="B91" s="13">
        <v>89</v>
      </c>
      <c r="C91" s="1" t="s">
        <v>45</v>
      </c>
      <c r="D91" s="6" t="s">
        <v>45</v>
      </c>
      <c r="E91" s="20">
        <v>20.473236799999999</v>
      </c>
      <c r="F91" s="21">
        <v>37271.479800000001</v>
      </c>
      <c r="G91" s="6" t="s">
        <v>49</v>
      </c>
    </row>
    <row r="92" spans="2:7" x14ac:dyDescent="0.2">
      <c r="B92" s="13">
        <v>90</v>
      </c>
      <c r="C92" s="1" t="s">
        <v>45</v>
      </c>
      <c r="D92" s="6" t="s">
        <v>45</v>
      </c>
      <c r="E92" s="20">
        <v>34.517910499999999</v>
      </c>
      <c r="F92" s="21">
        <v>60313.8246</v>
      </c>
      <c r="G92" s="6" t="s">
        <v>49</v>
      </c>
    </row>
    <row r="93" spans="2:7" x14ac:dyDescent="0.2">
      <c r="B93" s="13">
        <v>91</v>
      </c>
      <c r="C93" s="1" t="s">
        <v>45</v>
      </c>
      <c r="D93" s="6" t="s">
        <v>45</v>
      </c>
      <c r="E93" s="20">
        <v>42.015478799999997</v>
      </c>
      <c r="F93" s="21">
        <v>56249.825900000003</v>
      </c>
      <c r="G93" s="6" t="s">
        <v>49</v>
      </c>
    </row>
    <row r="94" spans="2:7" x14ac:dyDescent="0.2">
      <c r="B94" s="13">
        <v>92</v>
      </c>
      <c r="C94" s="1" t="s">
        <v>45</v>
      </c>
      <c r="D94" s="6" t="s">
        <v>45</v>
      </c>
      <c r="E94" s="20">
        <v>34.428085799999998</v>
      </c>
      <c r="F94" s="21">
        <v>134216.96100000001</v>
      </c>
      <c r="G94" s="6" t="s">
        <v>49</v>
      </c>
    </row>
    <row r="95" spans="2:7" x14ac:dyDescent="0.2">
      <c r="B95" s="13">
        <v>93</v>
      </c>
      <c r="C95" s="1" t="s">
        <v>45</v>
      </c>
      <c r="D95" s="6" t="s">
        <v>45</v>
      </c>
      <c r="E95" s="20">
        <v>40.707614100000001</v>
      </c>
      <c r="F95" s="21">
        <v>121164.035</v>
      </c>
      <c r="G95" s="6" t="s">
        <v>49</v>
      </c>
    </row>
    <row r="96" spans="2:7" x14ac:dyDescent="0.2">
      <c r="B96" s="16">
        <v>94</v>
      </c>
      <c r="C96" s="3" t="s">
        <v>45</v>
      </c>
      <c r="D96" s="7" t="s">
        <v>45</v>
      </c>
      <c r="E96" s="25">
        <v>42.467125799999998</v>
      </c>
      <c r="F96" s="26">
        <v>155753.63699999999</v>
      </c>
      <c r="G96" s="7" t="s">
        <v>49</v>
      </c>
    </row>
    <row r="97" spans="2:7" x14ac:dyDescent="0.2">
      <c r="B97" s="13">
        <v>95</v>
      </c>
      <c r="C97" s="1" t="s">
        <v>45</v>
      </c>
      <c r="D97" s="6" t="s">
        <v>45</v>
      </c>
      <c r="E97" s="20">
        <v>17.228947699999999</v>
      </c>
      <c r="F97" s="21">
        <v>125756.785</v>
      </c>
      <c r="G97" s="6" t="s">
        <v>50</v>
      </c>
    </row>
    <row r="98" spans="2:7" x14ac:dyDescent="0.2">
      <c r="B98" s="16">
        <v>96</v>
      </c>
      <c r="C98" s="3" t="s">
        <v>45</v>
      </c>
      <c r="D98" s="7" t="s">
        <v>45</v>
      </c>
      <c r="E98" s="25">
        <v>25.7490521</v>
      </c>
      <c r="F98" s="26">
        <v>185428.89600000001</v>
      </c>
      <c r="G98" s="7" t="s">
        <v>50</v>
      </c>
    </row>
    <row r="99" spans="2:7" x14ac:dyDescent="0.2">
      <c r="B99" s="1"/>
      <c r="C99" s="1"/>
      <c r="D99" s="1"/>
      <c r="E99" s="1"/>
      <c r="F99" s="1"/>
      <c r="G99" s="1"/>
    </row>
    <row r="100" spans="2:7" x14ac:dyDescent="0.2">
      <c r="B100" s="1"/>
      <c r="C100" s="1"/>
      <c r="D100" s="1"/>
      <c r="E100" s="1"/>
      <c r="F100" s="1"/>
      <c r="G100" s="1"/>
    </row>
    <row r="101" spans="2:7" x14ac:dyDescent="0.2">
      <c r="B101" s="1"/>
      <c r="C101" s="1"/>
      <c r="D101" s="1"/>
      <c r="E101" s="1"/>
      <c r="F101" s="1"/>
      <c r="G101" s="1"/>
    </row>
    <row r="102" spans="2:7" x14ac:dyDescent="0.2">
      <c r="B102" s="1"/>
      <c r="C102" s="1"/>
      <c r="D102" s="1"/>
      <c r="E102" s="1"/>
      <c r="F102" s="1"/>
      <c r="G10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EE61-850F-6442-B4AC-A1CE2F893CD8}">
  <dimension ref="B2:O73"/>
  <sheetViews>
    <sheetView topLeftCell="C16" workbookViewId="0">
      <selection activeCell="R44" sqref="R44"/>
    </sheetView>
  </sheetViews>
  <sheetFormatPr baseColWidth="10" defaultRowHeight="16" x14ac:dyDescent="0.2"/>
  <cols>
    <col min="2" max="2" width="6.33203125" customWidth="1"/>
    <col min="3" max="3" width="16.5" customWidth="1"/>
    <col min="4" max="4" width="15.5" customWidth="1"/>
    <col min="5" max="5" width="12.6640625" customWidth="1"/>
    <col min="9" max="9" width="3.83203125" customWidth="1"/>
    <col min="12" max="12" width="3.1640625" customWidth="1"/>
    <col min="15" max="15" width="3.5" customWidth="1"/>
  </cols>
  <sheetData>
    <row r="2" spans="2:15" ht="35" customHeight="1" x14ac:dyDescent="0.2">
      <c r="B2" s="8" t="s">
        <v>0</v>
      </c>
      <c r="C2" s="8" t="s">
        <v>35</v>
      </c>
      <c r="D2" s="8" t="s">
        <v>3</v>
      </c>
      <c r="E2" s="8" t="s">
        <v>86</v>
      </c>
      <c r="G2" s="1" t="s">
        <v>51</v>
      </c>
      <c r="H2" s="1">
        <v>1.2</v>
      </c>
      <c r="I2" s="1"/>
      <c r="J2" s="1" t="s">
        <v>51</v>
      </c>
      <c r="K2" s="1">
        <v>0.85</v>
      </c>
      <c r="L2" s="1"/>
      <c r="M2" s="27" t="s">
        <v>51</v>
      </c>
      <c r="N2" s="27">
        <v>0.4</v>
      </c>
      <c r="O2" s="1"/>
    </row>
    <row r="3" spans="2:15" x14ac:dyDescent="0.2">
      <c r="B3" s="9">
        <v>1</v>
      </c>
      <c r="C3" s="34">
        <v>4.0130587103054003</v>
      </c>
      <c r="D3" s="32">
        <v>22314.1548028738</v>
      </c>
      <c r="E3" s="12" t="b">
        <v>1</v>
      </c>
      <c r="G3" s="1" cm="1">
        <f t="array" ref="G3:G23">_xlfn.SEQUENCE(21,1,2500,(100000-2500)/20)</f>
        <v>2500</v>
      </c>
      <c r="H3" s="1">
        <f>$H$2*(G3/1000)^(2/3)</f>
        <v>2.2104188991842317</v>
      </c>
      <c r="I3" s="1"/>
      <c r="J3" s="1" cm="1">
        <f t="array" ref="J3:J23">_xlfn.SEQUENCE(21,1,2000,(200000-2000)/20)</f>
        <v>2000</v>
      </c>
      <c r="K3" s="1">
        <f>$K$2*(J3/1000)^(2/3)</f>
        <v>1.3492908941729693</v>
      </c>
      <c r="L3" s="1"/>
      <c r="M3" s="1" cm="1">
        <f t="array" ref="M3:M23">_xlfn.SEQUENCE(21,1,4000,(400000-4000)/20)</f>
        <v>4000</v>
      </c>
      <c r="N3" s="1">
        <f>$N$2*(M3/1000)^(2/3)</f>
        <v>1.0079368399158983</v>
      </c>
      <c r="O3" s="1"/>
    </row>
    <row r="4" spans="2:15" x14ac:dyDescent="0.2">
      <c r="B4" s="30">
        <v>2</v>
      </c>
      <c r="C4" s="35">
        <v>1.8559334586276</v>
      </c>
      <c r="D4" s="33">
        <v>4497.7658785029798</v>
      </c>
      <c r="E4" s="15" t="b">
        <v>1</v>
      </c>
      <c r="G4" s="1">
        <v>7375</v>
      </c>
      <c r="H4" s="1">
        <f t="shared" ref="H4:H23" si="0">$H$2*(G4/1000)^(2/3)</f>
        <v>4.546626328200615</v>
      </c>
      <c r="I4" s="1"/>
      <c r="J4" s="1">
        <v>11900</v>
      </c>
      <c r="K4" s="1">
        <f t="shared" ref="K4:K23" si="1">$K$2*(J4/1000)^(2/3)</f>
        <v>4.43047441870059</v>
      </c>
      <c r="L4" s="1"/>
      <c r="M4" s="1">
        <v>23800</v>
      </c>
      <c r="N4" s="1">
        <f t="shared" ref="N4:N23" si="2">$N$2*(M4/1000)^(2/3)</f>
        <v>3.3096187072769476</v>
      </c>
      <c r="O4" s="1"/>
    </row>
    <row r="5" spans="2:15" x14ac:dyDescent="0.2">
      <c r="B5" s="30">
        <v>3</v>
      </c>
      <c r="C5" s="35">
        <v>5.29101148916111</v>
      </c>
      <c r="D5" s="33">
        <v>2695.2519510142101</v>
      </c>
      <c r="E5" s="6" t="b">
        <v>0</v>
      </c>
      <c r="G5" s="1">
        <v>12250</v>
      </c>
      <c r="H5" s="1">
        <f t="shared" si="0"/>
        <v>6.3768368409388918</v>
      </c>
      <c r="I5" s="1"/>
      <c r="J5" s="1">
        <v>21800</v>
      </c>
      <c r="K5" s="1">
        <f t="shared" si="1"/>
        <v>6.633202485291009</v>
      </c>
      <c r="L5" s="1"/>
      <c r="M5" s="1">
        <v>43600</v>
      </c>
      <c r="N5" s="1">
        <f t="shared" si="2"/>
        <v>4.9550835779148343</v>
      </c>
      <c r="O5" s="1"/>
    </row>
    <row r="6" spans="2:15" x14ac:dyDescent="0.2">
      <c r="B6" s="30">
        <v>4</v>
      </c>
      <c r="C6" s="35">
        <v>2.4116066740562201</v>
      </c>
      <c r="D6" s="33">
        <v>2580.3102304748199</v>
      </c>
      <c r="E6" s="6" t="b">
        <v>0</v>
      </c>
      <c r="G6" s="1">
        <v>17125</v>
      </c>
      <c r="H6" s="1">
        <f t="shared" si="0"/>
        <v>7.9726304284355392</v>
      </c>
      <c r="I6" s="1"/>
      <c r="J6" s="1">
        <v>31700</v>
      </c>
      <c r="K6" s="1">
        <f t="shared" si="1"/>
        <v>8.5138324775029517</v>
      </c>
      <c r="L6" s="1"/>
      <c r="M6" s="1">
        <v>63400</v>
      </c>
      <c r="N6" s="1">
        <f t="shared" si="2"/>
        <v>6.3599372381502155</v>
      </c>
      <c r="O6" s="1"/>
    </row>
    <row r="7" spans="2:15" x14ac:dyDescent="0.2">
      <c r="B7" s="30">
        <v>5</v>
      </c>
      <c r="C7" s="35">
        <v>2.39412553890896</v>
      </c>
      <c r="D7" s="33">
        <v>2972.93983249133</v>
      </c>
      <c r="E7" s="6" t="b">
        <v>0</v>
      </c>
      <c r="G7" s="1">
        <v>22000</v>
      </c>
      <c r="H7" s="1">
        <f t="shared" si="0"/>
        <v>9.4217092926476287</v>
      </c>
      <c r="I7" s="1"/>
      <c r="J7" s="1">
        <v>41600</v>
      </c>
      <c r="K7" s="1">
        <f t="shared" si="1"/>
        <v>10.205034551656585</v>
      </c>
      <c r="L7" s="1"/>
      <c r="M7" s="1">
        <v>83200</v>
      </c>
      <c r="N7" s="1">
        <f t="shared" si="2"/>
        <v>7.6232859212571658</v>
      </c>
      <c r="O7" s="1"/>
    </row>
    <row r="8" spans="2:15" x14ac:dyDescent="0.2">
      <c r="B8" s="30">
        <v>6</v>
      </c>
      <c r="C8" s="35">
        <v>2.74902389616391</v>
      </c>
      <c r="D8" s="33">
        <v>4167.4828090921501</v>
      </c>
      <c r="E8" s="6" t="b">
        <v>0</v>
      </c>
      <c r="G8" s="1">
        <v>26875</v>
      </c>
      <c r="H8" s="1">
        <f t="shared" si="0"/>
        <v>10.766640893436543</v>
      </c>
      <c r="I8" s="1"/>
      <c r="J8" s="1">
        <v>51500</v>
      </c>
      <c r="K8" s="1">
        <f t="shared" si="1"/>
        <v>11.765861858241498</v>
      </c>
      <c r="L8" s="1"/>
      <c r="M8" s="1">
        <v>103000</v>
      </c>
      <c r="N8" s="1">
        <f t="shared" si="2"/>
        <v>8.7892430546282707</v>
      </c>
      <c r="O8" s="1"/>
    </row>
    <row r="9" spans="2:15" x14ac:dyDescent="0.2">
      <c r="B9" s="30">
        <v>7</v>
      </c>
      <c r="C9" s="35">
        <v>2.9564741877088201</v>
      </c>
      <c r="D9" s="33">
        <v>4497.7658785029798</v>
      </c>
      <c r="E9" s="6" t="b">
        <v>0</v>
      </c>
      <c r="G9" s="1">
        <v>31750</v>
      </c>
      <c r="H9" s="1">
        <f t="shared" si="0"/>
        <v>12.032163714268366</v>
      </c>
      <c r="I9" s="1"/>
      <c r="J9" s="1">
        <v>61400</v>
      </c>
      <c r="K9" s="1">
        <f t="shared" si="1"/>
        <v>13.229126617005937</v>
      </c>
      <c r="L9" s="1"/>
      <c r="M9" s="1">
        <v>122800</v>
      </c>
      <c r="N9" s="1">
        <f t="shared" si="2"/>
        <v>9.8823197686850506</v>
      </c>
      <c r="O9" s="1"/>
    </row>
    <row r="10" spans="2:15" x14ac:dyDescent="0.2">
      <c r="B10" s="30">
        <v>8</v>
      </c>
      <c r="C10" s="35">
        <v>3.15653137601302</v>
      </c>
      <c r="D10" s="33">
        <v>4497.7658785029798</v>
      </c>
      <c r="E10" s="6" t="b">
        <v>0</v>
      </c>
      <c r="G10" s="1">
        <v>36625</v>
      </c>
      <c r="H10" s="1">
        <f t="shared" si="0"/>
        <v>13.234260175439607</v>
      </c>
      <c r="I10" s="1"/>
      <c r="J10" s="1">
        <v>71300</v>
      </c>
      <c r="K10" s="1">
        <f t="shared" si="1"/>
        <v>14.615441723895216</v>
      </c>
      <c r="L10" s="1"/>
      <c r="M10" s="1">
        <v>142600</v>
      </c>
      <c r="N10" s="1">
        <f t="shared" si="2"/>
        <v>10.917914149407615</v>
      </c>
      <c r="O10" s="1"/>
    </row>
    <row r="11" spans="2:15" x14ac:dyDescent="0.2">
      <c r="B11" s="30">
        <v>9</v>
      </c>
      <c r="C11" s="35">
        <v>2.6896752211752202</v>
      </c>
      <c r="D11" s="33">
        <v>5413.0057173572404</v>
      </c>
      <c r="E11" s="6" t="b">
        <v>0</v>
      </c>
      <c r="G11" s="1">
        <v>41500</v>
      </c>
      <c r="H11" s="1">
        <f t="shared" si="0"/>
        <v>14.384010028851337</v>
      </c>
      <c r="I11" s="1"/>
      <c r="J11" s="1">
        <v>81200</v>
      </c>
      <c r="K11" s="1">
        <f t="shared" si="1"/>
        <v>15.93882412702223</v>
      </c>
      <c r="L11" s="1"/>
      <c r="M11" s="1">
        <v>162400</v>
      </c>
      <c r="N11" s="1">
        <f t="shared" si="2"/>
        <v>11.906497028880565</v>
      </c>
      <c r="O11" s="1"/>
    </row>
    <row r="12" spans="2:15" x14ac:dyDescent="0.2">
      <c r="B12" s="30">
        <v>10</v>
      </c>
      <c r="C12" s="35">
        <v>1.70077831257333</v>
      </c>
      <c r="D12" s="33">
        <v>2784.8060429336201</v>
      </c>
      <c r="E12" s="6" t="b">
        <v>0</v>
      </c>
      <c r="G12" s="1">
        <v>46375</v>
      </c>
      <c r="H12" s="1">
        <f t="shared" si="0"/>
        <v>15.489492705389354</v>
      </c>
      <c r="I12" s="1"/>
      <c r="J12" s="1">
        <v>91100</v>
      </c>
      <c r="K12" s="1">
        <f t="shared" si="1"/>
        <v>17.209351707886039</v>
      </c>
      <c r="L12" s="1"/>
      <c r="M12" s="1">
        <v>182200</v>
      </c>
      <c r="N12" s="1">
        <f t="shared" si="2"/>
        <v>12.855596708136019</v>
      </c>
      <c r="O12" s="1"/>
    </row>
    <row r="13" spans="2:15" x14ac:dyDescent="0.2">
      <c r="B13" s="30">
        <v>11</v>
      </c>
      <c r="C13" s="35">
        <v>3.2497379437393001</v>
      </c>
      <c r="D13" s="33">
        <v>7343.9650158852</v>
      </c>
      <c r="E13" s="6" t="b">
        <v>0</v>
      </c>
      <c r="G13" s="1">
        <v>51250</v>
      </c>
      <c r="H13" s="1">
        <f t="shared" si="0"/>
        <v>16.556828840372123</v>
      </c>
      <c r="I13" s="1"/>
      <c r="J13" s="1">
        <v>101000</v>
      </c>
      <c r="K13" s="1">
        <f t="shared" si="1"/>
        <v>18.434576922409022</v>
      </c>
      <c r="L13" s="1"/>
      <c r="M13" s="1">
        <v>202000</v>
      </c>
      <c r="N13" s="1">
        <f t="shared" si="2"/>
        <v>13.770854964339193</v>
      </c>
      <c r="O13" s="1"/>
    </row>
    <row r="14" spans="2:15" x14ac:dyDescent="0.2">
      <c r="B14" s="30">
        <v>12</v>
      </c>
      <c r="C14" s="35">
        <v>4.0423607751005202</v>
      </c>
      <c r="D14" s="33">
        <v>7505.7539204129998</v>
      </c>
      <c r="E14" s="6" t="b">
        <v>0</v>
      </c>
      <c r="G14" s="1">
        <v>56125</v>
      </c>
      <c r="H14" s="1">
        <f t="shared" si="0"/>
        <v>17.59079559175284</v>
      </c>
      <c r="I14" s="1"/>
      <c r="J14" s="1">
        <v>110900</v>
      </c>
      <c r="K14" s="1">
        <f t="shared" si="1"/>
        <v>19.620344254282262</v>
      </c>
      <c r="L14" s="1"/>
      <c r="M14" s="1">
        <v>221800</v>
      </c>
      <c r="N14" s="1">
        <f t="shared" si="2"/>
        <v>14.656637698459239</v>
      </c>
      <c r="O14" s="1"/>
    </row>
    <row r="15" spans="2:15" x14ac:dyDescent="0.2">
      <c r="B15" s="30">
        <v>13</v>
      </c>
      <c r="C15" s="35">
        <v>4.5413815755014202</v>
      </c>
      <c r="D15" s="33">
        <v>7587.9800950090703</v>
      </c>
      <c r="E15" s="6" t="b">
        <v>0</v>
      </c>
      <c r="G15" s="1">
        <v>61000</v>
      </c>
      <c r="H15" s="1">
        <f t="shared" si="0"/>
        <v>18.595212087085613</v>
      </c>
      <c r="I15" s="1"/>
      <c r="J15" s="1">
        <v>120800</v>
      </c>
      <c r="K15" s="1">
        <f t="shared" si="1"/>
        <v>20.771293795591507</v>
      </c>
      <c r="L15" s="1"/>
      <c r="M15" s="1">
        <v>241600</v>
      </c>
      <c r="N15" s="1">
        <f t="shared" si="2"/>
        <v>15.516411116170586</v>
      </c>
      <c r="O15" s="1"/>
    </row>
    <row r="16" spans="2:15" x14ac:dyDescent="0.2">
      <c r="B16" s="30">
        <v>14</v>
      </c>
      <c r="C16" s="35">
        <v>5.0283071801380101</v>
      </c>
      <c r="D16" s="33">
        <v>7840.1029685888097</v>
      </c>
      <c r="E16" s="6" t="b">
        <v>0</v>
      </c>
      <c r="G16" s="1">
        <v>65875</v>
      </c>
      <c r="H16" s="1">
        <f t="shared" si="0"/>
        <v>19.573192387510147</v>
      </c>
      <c r="I16" s="1"/>
      <c r="J16" s="1">
        <v>130700</v>
      </c>
      <c r="K16" s="1">
        <f t="shared" si="1"/>
        <v>21.891187332393717</v>
      </c>
      <c r="L16" s="1"/>
      <c r="M16" s="1">
        <v>261400</v>
      </c>
      <c r="N16" s="1">
        <f t="shared" si="2"/>
        <v>16.352985317776341</v>
      </c>
      <c r="O16" s="1"/>
    </row>
    <row r="17" spans="2:15" x14ac:dyDescent="0.2">
      <c r="B17" s="30">
        <v>15</v>
      </c>
      <c r="C17" s="35">
        <v>5.5270838162584504</v>
      </c>
      <c r="D17" s="33">
        <v>7840.1029685888097</v>
      </c>
      <c r="E17" s="6" t="b">
        <v>0</v>
      </c>
      <c r="G17" s="1">
        <v>70750</v>
      </c>
      <c r="H17" s="1">
        <f t="shared" si="0"/>
        <v>20.527317933009261</v>
      </c>
      <c r="I17" s="1"/>
      <c r="J17" s="1">
        <v>140600</v>
      </c>
      <c r="K17" s="1">
        <f t="shared" si="1"/>
        <v>22.983128196861092</v>
      </c>
      <c r="L17" s="1"/>
      <c r="M17" s="1">
        <v>281200</v>
      </c>
      <c r="N17" s="1">
        <f t="shared" si="2"/>
        <v>17.168678530455193</v>
      </c>
      <c r="O17" s="1"/>
    </row>
    <row r="18" spans="2:15" x14ac:dyDescent="0.2">
      <c r="B18" s="30">
        <v>16</v>
      </c>
      <c r="C18" s="35">
        <v>3.1109354170654102</v>
      </c>
      <c r="D18" s="33">
        <v>10521.605614327</v>
      </c>
      <c r="E18" s="6" t="b">
        <v>0</v>
      </c>
      <c r="G18" s="1">
        <v>75625</v>
      </c>
      <c r="H18" s="1">
        <f t="shared" si="0"/>
        <v>21.459758873047885</v>
      </c>
      <c r="I18" s="1"/>
      <c r="J18" s="1">
        <v>150500</v>
      </c>
      <c r="K18" s="1">
        <f t="shared" si="1"/>
        <v>24.049714530031874</v>
      </c>
      <c r="L18" s="1"/>
      <c r="M18" s="1">
        <v>301000</v>
      </c>
      <c r="N18" s="1">
        <f t="shared" si="2"/>
        <v>17.965431597415286</v>
      </c>
      <c r="O18" s="1"/>
    </row>
    <row r="19" spans="2:15" x14ac:dyDescent="0.2">
      <c r="B19" s="30">
        <v>17</v>
      </c>
      <c r="C19" s="35">
        <v>3.9839690488678698</v>
      </c>
      <c r="D19" s="33">
        <v>9963.7474945948306</v>
      </c>
      <c r="E19" s="6" t="b">
        <v>0</v>
      </c>
      <c r="G19" s="1">
        <v>80500</v>
      </c>
      <c r="H19" s="1">
        <f t="shared" si="0"/>
        <v>22.372361745881438</v>
      </c>
      <c r="I19" s="1"/>
      <c r="J19" s="1">
        <v>160400</v>
      </c>
      <c r="K19" s="1">
        <f t="shared" si="1"/>
        <v>25.093149170225455</v>
      </c>
      <c r="L19" s="1"/>
      <c r="M19" s="1">
        <v>320800</v>
      </c>
      <c r="N19" s="1">
        <f t="shared" si="2"/>
        <v>18.744890065887461</v>
      </c>
      <c r="O19" s="1"/>
    </row>
    <row r="20" spans="2:15" x14ac:dyDescent="0.2">
      <c r="B20" s="30">
        <v>18</v>
      </c>
      <c r="C20" s="35">
        <v>6.53380060500265</v>
      </c>
      <c r="D20" s="33">
        <v>12122.612259240301</v>
      </c>
      <c r="E20" s="6" t="b">
        <v>0</v>
      </c>
      <c r="G20" s="1">
        <v>85375</v>
      </c>
      <c r="H20" s="1">
        <f t="shared" si="0"/>
        <v>23.266714308031634</v>
      </c>
      <c r="I20" s="1"/>
      <c r="J20" s="1">
        <v>170300</v>
      </c>
      <c r="K20" s="1">
        <f t="shared" si="1"/>
        <v>26.115320356229613</v>
      </c>
      <c r="L20" s="1"/>
      <c r="M20" s="1">
        <v>340600</v>
      </c>
      <c r="N20" s="1">
        <f t="shared" si="2"/>
        <v>19.508464473395502</v>
      </c>
      <c r="O20" s="1"/>
    </row>
    <row r="21" spans="2:15" x14ac:dyDescent="0.2">
      <c r="B21" s="30">
        <v>19</v>
      </c>
      <c r="C21" s="35">
        <v>7.39398145593064</v>
      </c>
      <c r="D21" s="33">
        <v>12941.582395224001</v>
      </c>
      <c r="E21" s="6" t="b">
        <v>0</v>
      </c>
      <c r="G21" s="1">
        <v>90250</v>
      </c>
      <c r="H21" s="1">
        <f t="shared" si="0"/>
        <v>24.144194430252892</v>
      </c>
      <c r="I21" s="1"/>
      <c r="J21" s="1">
        <v>180200</v>
      </c>
      <c r="K21" s="1">
        <f t="shared" si="1"/>
        <v>27.117862238512657</v>
      </c>
      <c r="L21" s="1"/>
      <c r="M21" s="1">
        <v>360400</v>
      </c>
      <c r="N21" s="1">
        <f t="shared" si="2"/>
        <v>20.257375550373517</v>
      </c>
      <c r="O21" s="1"/>
    </row>
    <row r="22" spans="2:15" x14ac:dyDescent="0.2">
      <c r="B22" s="30">
        <v>20</v>
      </c>
      <c r="C22" s="35">
        <v>8.1867619856537406</v>
      </c>
      <c r="D22" s="33">
        <v>13371.587337421901</v>
      </c>
      <c r="E22" s="6" t="b">
        <v>0</v>
      </c>
      <c r="G22" s="1">
        <v>95125</v>
      </c>
      <c r="H22" s="1">
        <f t="shared" si="0"/>
        <v>25.006007622889708</v>
      </c>
      <c r="I22" s="1"/>
      <c r="J22" s="1">
        <v>190100</v>
      </c>
      <c r="K22" s="1">
        <f t="shared" si="1"/>
        <v>28.102201079362764</v>
      </c>
      <c r="L22" s="1"/>
      <c r="M22" s="1">
        <v>380200</v>
      </c>
      <c r="N22" s="1">
        <f t="shared" si="2"/>
        <v>20.992688732236388</v>
      </c>
      <c r="O22" s="1"/>
    </row>
    <row r="23" spans="2:15" x14ac:dyDescent="0.2">
      <c r="B23" s="30">
        <v>21</v>
      </c>
      <c r="C23" s="35">
        <v>8.8045616937983695</v>
      </c>
      <c r="D23" s="33">
        <v>12941.582395224001</v>
      </c>
      <c r="E23" s="6" t="b">
        <v>0</v>
      </c>
      <c r="G23" s="1">
        <v>100000</v>
      </c>
      <c r="H23" s="1">
        <f t="shared" si="0"/>
        <v>25.853216280382611</v>
      </c>
      <c r="I23" s="1"/>
      <c r="J23" s="1">
        <v>200000</v>
      </c>
      <c r="K23" s="1">
        <f t="shared" si="1"/>
        <v>29.069591093503838</v>
      </c>
      <c r="L23" s="1"/>
      <c r="M23" s="1">
        <v>400000</v>
      </c>
      <c r="N23" s="1">
        <f t="shared" si="2"/>
        <v>21.715340932759247</v>
      </c>
      <c r="O23" s="1"/>
    </row>
    <row r="24" spans="2:15" x14ac:dyDescent="0.2">
      <c r="B24" s="30">
        <v>22</v>
      </c>
      <c r="C24" s="35">
        <v>5.44724533003233</v>
      </c>
      <c r="D24" s="33">
        <v>16627.240910203102</v>
      </c>
      <c r="E24" s="6" t="b">
        <v>0</v>
      </c>
    </row>
    <row r="25" spans="2:15" x14ac:dyDescent="0.2">
      <c r="B25" s="30">
        <v>23</v>
      </c>
      <c r="C25" s="35">
        <v>5.6490409575756901</v>
      </c>
      <c r="D25" s="33">
        <v>16092.5403106346</v>
      </c>
      <c r="E25" s="6" t="b">
        <v>0</v>
      </c>
    </row>
    <row r="26" spans="2:15" x14ac:dyDescent="0.2">
      <c r="B26" s="30">
        <v>24</v>
      </c>
      <c r="C26" s="35">
        <v>6.4864387144298199</v>
      </c>
      <c r="D26" s="33">
        <v>17367.912964078601</v>
      </c>
      <c r="E26" s="6" t="b">
        <v>0</v>
      </c>
    </row>
    <row r="27" spans="2:15" x14ac:dyDescent="0.2">
      <c r="B27" s="30">
        <v>25</v>
      </c>
      <c r="C27" s="35">
        <v>6.4394201383862004</v>
      </c>
      <c r="D27" s="33">
        <v>23055.578575730498</v>
      </c>
      <c r="E27" s="6" t="b">
        <v>0</v>
      </c>
    </row>
    <row r="28" spans="2:15" x14ac:dyDescent="0.2">
      <c r="B28" s="30">
        <v>26</v>
      </c>
      <c r="C28" s="35">
        <v>8.7407396225885297</v>
      </c>
      <c r="D28" s="33">
        <v>18949.7080627377</v>
      </c>
      <c r="E28" s="6" t="b">
        <v>0</v>
      </c>
    </row>
    <row r="29" spans="2:15" x14ac:dyDescent="0.2">
      <c r="B29" s="30">
        <v>27</v>
      </c>
      <c r="C29" s="35">
        <v>8.6773801816509408</v>
      </c>
      <c r="D29" s="33">
        <v>22558.6082726038</v>
      </c>
      <c r="E29" s="6" t="b">
        <v>0</v>
      </c>
    </row>
    <row r="30" spans="2:15" x14ac:dyDescent="0.2">
      <c r="B30" s="30">
        <v>28</v>
      </c>
      <c r="C30" s="35">
        <v>9.9636903277546605</v>
      </c>
      <c r="D30" s="33">
        <v>21362.545308830198</v>
      </c>
      <c r="E30" s="6" t="b">
        <v>0</v>
      </c>
    </row>
    <row r="31" spans="2:15" x14ac:dyDescent="0.2">
      <c r="B31" s="30">
        <v>29</v>
      </c>
      <c r="C31" s="35">
        <v>15.083947351828099</v>
      </c>
      <c r="D31" s="33">
        <v>30274.191602250699</v>
      </c>
      <c r="E31" s="6" t="b">
        <v>0</v>
      </c>
    </row>
    <row r="32" spans="2:15" x14ac:dyDescent="0.2">
      <c r="B32" s="30">
        <v>30</v>
      </c>
      <c r="C32" s="35">
        <v>11.951135288991299</v>
      </c>
      <c r="D32" s="33">
        <v>41978.642582492401</v>
      </c>
      <c r="E32" s="6" t="b">
        <v>0</v>
      </c>
    </row>
    <row r="33" spans="2:5" x14ac:dyDescent="0.2">
      <c r="B33" s="30">
        <v>31</v>
      </c>
      <c r="C33" s="35">
        <v>14.7583000229055</v>
      </c>
      <c r="D33" s="33">
        <v>45801.877488303398</v>
      </c>
      <c r="E33" s="6" t="b">
        <v>0</v>
      </c>
    </row>
    <row r="34" spans="2:5" x14ac:dyDescent="0.2">
      <c r="B34" s="30">
        <v>32</v>
      </c>
      <c r="C34" s="35">
        <v>15.756957145976999</v>
      </c>
      <c r="D34" s="33">
        <v>41978.642582492401</v>
      </c>
      <c r="E34" s="6" t="b">
        <v>0</v>
      </c>
    </row>
    <row r="35" spans="2:5" x14ac:dyDescent="0.2">
      <c r="B35" s="30">
        <v>33</v>
      </c>
      <c r="C35" s="35">
        <v>16.823190890198099</v>
      </c>
      <c r="D35" s="33">
        <v>46810.901301477803</v>
      </c>
      <c r="E35" s="6" t="b">
        <v>0</v>
      </c>
    </row>
    <row r="36" spans="2:5" x14ac:dyDescent="0.2">
      <c r="B36" s="30">
        <v>34</v>
      </c>
      <c r="C36" s="35">
        <v>18.899977859593498</v>
      </c>
      <c r="D36" s="33">
        <v>46303.640964046703</v>
      </c>
      <c r="E36" s="6" t="b">
        <v>0</v>
      </c>
    </row>
    <row r="37" spans="2:5" x14ac:dyDescent="0.2">
      <c r="B37" s="37">
        <v>35</v>
      </c>
      <c r="C37" s="38">
        <v>17.1944007970875</v>
      </c>
      <c r="D37" s="36">
        <v>62140.593137999102</v>
      </c>
      <c r="E37" s="7" t="b">
        <v>0</v>
      </c>
    </row>
    <row r="39" spans="2:5" x14ac:dyDescent="0.2">
      <c r="C39" s="31"/>
    </row>
    <row r="40" spans="2:5" x14ac:dyDescent="0.2">
      <c r="C40" s="31"/>
    </row>
    <row r="41" spans="2:5" x14ac:dyDescent="0.2">
      <c r="C41" s="31"/>
    </row>
    <row r="42" spans="2:5" x14ac:dyDescent="0.2">
      <c r="C42" s="31"/>
    </row>
    <row r="43" spans="2:5" x14ac:dyDescent="0.2">
      <c r="C43" s="31"/>
    </row>
    <row r="44" spans="2:5" x14ac:dyDescent="0.2">
      <c r="C44" s="31"/>
    </row>
    <row r="45" spans="2:5" x14ac:dyDescent="0.2">
      <c r="C45" s="31"/>
    </row>
    <row r="46" spans="2:5" x14ac:dyDescent="0.2">
      <c r="C46" s="31"/>
    </row>
    <row r="47" spans="2:5" x14ac:dyDescent="0.2">
      <c r="C47" s="31"/>
    </row>
    <row r="48" spans="2:5" x14ac:dyDescent="0.2">
      <c r="C48" s="31"/>
    </row>
    <row r="49" spans="3:3" x14ac:dyDescent="0.2">
      <c r="C49" s="31"/>
    </row>
    <row r="50" spans="3:3" x14ac:dyDescent="0.2">
      <c r="C50" s="31"/>
    </row>
    <row r="51" spans="3:3" x14ac:dyDescent="0.2">
      <c r="C51" s="31"/>
    </row>
    <row r="52" spans="3:3" x14ac:dyDescent="0.2">
      <c r="C52" s="31"/>
    </row>
    <row r="53" spans="3:3" x14ac:dyDescent="0.2">
      <c r="C53" s="31"/>
    </row>
    <row r="54" spans="3:3" x14ac:dyDescent="0.2">
      <c r="C54" s="31"/>
    </row>
    <row r="55" spans="3:3" x14ac:dyDescent="0.2">
      <c r="C55" s="31"/>
    </row>
    <row r="56" spans="3:3" x14ac:dyDescent="0.2">
      <c r="C56" s="31"/>
    </row>
    <row r="57" spans="3:3" x14ac:dyDescent="0.2">
      <c r="C57" s="31"/>
    </row>
    <row r="58" spans="3:3" x14ac:dyDescent="0.2">
      <c r="C58" s="31"/>
    </row>
    <row r="59" spans="3:3" x14ac:dyDescent="0.2">
      <c r="C59" s="31"/>
    </row>
    <row r="60" spans="3:3" x14ac:dyDescent="0.2">
      <c r="C60" s="31"/>
    </row>
    <row r="61" spans="3:3" x14ac:dyDescent="0.2">
      <c r="C61" s="31"/>
    </row>
    <row r="62" spans="3:3" x14ac:dyDescent="0.2">
      <c r="C62" s="31"/>
    </row>
    <row r="63" spans="3:3" x14ac:dyDescent="0.2">
      <c r="C63" s="31"/>
    </row>
    <row r="64" spans="3:3" x14ac:dyDescent="0.2">
      <c r="C64" s="31"/>
    </row>
    <row r="65" spans="3:3" x14ac:dyDescent="0.2">
      <c r="C65" s="31"/>
    </row>
    <row r="66" spans="3:3" x14ac:dyDescent="0.2">
      <c r="C66" s="31"/>
    </row>
    <row r="67" spans="3:3" x14ac:dyDescent="0.2">
      <c r="C67" s="31"/>
    </row>
    <row r="68" spans="3:3" x14ac:dyDescent="0.2">
      <c r="C68" s="31"/>
    </row>
    <row r="69" spans="3:3" x14ac:dyDescent="0.2">
      <c r="C69" s="31"/>
    </row>
    <row r="70" spans="3:3" x14ac:dyDescent="0.2">
      <c r="C70" s="31"/>
    </row>
    <row r="71" spans="3:3" x14ac:dyDescent="0.2">
      <c r="C71" s="31"/>
    </row>
    <row r="72" spans="3:3" x14ac:dyDescent="0.2">
      <c r="C72" s="31"/>
    </row>
    <row r="73" spans="3:3" x14ac:dyDescent="0.2">
      <c r="C73" s="3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A9AB-8488-A647-A3B9-546303E51F88}">
  <dimension ref="B2:H39"/>
  <sheetViews>
    <sheetView workbookViewId="0">
      <selection activeCell="E15" sqref="E15"/>
    </sheetView>
  </sheetViews>
  <sheetFormatPr baseColWidth="10" defaultRowHeight="16" x14ac:dyDescent="0.2"/>
  <cols>
    <col min="2" max="2" width="16.1640625" customWidth="1"/>
    <col min="3" max="3" width="6.6640625" customWidth="1"/>
    <col min="6" max="6" width="12.1640625" bestFit="1" customWidth="1"/>
  </cols>
  <sheetData>
    <row r="2" spans="2:8" x14ac:dyDescent="0.2">
      <c r="D2" s="29" t="s">
        <v>38</v>
      </c>
      <c r="E2" s="29" t="s">
        <v>52</v>
      </c>
      <c r="F2" s="29" t="s">
        <v>53</v>
      </c>
      <c r="G2" s="29" t="s">
        <v>54</v>
      </c>
      <c r="H2" s="29" t="s">
        <v>55</v>
      </c>
    </row>
    <row r="3" spans="2:8" x14ac:dyDescent="0.2">
      <c r="B3" s="29" t="s">
        <v>56</v>
      </c>
      <c r="C3" s="1" t="s">
        <v>73</v>
      </c>
      <c r="D3" s="28">
        <v>15</v>
      </c>
      <c r="E3" s="28">
        <v>15</v>
      </c>
      <c r="F3" s="28">
        <v>40</v>
      </c>
      <c r="G3" s="28">
        <v>90</v>
      </c>
      <c r="H3" s="28">
        <v>60</v>
      </c>
    </row>
    <row r="4" spans="2:8" x14ac:dyDescent="0.2">
      <c r="B4" s="29" t="s">
        <v>57</v>
      </c>
      <c r="C4" s="1" t="s">
        <v>74</v>
      </c>
      <c r="D4" s="28">
        <v>120</v>
      </c>
      <c r="E4" s="28">
        <v>60</v>
      </c>
      <c r="F4" s="28">
        <v>140</v>
      </c>
      <c r="G4" s="28">
        <v>110</v>
      </c>
      <c r="H4" s="28">
        <v>70</v>
      </c>
    </row>
    <row r="5" spans="2:8" x14ac:dyDescent="0.2">
      <c r="B5" s="29" t="s">
        <v>58</v>
      </c>
      <c r="C5" s="1" t="s">
        <v>75</v>
      </c>
      <c r="D5" s="28">
        <v>38</v>
      </c>
      <c r="E5" s="28">
        <v>16.399999999999999</v>
      </c>
      <c r="F5" s="28">
        <v>20</v>
      </c>
      <c r="G5" s="28">
        <v>11</v>
      </c>
      <c r="H5" s="28">
        <v>20</v>
      </c>
    </row>
    <row r="6" spans="2:8" x14ac:dyDescent="0.2">
      <c r="B6" s="29" t="s">
        <v>60</v>
      </c>
      <c r="C6" s="1" t="s">
        <v>76</v>
      </c>
      <c r="D6" s="28">
        <v>1134</v>
      </c>
      <c r="E6" s="28">
        <v>845</v>
      </c>
      <c r="F6" s="28">
        <v>628</v>
      </c>
      <c r="G6" s="28">
        <v>380</v>
      </c>
      <c r="H6" s="28">
        <v>1257</v>
      </c>
    </row>
    <row r="7" spans="2:8" x14ac:dyDescent="0.2">
      <c r="B7" s="29" t="s">
        <v>59</v>
      </c>
      <c r="C7" s="1" t="s">
        <v>77</v>
      </c>
      <c r="D7" s="1">
        <f>ROUND(D24/D6,1)</f>
        <v>2.9</v>
      </c>
      <c r="E7" s="1">
        <f>ROUND(E24/E6,1)</f>
        <v>3.4</v>
      </c>
      <c r="F7" s="1">
        <f>ROUND(F24/F6,1)</f>
        <v>6.1</v>
      </c>
      <c r="G7" s="1">
        <f>ROUND(G24/G6,1)</f>
        <v>11.6</v>
      </c>
      <c r="H7" s="1">
        <f>ROUND(H24/H6,1)</f>
        <v>3.1</v>
      </c>
    </row>
    <row r="8" spans="2:8" x14ac:dyDescent="0.2">
      <c r="B8" s="29" t="s">
        <v>61</v>
      </c>
      <c r="C8" s="1" t="s">
        <v>75</v>
      </c>
      <c r="D8" s="1" t="s">
        <v>47</v>
      </c>
      <c r="E8" s="1" t="s">
        <v>47</v>
      </c>
      <c r="F8" s="1">
        <v>50</v>
      </c>
      <c r="G8" s="1">
        <v>50</v>
      </c>
      <c r="H8" s="1">
        <v>50</v>
      </c>
    </row>
    <row r="9" spans="2:8" x14ac:dyDescent="0.2">
      <c r="B9" s="29" t="s">
        <v>62</v>
      </c>
      <c r="C9" s="1" t="s">
        <v>76</v>
      </c>
      <c r="D9" s="1" t="s">
        <v>47</v>
      </c>
      <c r="E9" s="1" t="s">
        <v>47</v>
      </c>
      <c r="F9" s="1">
        <v>257.2</v>
      </c>
      <c r="G9" s="1">
        <v>293.3</v>
      </c>
      <c r="H9" s="1">
        <v>257.5</v>
      </c>
    </row>
    <row r="10" spans="2:8" x14ac:dyDescent="0.2">
      <c r="B10" s="29" t="s">
        <v>83</v>
      </c>
      <c r="C10" s="1" t="s">
        <v>47</v>
      </c>
      <c r="D10" s="1" t="s">
        <v>47</v>
      </c>
      <c r="E10" s="1" t="s">
        <v>47</v>
      </c>
      <c r="F10" s="1">
        <f>ROUND(F8*F8/F9,2)</f>
        <v>9.7200000000000006</v>
      </c>
      <c r="G10" s="1">
        <f>ROUND(G8*G8/G9,2)</f>
        <v>8.52</v>
      </c>
      <c r="H10" s="1">
        <f>ROUND(H8*H8/H9,2)</f>
        <v>9.7100000000000009</v>
      </c>
    </row>
    <row r="11" spans="2:8" x14ac:dyDescent="0.2">
      <c r="B11" s="29" t="s">
        <v>63</v>
      </c>
      <c r="C11" s="1" t="s">
        <v>77</v>
      </c>
      <c r="D11" s="1" t="s">
        <v>47</v>
      </c>
      <c r="E11" s="1" t="s">
        <v>47</v>
      </c>
      <c r="F11" s="1">
        <f>ROUND(F24/F9,0)</f>
        <v>15</v>
      </c>
      <c r="G11" s="1">
        <f>ROUND(G24/G9,0)</f>
        <v>15</v>
      </c>
      <c r="H11" s="1">
        <f>ROUND(H24/H9,0)</f>
        <v>15</v>
      </c>
    </row>
    <row r="12" spans="2:8" x14ac:dyDescent="0.2">
      <c r="B12" s="29" t="s">
        <v>84</v>
      </c>
      <c r="C12" s="1" t="s">
        <v>76</v>
      </c>
      <c r="D12" s="1">
        <f>ROUND(3*(D24/1000)^(2/3),1)</f>
        <v>6.6</v>
      </c>
      <c r="E12" s="1">
        <f>ROUND(0.0327*(E24)^(0.8903),1)</f>
        <v>39.1</v>
      </c>
      <c r="F12" s="1">
        <f>ROUND(1.6*(F24/1000)^(2/3),1)</f>
        <v>3.9</v>
      </c>
      <c r="G12" s="1">
        <f>ROUND(1.6*(G24/1000)^(2/3),1)</f>
        <v>4.3</v>
      </c>
      <c r="H12" s="1">
        <f>ROUND(1.6*(H24/1000)^(2/3),1)</f>
        <v>3.9</v>
      </c>
    </row>
    <row r="13" spans="2:8" x14ac:dyDescent="0.2">
      <c r="B13" s="29" t="s">
        <v>85</v>
      </c>
      <c r="C13" s="1" t="s">
        <v>76</v>
      </c>
      <c r="D13" s="1">
        <v>0</v>
      </c>
      <c r="E13" s="1">
        <v>0</v>
      </c>
      <c r="F13" s="1">
        <f>(F24*0.453592*9.81/(0.5*1.225*(F4*0.44704)^2*F9))^2/(PI()*(1.78*(1-0.045*F10^0.68)-0.64)*F10)*F9</f>
        <v>8.5335811368812287E-3</v>
      </c>
      <c r="G13" s="1">
        <f>(G24*0.453592*9.81/(0.5*1.225*(G4*0.44704)^2*G9))^2/(PI()*(1.78*(1-0.045*G10^0.68)-0.64)*G10)*G9</f>
        <v>2.7944451140419276E-2</v>
      </c>
      <c r="H13" s="1">
        <f>(H24*0.453592*9.81/(0.5*1.225*(H4*0.44704)^2*H9))^2/(PI()*(1.78*(1-0.045*H10^0.68)-0.64)*H10)*H9</f>
        <v>0.13682563871597686</v>
      </c>
    </row>
    <row r="14" spans="2:8" x14ac:dyDescent="0.2">
      <c r="B14" s="29" t="s">
        <v>64</v>
      </c>
      <c r="C14" s="1" t="s">
        <v>76</v>
      </c>
      <c r="D14" s="1">
        <f>ROUND(3*(D24/1000)^(2/3),1)</f>
        <v>6.6</v>
      </c>
      <c r="E14" s="1">
        <f>ROUND(0.0327*(E24)^(0.8903),1)</f>
        <v>39.1</v>
      </c>
      <c r="F14" s="1">
        <f>ROUND(F12+F13,1)</f>
        <v>3.9</v>
      </c>
      <c r="G14" s="1">
        <f>ROUND(G12+G13,1)</f>
        <v>4.3</v>
      </c>
      <c r="H14" s="1">
        <f>ROUND(H12+H13,1)</f>
        <v>4</v>
      </c>
    </row>
    <row r="15" spans="2:8" x14ac:dyDescent="0.2">
      <c r="B15" s="29" t="s">
        <v>65</v>
      </c>
      <c r="C15" s="1" t="s">
        <v>47</v>
      </c>
      <c r="D15" s="1">
        <v>5.7</v>
      </c>
      <c r="E15" s="1">
        <v>3.6</v>
      </c>
      <c r="F15" s="1">
        <v>13.5</v>
      </c>
      <c r="G15" s="1">
        <v>17</v>
      </c>
      <c r="H15" s="1">
        <v>10.4</v>
      </c>
    </row>
    <row r="16" spans="2:8" x14ac:dyDescent="0.2">
      <c r="B16" s="29" t="s">
        <v>66</v>
      </c>
      <c r="C16" s="1" t="s">
        <v>78</v>
      </c>
      <c r="D16" s="1">
        <v>177</v>
      </c>
      <c r="E16" s="1">
        <v>200</v>
      </c>
      <c r="F16" s="1">
        <v>138</v>
      </c>
      <c r="G16" s="1">
        <v>100</v>
      </c>
      <c r="H16" s="1">
        <v>102</v>
      </c>
    </row>
    <row r="17" spans="2:8" x14ac:dyDescent="0.2">
      <c r="B17" s="29" t="s">
        <v>80</v>
      </c>
      <c r="C17" s="1" t="s">
        <v>47</v>
      </c>
      <c r="D17" s="28">
        <v>0.57999999999999996</v>
      </c>
      <c r="E17" s="28">
        <v>0.57999999999999996</v>
      </c>
      <c r="F17" s="28">
        <v>0.57999999999999996</v>
      </c>
      <c r="G17" s="28">
        <v>0.57999999999999996</v>
      </c>
      <c r="H17" s="28">
        <v>0.57999999999999996</v>
      </c>
    </row>
    <row r="18" spans="2:8" x14ac:dyDescent="0.2">
      <c r="B18" s="29" t="s">
        <v>67</v>
      </c>
      <c r="C18" s="1" t="s">
        <v>78</v>
      </c>
      <c r="D18" s="1">
        <f>ROUND(1/D17*SQRT((D24*0.453592*9.81)^3/(2*1.225*D6*0.092903)) * 0.00134102,0)</f>
        <v>252</v>
      </c>
      <c r="E18" s="1">
        <f>ROUND(1/E17*SQRT((E24*0.453592*9.81)^3/(2*1.225*E6*0.092903)) * 0.00134102,0)</f>
        <v>240</v>
      </c>
      <c r="F18" s="1">
        <f>ROUND(1/F17*SQRT((F24*0.453592*9.81)^3/(2*1.225*F6*0.092903)) * 0.00134102,0)</f>
        <v>435</v>
      </c>
      <c r="G18" s="1">
        <f>ROUND(1/G17*SQRT((G24*0.453592*9.81)^3/(2*1.225*G6*0.092903)) * 0.00134102,0)</f>
        <v>681</v>
      </c>
      <c r="H18" s="1">
        <f>ROUND(1/H17*SQRT((H24*0.453592*9.81)^3/(2*1.225*H6*0.092903)) * 0.00134102,0)</f>
        <v>308</v>
      </c>
    </row>
    <row r="19" spans="2:8" x14ac:dyDescent="0.2">
      <c r="B19" s="29" t="s">
        <v>68</v>
      </c>
      <c r="C19" s="1" t="s">
        <v>79</v>
      </c>
      <c r="D19" s="28">
        <v>2194</v>
      </c>
      <c r="E19" s="28">
        <v>1586</v>
      </c>
      <c r="F19" s="28">
        <v>2596</v>
      </c>
      <c r="G19" s="28">
        <v>2751</v>
      </c>
      <c r="H19" s="28">
        <v>2334</v>
      </c>
    </row>
    <row r="20" spans="2:8" x14ac:dyDescent="0.2">
      <c r="B20" s="29" t="s">
        <v>69</v>
      </c>
      <c r="C20" s="1" t="s">
        <v>79</v>
      </c>
      <c r="D20" s="28">
        <v>800</v>
      </c>
      <c r="E20" s="28">
        <v>800</v>
      </c>
      <c r="F20" s="28">
        <v>800</v>
      </c>
      <c r="G20" s="28">
        <v>800</v>
      </c>
      <c r="H20" s="28">
        <v>800</v>
      </c>
    </row>
    <row r="21" spans="2:8" x14ac:dyDescent="0.2">
      <c r="B21" s="29" t="s">
        <v>81</v>
      </c>
      <c r="C21" s="1" t="s">
        <v>82</v>
      </c>
      <c r="D21" s="28">
        <v>113.5</v>
      </c>
      <c r="E21" s="28">
        <v>113.5</v>
      </c>
      <c r="F21" s="28">
        <v>113.5</v>
      </c>
      <c r="G21" s="28">
        <v>113.5</v>
      </c>
      <c r="H21" s="28">
        <v>113.5</v>
      </c>
    </row>
    <row r="22" spans="2:8" x14ac:dyDescent="0.2">
      <c r="B22" s="29" t="s">
        <v>70</v>
      </c>
      <c r="C22" s="1" t="s">
        <v>79</v>
      </c>
      <c r="D22" s="1">
        <f>ROUND((D18*745.7*240/3600+D16*745.7*(D3+2)/D4)/D21,0)</f>
        <v>275</v>
      </c>
      <c r="E22" s="1">
        <f>ROUND((E18*745.7*240/3600+E16*745.7*(E3+2)/E4)/E21,0)</f>
        <v>477</v>
      </c>
      <c r="F22" s="1">
        <f>ROUND((F18*745.7*240/3600+F16*745.7*(F3+2)/F4)/F21,0)</f>
        <v>463</v>
      </c>
      <c r="G22" s="1">
        <f>ROUND((G18*745.7*240/3600+G16*745.7*(G3+2)/G4)/G21,0)</f>
        <v>848</v>
      </c>
      <c r="H22" s="1">
        <f>ROUND((H18*745.7*240/3600+H16*745.7*(H3+2)/H4)/H21,0)</f>
        <v>728</v>
      </c>
    </row>
    <row r="23" spans="2:8" x14ac:dyDescent="0.2">
      <c r="B23" s="29" t="s">
        <v>71</v>
      </c>
      <c r="C23" s="1" t="s">
        <v>47</v>
      </c>
      <c r="D23" s="1">
        <f>ROUND((D20+D22)/D24,2)</f>
        <v>0.33</v>
      </c>
      <c r="E23" s="1">
        <f>ROUND((E20+E22)/E24,2)</f>
        <v>0.45</v>
      </c>
      <c r="F23" s="1">
        <f>ROUND((F20+F22)/F24,2)</f>
        <v>0.33</v>
      </c>
      <c r="G23" s="1">
        <f>ROUND((G20+G22)/G24,2)</f>
        <v>0.37</v>
      </c>
      <c r="H23" s="1">
        <f>ROUND((H20+H22)/H24,2)</f>
        <v>0.4</v>
      </c>
    </row>
    <row r="24" spans="2:8" x14ac:dyDescent="0.2">
      <c r="B24" s="29" t="s">
        <v>72</v>
      </c>
      <c r="C24" s="1" t="s">
        <v>79</v>
      </c>
      <c r="D24" s="1">
        <v>3269</v>
      </c>
      <c r="E24" s="1">
        <v>2864</v>
      </c>
      <c r="F24" s="1">
        <v>3858</v>
      </c>
      <c r="G24" s="1">
        <v>4399</v>
      </c>
      <c r="H24" s="1">
        <v>3863</v>
      </c>
    </row>
    <row r="25" spans="2:8" x14ac:dyDescent="0.2">
      <c r="B25" s="1"/>
      <c r="C25" s="1"/>
      <c r="D25" s="1"/>
      <c r="E25" s="1"/>
      <c r="F25" s="1"/>
      <c r="G25" s="1"/>
      <c r="H25" s="1"/>
    </row>
    <row r="26" spans="2:8" x14ac:dyDescent="0.2">
      <c r="B26" s="1"/>
      <c r="C26" s="1"/>
      <c r="D26" s="1"/>
      <c r="E26" s="1"/>
      <c r="F26" s="1"/>
      <c r="G26" s="1"/>
      <c r="H26" s="1"/>
    </row>
    <row r="27" spans="2:8" x14ac:dyDescent="0.2">
      <c r="B27" s="1"/>
      <c r="C27" s="1"/>
    </row>
    <row r="28" spans="2:8" x14ac:dyDescent="0.2">
      <c r="B28" s="1"/>
      <c r="C28" s="1"/>
    </row>
    <row r="29" spans="2:8" x14ac:dyDescent="0.2">
      <c r="B29" s="1"/>
      <c r="C29" s="1"/>
    </row>
    <row r="30" spans="2:8" x14ac:dyDescent="0.2">
      <c r="B30" s="1"/>
      <c r="C30" s="1"/>
    </row>
    <row r="31" spans="2:8" x14ac:dyDescent="0.2">
      <c r="B31" s="1"/>
      <c r="C31" s="1"/>
    </row>
    <row r="32" spans="2:8" x14ac:dyDescent="0.2">
      <c r="B32" s="1"/>
      <c r="C32" s="1"/>
    </row>
    <row r="33" spans="2:3" x14ac:dyDescent="0.2">
      <c r="B33" s="1"/>
      <c r="C33" s="1"/>
    </row>
    <row r="34" spans="2:3" x14ac:dyDescent="0.2">
      <c r="B34" s="1"/>
      <c r="C34" s="1"/>
    </row>
    <row r="35" spans="2:3" x14ac:dyDescent="0.2">
      <c r="B35" s="1"/>
      <c r="C35" s="1"/>
    </row>
    <row r="36" spans="2:3" x14ac:dyDescent="0.2">
      <c r="B36" s="1"/>
      <c r="C36" s="1"/>
    </row>
    <row r="37" spans="2:3" x14ac:dyDescent="0.2">
      <c r="B37" s="1"/>
      <c r="C37" s="1"/>
    </row>
    <row r="38" spans="2:3" x14ac:dyDescent="0.2">
      <c r="B38" s="1"/>
      <c r="C38" s="1"/>
    </row>
    <row r="39" spans="2:3" x14ac:dyDescent="0.2">
      <c r="B39" s="1"/>
      <c r="C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fuselage</vt:lpstr>
      <vt:lpstr>hub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HARIANSYAH Muhammad Alfiyandy</dc:creator>
  <cp:lastModifiedBy>HARIANSYAH Muhammad Alfiyandy</cp:lastModifiedBy>
  <dcterms:created xsi:type="dcterms:W3CDTF">2024-09-12T07:48:22Z</dcterms:created>
  <dcterms:modified xsi:type="dcterms:W3CDTF">2024-12-20T14:01:30Z</dcterms:modified>
</cp:coreProperties>
</file>