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vehicle_creation/"/>
    </mc:Choice>
  </mc:AlternateContent>
  <xr:revisionPtr revIDLastSave="0" documentId="13_ncr:1_{761EB184-FC3B-D041-BCC5-75CFD84AC5BF}" xr6:coauthVersionLast="47" xr6:coauthVersionMax="47" xr10:uidLastSave="{00000000-0000-0000-0000-000000000000}"/>
  <bookViews>
    <workbookView xWindow="0" yWindow="760" windowWidth="30240" windowHeight="17260" xr2:uid="{CBFFEFC0-5217-9641-A6AE-CCDCEB34FACC}"/>
  </bookViews>
  <sheets>
    <sheet name="Sheet1" sheetId="1" r:id="rId1"/>
  </sheets>
  <definedNames>
    <definedName name="_xlchart.v1.2" hidden="1">Sheet1!$AC$3:$AC$12</definedName>
    <definedName name="_xlchart.v1.3" hidden="1">Sheet1!$AD$3:$AD$12</definedName>
    <definedName name="_xlchart.v1.4" hidden="1">Sheet1!$AC$3:$AC$12</definedName>
    <definedName name="_xlchart.v1.5" hidden="1">Sheet1!$AD$3:$AD$12</definedName>
    <definedName name="_xlchart.v2.0" hidden="1">Sheet1!$AC$3:$AC$12</definedName>
    <definedName name="_xlchart.v2.1" hidden="1">Sheet1!$AD$3:$AD$12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11" i="1"/>
  <c r="AF12" i="1"/>
  <c r="AF3" i="1"/>
  <c r="AE4" i="1"/>
  <c r="AE5" i="1"/>
  <c r="AE6" i="1"/>
  <c r="AE7" i="1"/>
  <c r="AE8" i="1"/>
  <c r="AE9" i="1"/>
  <c r="AE10" i="1"/>
  <c r="AE11" i="1"/>
  <c r="AE12" i="1"/>
  <c r="AE3" i="1"/>
  <c r="AD4" i="1"/>
  <c r="AD5" i="1"/>
  <c r="AD6" i="1"/>
  <c r="AD7" i="1"/>
  <c r="AD8" i="1"/>
  <c r="AD9" i="1"/>
  <c r="AD10" i="1"/>
  <c r="AD11" i="1"/>
  <c r="AD12" i="1"/>
  <c r="AD3" i="1"/>
  <c r="AC3" i="1" a="1"/>
  <c r="AC3" i="1" s="1"/>
  <c r="B10" i="1"/>
  <c r="L21" i="1"/>
  <c r="L7" i="1"/>
  <c r="C10" i="1"/>
  <c r="Y33" i="1" l="1"/>
  <c r="Y32" i="1"/>
  <c r="C20" i="1"/>
  <c r="D17" i="1"/>
  <c r="D16" i="1"/>
  <c r="C19" i="1"/>
  <c r="C6" i="1"/>
  <c r="C5" i="1"/>
  <c r="D5" i="1"/>
  <c r="E4" i="1"/>
  <c r="H31" i="1"/>
  <c r="C2" i="1"/>
  <c r="H6" i="1"/>
  <c r="H32" i="1"/>
  <c r="C31" i="1"/>
  <c r="C32" i="1"/>
  <c r="C33" i="1"/>
  <c r="C34" i="1"/>
  <c r="C35" i="1"/>
  <c r="B31" i="1"/>
  <c r="B32" i="1"/>
  <c r="B33" i="1"/>
  <c r="B34" i="1"/>
  <c r="B30" i="1"/>
  <c r="H29" i="1"/>
  <c r="H28" i="1"/>
  <c r="B12" i="1"/>
  <c r="B5" i="1"/>
  <c r="V13" i="1"/>
  <c r="V4" i="1"/>
  <c r="V6" i="1"/>
  <c r="V7" i="1"/>
  <c r="V8" i="1"/>
  <c r="V9" i="1"/>
  <c r="V10" i="1"/>
  <c r="V11" i="1"/>
  <c r="V12" i="1"/>
  <c r="V5" i="1"/>
  <c r="U6" i="1"/>
  <c r="U7" i="1"/>
  <c r="U8" i="1"/>
  <c r="U9" i="1"/>
  <c r="U10" i="1"/>
  <c r="U11" i="1"/>
  <c r="U12" i="1"/>
  <c r="U5" i="1"/>
  <c r="Z6" i="1"/>
  <c r="T7" i="1"/>
  <c r="T8" i="1" s="1"/>
  <c r="T9" i="1" s="1"/>
  <c r="T10" i="1" s="1"/>
  <c r="T11" i="1" s="1"/>
  <c r="T12" i="1" s="1"/>
  <c r="T6" i="1"/>
  <c r="T5" i="1"/>
  <c r="W4" i="1"/>
  <c r="Z17" i="1"/>
  <c r="Y21" i="1" s="1"/>
  <c r="Y9" i="1"/>
  <c r="Z13" i="1" s="1"/>
  <c r="L5" i="1"/>
  <c r="L6" i="1"/>
  <c r="L8" i="1"/>
  <c r="L9" i="1"/>
  <c r="L10" i="1"/>
  <c r="L11" i="1"/>
  <c r="L12" i="1"/>
  <c r="M6" i="1"/>
  <c r="M7" i="1"/>
  <c r="M8" i="1"/>
  <c r="M9" i="1"/>
  <c r="M10" i="1"/>
  <c r="M11" i="1"/>
  <c r="M12" i="1"/>
  <c r="M5" i="1"/>
  <c r="Q24" i="1"/>
  <c r="P20" i="1"/>
  <c r="P21" i="1"/>
  <c r="Q17" i="1"/>
  <c r="Q13" i="1"/>
  <c r="P10" i="1"/>
  <c r="P9" i="1"/>
  <c r="H13" i="1"/>
  <c r="Q6" i="1"/>
  <c r="K6" i="1"/>
  <c r="K5" i="1"/>
  <c r="K7" i="1"/>
  <c r="K8" i="1" s="1"/>
  <c r="K9" i="1" s="1"/>
  <c r="K10" i="1" s="1"/>
  <c r="K11" i="1" s="1"/>
  <c r="K12" i="1" s="1"/>
  <c r="N4" i="1"/>
  <c r="H24" i="1"/>
  <c r="H17" i="1"/>
  <c r="G20" i="1" s="1"/>
  <c r="Y10" i="1" l="1"/>
  <c r="Y20" i="1"/>
  <c r="B6" i="1"/>
  <c r="G10" i="1"/>
  <c r="G9" i="1"/>
  <c r="G21" i="1"/>
  <c r="Z24" i="1" l="1"/>
  <c r="B7" i="1"/>
  <c r="D6" i="1"/>
  <c r="B8" i="1" l="1"/>
  <c r="D7" i="1"/>
  <c r="C7" i="1"/>
  <c r="B9" i="1" l="1"/>
  <c r="D8" i="1"/>
  <c r="C8" i="1"/>
  <c r="D9" i="1" l="1"/>
  <c r="C9" i="1"/>
  <c r="B11" i="1" l="1"/>
  <c r="D10" i="1"/>
  <c r="D11" i="1" l="1"/>
  <c r="C11" i="1"/>
  <c r="D12" i="1" l="1"/>
  <c r="C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<sst xmlns="http://schemas.openxmlformats.org/spreadsheetml/2006/main" count="100" uniqueCount="30">
  <si>
    <t>crd_0</t>
  </si>
  <si>
    <t>crd_1</t>
  </si>
  <si>
    <t>crd_2</t>
  </si>
  <si>
    <t>crd_3</t>
  </si>
  <si>
    <t>crd_4</t>
  </si>
  <si>
    <t>crd_5</t>
  </si>
  <si>
    <t>crd_6</t>
  </si>
  <si>
    <t>crd_7</t>
  </si>
  <si>
    <t>crd_8</t>
  </si>
  <si>
    <t>crd_9</t>
  </si>
  <si>
    <t>radius</t>
  </si>
  <si>
    <t>width</t>
  </si>
  <si>
    <t>chord</t>
  </si>
  <si>
    <t>twist</t>
  </si>
  <si>
    <t>y=mx+c</t>
  </si>
  <si>
    <t>y</t>
  </si>
  <si>
    <t>x</t>
  </si>
  <si>
    <t>m</t>
  </si>
  <si>
    <t>c</t>
  </si>
  <si>
    <t>Kallstrom 2024</t>
  </si>
  <si>
    <t>r/R</t>
  </si>
  <si>
    <t>theta</t>
  </si>
  <si>
    <t>for theta</t>
  </si>
  <si>
    <t>for chord</t>
  </si>
  <si>
    <t>APC Thin Electric 10x7</t>
  </si>
  <si>
    <t>c/R</t>
  </si>
  <si>
    <t>beta</t>
  </si>
  <si>
    <t>APC Thin Electric 10x5</t>
  </si>
  <si>
    <t>ft</t>
  </si>
  <si>
    <t>Grad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</si>
</sst>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c/R vs r/R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9.455971128608924E-2"/>
                  <c:y val="4.46496792067657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2.381059x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- 11.069854x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+ 19.308968x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- 15.630064x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+ 5.342020x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- 0.414998x + 0.123051</a:t>
                    </a:r>
                    <a:endParaRPr lang="en-US"/>
                  </a:p>
                </c:rich>
              </c:tx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Sheet1!$A$40:$A$57</c:f>
              <c:numCache>
                <c:formatCode>General</c:formatCode>
                <c:ptCount val="1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numCache>
            </c:numRef>
          </c:xVal>
          <c:yVal>
            <c:numRef>
              <c:f>Sheet1!$B$40:$B$57</c:f>
              <c:numCache>
                <c:formatCode>General</c:formatCode>
                <c:ptCount val="18"/>
                <c:pt idx="0">
                  <c:v>0.13800000000000001</c:v>
                </c:pt>
                <c:pt idx="1">
                  <c:v>0.154</c:v>
                </c:pt>
                <c:pt idx="2">
                  <c:v>0.17499999999999999</c:v>
                </c:pt>
                <c:pt idx="3">
                  <c:v>0.19</c:v>
                </c:pt>
                <c:pt idx="4">
                  <c:v>0.19800000000000001</c:v>
                </c:pt>
                <c:pt idx="5">
                  <c:v>0.20200000000000001</c:v>
                </c:pt>
                <c:pt idx="6">
                  <c:v>0.2</c:v>
                </c:pt>
                <c:pt idx="7">
                  <c:v>0.19500000000000001</c:v>
                </c:pt>
                <c:pt idx="8">
                  <c:v>0.186</c:v>
                </c:pt>
                <c:pt idx="9">
                  <c:v>0.17399999999999999</c:v>
                </c:pt>
                <c:pt idx="10">
                  <c:v>0.161</c:v>
                </c:pt>
                <c:pt idx="11">
                  <c:v>0.14499999999999999</c:v>
                </c:pt>
                <c:pt idx="12">
                  <c:v>0.129</c:v>
                </c:pt>
                <c:pt idx="13">
                  <c:v>0.112</c:v>
                </c:pt>
                <c:pt idx="14">
                  <c:v>9.6000000000000002E-2</c:v>
                </c:pt>
                <c:pt idx="15">
                  <c:v>8.1000000000000003E-2</c:v>
                </c:pt>
                <c:pt idx="16">
                  <c:v>6.0999999999999999E-2</c:v>
                </c:pt>
                <c:pt idx="17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1-0442-93B8-A7CD7FBED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85519"/>
        <c:axId val="545315056"/>
      </c:scatterChart>
      <c:valAx>
        <c:axId val="176208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15056"/>
        <c:crosses val="autoZero"/>
        <c:crossBetween val="midCat"/>
      </c:valAx>
      <c:valAx>
        <c:axId val="5453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8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vs r/R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3.9208223972003499E-3"/>
                  <c:y val="8.63702974628171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-6,697.117926x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+ 25,184.415974x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- 37,946.404426x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+ 29,071.647212x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- 11,759.969513x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+ 2,278.364278x - 119.686081</a:t>
                    </a:r>
                    <a:endParaRPr lang="en-US"/>
                  </a:p>
                </c:rich>
              </c:tx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Sheet1!$A$40:$A$57</c:f>
              <c:numCache>
                <c:formatCode>General</c:formatCode>
                <c:ptCount val="1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numCache>
            </c:numRef>
          </c:xVal>
          <c:yVal>
            <c:numRef>
              <c:f>Sheet1!$C$40:$C$57</c:f>
              <c:numCache>
                <c:formatCode>General</c:formatCode>
                <c:ptCount val="18"/>
                <c:pt idx="0">
                  <c:v>37.86</c:v>
                </c:pt>
                <c:pt idx="1">
                  <c:v>45.82</c:v>
                </c:pt>
                <c:pt idx="2">
                  <c:v>44.19</c:v>
                </c:pt>
                <c:pt idx="3">
                  <c:v>38.35</c:v>
                </c:pt>
                <c:pt idx="4">
                  <c:v>33.64</c:v>
                </c:pt>
                <c:pt idx="5">
                  <c:v>29.9</c:v>
                </c:pt>
                <c:pt idx="6">
                  <c:v>27.02</c:v>
                </c:pt>
                <c:pt idx="7">
                  <c:v>24.67</c:v>
                </c:pt>
                <c:pt idx="8">
                  <c:v>22.62</c:v>
                </c:pt>
                <c:pt idx="9">
                  <c:v>20.88</c:v>
                </c:pt>
                <c:pt idx="10">
                  <c:v>19.36</c:v>
                </c:pt>
                <c:pt idx="11">
                  <c:v>17.98</c:v>
                </c:pt>
                <c:pt idx="12">
                  <c:v>16.739999999999998</c:v>
                </c:pt>
                <c:pt idx="13">
                  <c:v>15.79</c:v>
                </c:pt>
                <c:pt idx="14">
                  <c:v>14.64</c:v>
                </c:pt>
                <c:pt idx="15">
                  <c:v>13.86</c:v>
                </c:pt>
                <c:pt idx="16">
                  <c:v>12.72</c:v>
                </c:pt>
                <c:pt idx="17">
                  <c:v>11.53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BE-A84E-B3F8-E41F6C39C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85519"/>
        <c:axId val="545315056"/>
      </c:scatterChart>
      <c:valAx>
        <c:axId val="176208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15056"/>
        <c:crosses val="autoZero"/>
        <c:crossBetween val="midCat"/>
      </c:valAx>
      <c:valAx>
        <c:axId val="5453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8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c/R vs r/R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1510717449458886"/>
                  <c:y val="4.00155850594234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2.181641x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- 10.028291x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+ 17.226838x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- 13.534380x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+ 4.207082x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- 0.098726x + 0.086921</a:t>
                    </a:r>
                    <a:endParaRPr lang="en-US"/>
                  </a:p>
                </c:rich>
              </c:tx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Sheet1!$L$39:$L$56</c:f>
              <c:numCache>
                <c:formatCode>General</c:formatCode>
                <c:ptCount val="1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numCache>
            </c:numRef>
          </c:xVal>
          <c:yVal>
            <c:numRef>
              <c:f>Sheet1!$M$39:$M$56</c:f>
              <c:numCache>
                <c:formatCode>General</c:formatCode>
                <c:ptCount val="18"/>
                <c:pt idx="0">
                  <c:v>0.13</c:v>
                </c:pt>
                <c:pt idx="1">
                  <c:v>0.14899999999999999</c:v>
                </c:pt>
                <c:pt idx="2">
                  <c:v>0.17299999999999999</c:v>
                </c:pt>
                <c:pt idx="3">
                  <c:v>0.189</c:v>
                </c:pt>
                <c:pt idx="4">
                  <c:v>0.19700000000000001</c:v>
                </c:pt>
                <c:pt idx="5">
                  <c:v>0.20100000000000001</c:v>
                </c:pt>
                <c:pt idx="6">
                  <c:v>0.2</c:v>
                </c:pt>
                <c:pt idx="7">
                  <c:v>0.19400000000000001</c:v>
                </c:pt>
                <c:pt idx="8">
                  <c:v>0.186</c:v>
                </c:pt>
                <c:pt idx="9">
                  <c:v>0.17399999999999999</c:v>
                </c:pt>
                <c:pt idx="10">
                  <c:v>0.16</c:v>
                </c:pt>
                <c:pt idx="11">
                  <c:v>0.14499999999999999</c:v>
                </c:pt>
                <c:pt idx="12">
                  <c:v>0.128</c:v>
                </c:pt>
                <c:pt idx="13">
                  <c:v>0.112</c:v>
                </c:pt>
                <c:pt idx="14">
                  <c:v>9.6000000000000002E-2</c:v>
                </c:pt>
                <c:pt idx="15">
                  <c:v>8.1000000000000003E-2</c:v>
                </c:pt>
                <c:pt idx="16">
                  <c:v>6.0999999999999999E-2</c:v>
                </c:pt>
                <c:pt idx="17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CE-804D-9187-5F21CD388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85519"/>
        <c:axId val="545315056"/>
      </c:scatterChart>
      <c:valAx>
        <c:axId val="176208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15056"/>
        <c:crosses val="autoZero"/>
        <c:crossBetween val="midCat"/>
      </c:valAx>
      <c:valAx>
        <c:axId val="5453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8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vs r/R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3.1821609653662881E-2"/>
                  <c:y val="8.585124572767663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-4,478.435377x</a:t>
                    </a:r>
                    <a:r>
                      <a:rPr lang="en-US" baseline="30000"/>
                      <a:t>6</a:t>
                    </a:r>
                    <a:r>
                      <a:rPr lang="en-US" baseline="0"/>
                      <a:t> + 16,776.643103x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- 25,188.379403x</a:t>
                    </a:r>
                    <a:r>
                      <a:rPr lang="en-US" baseline="30000"/>
                      <a:t>4</a:t>
                    </a:r>
                    <a:endParaRPr lang="en-US" baseline="0"/>
                  </a:p>
                  <a:p>
                    <a:pPr>
                      <a:defRPr/>
                    </a:pPr>
                    <a:r>
                      <a:rPr lang="en-US" baseline="0"/>
                      <a:t>+ 19,192.520059x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- 7,670.718473x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+ 1,440.689669x - 63.578904</a:t>
                    </a:r>
                    <a:endParaRPr lang="en-US"/>
                  </a:p>
                </c:rich>
              </c:tx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Sheet1!$L$39:$L$56</c:f>
              <c:numCache>
                <c:formatCode>General</c:formatCode>
                <c:ptCount val="1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  <c:pt idx="12">
                  <c:v>0.75</c:v>
                </c:pt>
                <c:pt idx="13">
                  <c:v>0.8</c:v>
                </c:pt>
                <c:pt idx="14">
                  <c:v>0.85</c:v>
                </c:pt>
                <c:pt idx="15">
                  <c:v>0.9</c:v>
                </c:pt>
                <c:pt idx="16">
                  <c:v>0.95</c:v>
                </c:pt>
                <c:pt idx="17">
                  <c:v>1</c:v>
                </c:pt>
              </c:numCache>
            </c:numRef>
          </c:xVal>
          <c:yVal>
            <c:numRef>
              <c:f>Sheet1!$N$39:$N$56</c:f>
              <c:numCache>
                <c:formatCode>General</c:formatCode>
                <c:ptCount val="18"/>
                <c:pt idx="0">
                  <c:v>32.76</c:v>
                </c:pt>
                <c:pt idx="1">
                  <c:v>37.19</c:v>
                </c:pt>
                <c:pt idx="2">
                  <c:v>33.54</c:v>
                </c:pt>
                <c:pt idx="3">
                  <c:v>29.25</c:v>
                </c:pt>
                <c:pt idx="4">
                  <c:v>25.64</c:v>
                </c:pt>
                <c:pt idx="5">
                  <c:v>22.54</c:v>
                </c:pt>
                <c:pt idx="6">
                  <c:v>20.27</c:v>
                </c:pt>
                <c:pt idx="7">
                  <c:v>18.46</c:v>
                </c:pt>
                <c:pt idx="8">
                  <c:v>17.05</c:v>
                </c:pt>
                <c:pt idx="9">
                  <c:v>15.97</c:v>
                </c:pt>
                <c:pt idx="10">
                  <c:v>14.87</c:v>
                </c:pt>
                <c:pt idx="11">
                  <c:v>14.09</c:v>
                </c:pt>
                <c:pt idx="12">
                  <c:v>13.39</c:v>
                </c:pt>
                <c:pt idx="13">
                  <c:v>12.84</c:v>
                </c:pt>
                <c:pt idx="14">
                  <c:v>12.25</c:v>
                </c:pt>
                <c:pt idx="15">
                  <c:v>11.37</c:v>
                </c:pt>
                <c:pt idx="16">
                  <c:v>10.19</c:v>
                </c:pt>
                <c:pt idx="17">
                  <c:v>8.99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2D-BB45-934A-A59DD5D88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085519"/>
        <c:axId val="545315056"/>
      </c:scatterChart>
      <c:valAx>
        <c:axId val="176208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15056"/>
        <c:crosses val="autoZero"/>
        <c:crossBetween val="midCat"/>
      </c:valAx>
      <c:valAx>
        <c:axId val="5453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8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 gradient</a:t>
            </a:r>
            <a:r>
              <a:rPr lang="en-US" baseline="0"/>
              <a:t> variation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Sheet1!$AD$1:$AD$2</c:f>
              <c:strCache>
                <c:ptCount val="2"/>
                <c:pt idx="0">
                  <c:v>Grad =</c:v>
                </c:pt>
                <c:pt idx="1">
                  <c:v>-12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Sheet1!$AC$3:$AC$12</c:f>
              <c:numCache>
                <c:formatCode>General</c:formatCode>
                <c:ptCount val="10"/>
                <c:pt idx="0">
                  <c:v>0.12</c:v>
                </c:pt>
                <c:pt idx="1">
                  <c:v>0.21777777777777779</c:v>
                </c:pt>
                <c:pt idx="2">
                  <c:v>0.31555555555555559</c:v>
                </c:pt>
                <c:pt idx="3">
                  <c:v>0.41333333333333339</c:v>
                </c:pt>
                <c:pt idx="4">
                  <c:v>0.51111111111111118</c:v>
                </c:pt>
                <c:pt idx="5">
                  <c:v>0.60888888888888892</c:v>
                </c:pt>
                <c:pt idx="6">
                  <c:v>0.70666666666666667</c:v>
                </c:pt>
                <c:pt idx="7">
                  <c:v>0.80444444444444441</c:v>
                </c:pt>
                <c:pt idx="8">
                  <c:v>0.90222222222222215</c:v>
                </c:pt>
                <c:pt idx="9">
                  <c:v>0.99999999999999989</c:v>
                </c:pt>
              </c:numCache>
            </c:numRef>
          </c:xVal>
          <c:yVal>
            <c:numRef>
              <c:f>Sheet1!$AD$3:$AD$12</c:f>
              <c:numCache>
                <c:formatCode>General</c:formatCode>
                <c:ptCount val="10"/>
                <c:pt idx="0">
                  <c:v>7.5600000000000005</c:v>
                </c:pt>
                <c:pt idx="1">
                  <c:v>6.3866666666666667</c:v>
                </c:pt>
                <c:pt idx="2">
                  <c:v>5.2133333333333329</c:v>
                </c:pt>
                <c:pt idx="3">
                  <c:v>4.0399999999999991</c:v>
                </c:pt>
                <c:pt idx="4">
                  <c:v>2.8666666666666654</c:v>
                </c:pt>
                <c:pt idx="5">
                  <c:v>1.6933333333333334</c:v>
                </c:pt>
                <c:pt idx="6">
                  <c:v>0.51999999999999957</c:v>
                </c:pt>
                <c:pt idx="7">
                  <c:v>-0.65333333333333243</c:v>
                </c:pt>
                <c:pt idx="8">
                  <c:v>-1.8266666666666662</c:v>
                </c:pt>
                <c:pt idx="9">
                  <c:v>-2.9999999999999982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2-7749-B7AC-FF95C5168CBE}"/>
            </c:ext>
          </c:extLst>
        </c:ser>
        <c:ser>
          <c:idx val="1"/>
          <c:order val="1"/>
          <c:tx>
            <c:strRef>
              <c:f>Sheet1!$AE$1:$AE$2</c:f>
              <c:strCache>
                <c:ptCount val="2"/>
                <c:pt idx="0">
                  <c:v>Grad =</c:v>
                </c:pt>
                <c:pt idx="1">
                  <c:v>-60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Sheet1!$AC$3:$AC$12</c:f>
              <c:numCache>
                <c:formatCode>General</c:formatCode>
                <c:ptCount val="10"/>
                <c:pt idx="0">
                  <c:v>0.12</c:v>
                </c:pt>
                <c:pt idx="1">
                  <c:v>0.21777777777777779</c:v>
                </c:pt>
                <c:pt idx="2">
                  <c:v>0.31555555555555559</c:v>
                </c:pt>
                <c:pt idx="3">
                  <c:v>0.41333333333333339</c:v>
                </c:pt>
                <c:pt idx="4">
                  <c:v>0.51111111111111118</c:v>
                </c:pt>
                <c:pt idx="5">
                  <c:v>0.60888888888888892</c:v>
                </c:pt>
                <c:pt idx="6">
                  <c:v>0.70666666666666667</c:v>
                </c:pt>
                <c:pt idx="7">
                  <c:v>0.80444444444444441</c:v>
                </c:pt>
                <c:pt idx="8">
                  <c:v>0.90222222222222215</c:v>
                </c:pt>
                <c:pt idx="9">
                  <c:v>0.99999999999999989</c:v>
                </c:pt>
              </c:numCache>
            </c:numRef>
          </c:xVal>
          <c:yVal>
            <c:numRef>
              <c:f>Sheet1!$AE$3:$AE$12</c:f>
              <c:numCache>
                <c:formatCode>General</c:formatCode>
                <c:ptCount val="10"/>
                <c:pt idx="0">
                  <c:v>37.799999999999997</c:v>
                </c:pt>
                <c:pt idx="1">
                  <c:v>31.93333333333333</c:v>
                </c:pt>
                <c:pt idx="2">
                  <c:v>26.066666666666663</c:v>
                </c:pt>
                <c:pt idx="3">
                  <c:v>20.199999999999996</c:v>
                </c:pt>
                <c:pt idx="4">
                  <c:v>14.333333333333329</c:v>
                </c:pt>
                <c:pt idx="5">
                  <c:v>8.4666666666666615</c:v>
                </c:pt>
                <c:pt idx="6">
                  <c:v>2.6000000000000014</c:v>
                </c:pt>
                <c:pt idx="7">
                  <c:v>-3.2666666666666657</c:v>
                </c:pt>
                <c:pt idx="8">
                  <c:v>-9.1333333333333258</c:v>
                </c:pt>
                <c:pt idx="9">
                  <c:v>-14.999999999999993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12-7749-B7AC-FF95C5168CBE}"/>
            </c:ext>
          </c:extLst>
        </c:ser>
        <c:ser>
          <c:idx val="2"/>
          <c:order val="2"/>
          <c:tx>
            <c:strRef>
              <c:f>Sheet1!$AF$1:$AF$2</c:f>
              <c:strCache>
                <c:ptCount val="2"/>
                <c:pt idx="0">
                  <c:v>Grad =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Sheet1!$AC$3:$AC$12</c:f>
              <c:numCache>
                <c:formatCode>General</c:formatCode>
                <c:ptCount val="10"/>
                <c:pt idx="0">
                  <c:v>0.12</c:v>
                </c:pt>
                <c:pt idx="1">
                  <c:v>0.21777777777777779</c:v>
                </c:pt>
                <c:pt idx="2">
                  <c:v>0.31555555555555559</c:v>
                </c:pt>
                <c:pt idx="3">
                  <c:v>0.41333333333333339</c:v>
                </c:pt>
                <c:pt idx="4">
                  <c:v>0.51111111111111118</c:v>
                </c:pt>
                <c:pt idx="5">
                  <c:v>0.60888888888888892</c:v>
                </c:pt>
                <c:pt idx="6">
                  <c:v>0.70666666666666667</c:v>
                </c:pt>
                <c:pt idx="7">
                  <c:v>0.80444444444444441</c:v>
                </c:pt>
                <c:pt idx="8">
                  <c:v>0.90222222222222215</c:v>
                </c:pt>
                <c:pt idx="9">
                  <c:v>0.99999999999999989</c:v>
                </c:pt>
              </c:numCache>
            </c:numRef>
          </c:xVal>
          <c:yVal>
            <c:numRef>
              <c:f>Sheet1!$AF$3:$AF$12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12-7749-B7AC-FF95C5168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29392"/>
        <c:axId val="238131104"/>
      </c:scatterChart>
      <c:valAx>
        <c:axId val="2381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31104"/>
        <c:crosses val="autoZero"/>
        <c:crossBetween val="midCat"/>
      </c:valAx>
      <c:valAx>
        <c:axId val="2381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Local Pitch</a:t>
                </a:r>
                <a:r>
                  <a:rPr lang="en-US" baseline="0"/>
                  <a:t> (deg)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12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36</xdr:row>
      <xdr:rowOff>63500</xdr:rowOff>
    </xdr:from>
    <xdr:to>
      <xdr:col>9</xdr:col>
      <xdr:colOff>387350</xdr:colOff>
      <xdr:row>49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CA2331-E48B-7FB8-945B-F1E0C64D3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50</xdr:row>
      <xdr:rowOff>121920</xdr:rowOff>
    </xdr:from>
    <xdr:to>
      <xdr:col>9</xdr:col>
      <xdr:colOff>373380</xdr:colOff>
      <xdr:row>64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400AC-AD93-B44E-A834-2B6531568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30238</xdr:colOff>
      <xdr:row>30</xdr:row>
      <xdr:rowOff>45357</xdr:rowOff>
    </xdr:from>
    <xdr:to>
      <xdr:col>19</xdr:col>
      <xdr:colOff>312662</xdr:colOff>
      <xdr:row>43</xdr:row>
      <xdr:rowOff>146957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B8B17A-4191-F944-9561-054E3311D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60475</xdr:colOff>
      <xdr:row>44</xdr:row>
      <xdr:rowOff>90716</xdr:rowOff>
    </xdr:from>
    <xdr:to>
      <xdr:col>19</xdr:col>
      <xdr:colOff>342899</xdr:colOff>
      <xdr:row>57</xdr:row>
      <xdr:rowOff>185664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1FD10C-BAFD-F444-88C4-87B1D2425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6350</xdr:colOff>
      <xdr:row>14</xdr:row>
      <xdr:rowOff>139700</xdr:rowOff>
    </xdr:from>
    <xdr:to>
      <xdr:col>34</xdr:col>
      <xdr:colOff>450850</xdr:colOff>
      <xdr:row>28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C6502D-BDB1-05C8-F413-753B952B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E91C-FC05-3749-81AC-84E7CEDBE03F}">
  <dimension ref="A1:AF57"/>
  <sheetViews>
    <sheetView tabSelected="1" topLeftCell="W1" zoomScale="125" workbookViewId="0">
      <selection activeCell="AB19" sqref="AB19"/>
    </sheetView>
  </sheetViews>
  <sheetFormatPr baseColWidth="10" defaultRowHeight="16" x14ac:dyDescent="0.2"/>
  <cols>
    <col min="3" max="3" width="15.6640625" customWidth="1"/>
    <col min="8" max="8" width="12.1640625" bestFit="1" customWidth="1"/>
    <col min="11" max="11" width="14.5" customWidth="1"/>
    <col min="12" max="12" width="9.6640625" customWidth="1"/>
    <col min="17" max="17" width="12.83203125" bestFit="1" customWidth="1"/>
    <col min="21" max="21" width="9.6640625" customWidth="1"/>
  </cols>
  <sheetData>
    <row r="1" spans="1:32" x14ac:dyDescent="0.2">
      <c r="AD1" t="s">
        <v>29</v>
      </c>
      <c r="AE1" t="s">
        <v>29</v>
      </c>
      <c r="AF1" t="s">
        <v>29</v>
      </c>
    </row>
    <row r="2" spans="1:32" x14ac:dyDescent="0.2">
      <c r="B2">
        <v>0</v>
      </c>
      <c r="C2">
        <f>$H$6*B2+$H$7</f>
        <v>7.4736360000000002E-2</v>
      </c>
      <c r="AD2">
        <v>-12</v>
      </c>
      <c r="AE2">
        <v>-60</v>
      </c>
      <c r="AF2">
        <v>0</v>
      </c>
    </row>
    <row r="3" spans="1:32" x14ac:dyDescent="0.2">
      <c r="B3" t="s">
        <v>10</v>
      </c>
      <c r="C3" t="s">
        <v>12</v>
      </c>
      <c r="D3" t="s">
        <v>13</v>
      </c>
      <c r="E3" t="s">
        <v>11</v>
      </c>
      <c r="K3" t="s">
        <v>10</v>
      </c>
      <c r="L3" t="s">
        <v>12</v>
      </c>
      <c r="M3" t="s">
        <v>13</v>
      </c>
      <c r="N3" t="s">
        <v>11</v>
      </c>
      <c r="T3" t="s">
        <v>10</v>
      </c>
      <c r="U3" t="s">
        <v>12</v>
      </c>
      <c r="V3" t="s">
        <v>13</v>
      </c>
      <c r="W3" t="s">
        <v>11</v>
      </c>
      <c r="AC3" cm="1">
        <f t="array" ref="AC3:AC12">_xlfn.SEQUENCE(10,1,0.12,(1-0.12)/9)</f>
        <v>0.12</v>
      </c>
      <c r="AD3">
        <f>$AD$2 * AC3 + (-$AD$2*0.75)</f>
        <v>7.5600000000000005</v>
      </c>
      <c r="AE3">
        <f>$AE$2 * AC3 + (-$AE$2*0.75)</f>
        <v>37.799999999999997</v>
      </c>
      <c r="AF3">
        <f>$AF$2 * AC3 + (-$AF$2*0.75)</f>
        <v>0</v>
      </c>
    </row>
    <row r="4" spans="1:32" x14ac:dyDescent="0.2">
      <c r="A4" t="s">
        <v>0</v>
      </c>
      <c r="B4">
        <v>0.12</v>
      </c>
      <c r="C4">
        <v>7.2499999999999995E-2</v>
      </c>
      <c r="D4">
        <v>7.56</v>
      </c>
      <c r="E4">
        <f>(B13-B4)/8</f>
        <v>0.11</v>
      </c>
      <c r="J4" t="s">
        <v>0</v>
      </c>
      <c r="K4">
        <v>0.21</v>
      </c>
      <c r="L4">
        <v>0.55700000000000005</v>
      </c>
      <c r="M4">
        <v>8.1</v>
      </c>
      <c r="N4">
        <f>(K13-K4)/8</f>
        <v>9.8750000000000004E-2</v>
      </c>
      <c r="S4" t="s">
        <v>0</v>
      </c>
      <c r="T4">
        <v>0.21</v>
      </c>
      <c r="U4">
        <v>0.50860000000000005</v>
      </c>
      <c r="V4">
        <f>-35*T4+26.67</f>
        <v>19.32</v>
      </c>
      <c r="W4">
        <f>(T13-T4)/8</f>
        <v>9.8750000000000004E-2</v>
      </c>
      <c r="AC4">
        <v>0.21777777777777779</v>
      </c>
      <c r="AD4">
        <f t="shared" ref="AD4:AE12" si="0">$AD$2 * AC4 + (-$AD$2*0.75)</f>
        <v>6.3866666666666667</v>
      </c>
      <c r="AE4">
        <f t="shared" ref="AE4:AE12" si="1">$AE$2 * AC4 + (-$AE$2*0.75)</f>
        <v>31.93333333333333</v>
      </c>
      <c r="AF4">
        <f t="shared" ref="AF4:AF12" si="2">$AF$2 * AC4 + (-$AF$2*0.75)</f>
        <v>0</v>
      </c>
    </row>
    <row r="5" spans="1:32" x14ac:dyDescent="0.2">
      <c r="A5" t="s">
        <v>1</v>
      </c>
      <c r="B5">
        <f>B4+E4/2</f>
        <v>0.17499999999999999</v>
      </c>
      <c r="C5">
        <f>$H$6*B5+$H$7</f>
        <v>7.147499636363637E-2</v>
      </c>
      <c r="D5">
        <f>-12*B5+9</f>
        <v>6.9</v>
      </c>
      <c r="J5" t="s">
        <v>1</v>
      </c>
      <c r="K5">
        <f>K4+N4/2</f>
        <v>0.25937500000000002</v>
      </c>
      <c r="L5">
        <f>$Q$6*K5+$Q$7</f>
        <v>0.54828750379746827</v>
      </c>
      <c r="M5">
        <f>-15*K5+11.25</f>
        <v>7.359375</v>
      </c>
      <c r="S5" t="s">
        <v>1</v>
      </c>
      <c r="T5">
        <f>T4+W4/2</f>
        <v>0.25937500000000002</v>
      </c>
      <c r="U5">
        <f>$Z$6*T5+$Z$7</f>
        <v>0.50065625405063285</v>
      </c>
      <c r="V5">
        <f>-35*T5+26.67</f>
        <v>17.591875000000002</v>
      </c>
      <c r="AC5">
        <v>0.31555555555555559</v>
      </c>
      <c r="AD5">
        <f t="shared" si="0"/>
        <v>5.2133333333333329</v>
      </c>
      <c r="AE5">
        <f t="shared" si="1"/>
        <v>26.066666666666663</v>
      </c>
      <c r="AF5">
        <f t="shared" si="2"/>
        <v>0</v>
      </c>
    </row>
    <row r="6" spans="1:32" x14ac:dyDescent="0.2">
      <c r="A6" t="s">
        <v>2</v>
      </c>
      <c r="B6">
        <f t="shared" ref="B6:B11" si="3">B5+$E$4</f>
        <v>0.28499999999999998</v>
      </c>
      <c r="C6">
        <f>$H$6*B6+$H$7</f>
        <v>6.942499636363636E-2</v>
      </c>
      <c r="D6">
        <f t="shared" ref="D6:D12" si="4">-12*B6+9</f>
        <v>5.58</v>
      </c>
      <c r="G6" t="s">
        <v>17</v>
      </c>
      <c r="H6">
        <f>(C13-C4)/(B13-B4)</f>
        <v>-1.8636363636363635E-2</v>
      </c>
      <c r="J6" t="s">
        <v>2</v>
      </c>
      <c r="K6">
        <f>K5+$N$4</f>
        <v>0.35812500000000003</v>
      </c>
      <c r="L6">
        <f t="shared" ref="L6:L12" si="5">$Q$6*K6+$Q$7</f>
        <v>0.53086250379746835</v>
      </c>
      <c r="M6">
        <f t="shared" ref="M6:M12" si="6">-15*K6+11.25</f>
        <v>5.8781249999999998</v>
      </c>
      <c r="P6" t="s">
        <v>17</v>
      </c>
      <c r="Q6">
        <f>(L13-L4)/(K13-K4)</f>
        <v>-0.17645569620253168</v>
      </c>
      <c r="S6" t="s">
        <v>2</v>
      </c>
      <c r="T6">
        <f>T5+$W$4</f>
        <v>0.35812500000000003</v>
      </c>
      <c r="U6">
        <f t="shared" ref="U6:U12" si="7">$Z$6*T6+$Z$7</f>
        <v>0.48476875405063291</v>
      </c>
      <c r="V6">
        <f t="shared" ref="V6:V12" si="8">-35*T6+26.67</f>
        <v>14.135625000000001</v>
      </c>
      <c r="Y6" t="s">
        <v>17</v>
      </c>
      <c r="Z6">
        <f>(U13-U4)/(T13-T4)</f>
        <v>-0.16088607594936713</v>
      </c>
      <c r="AC6">
        <v>0.41333333333333339</v>
      </c>
      <c r="AD6">
        <f t="shared" si="0"/>
        <v>4.0399999999999991</v>
      </c>
      <c r="AE6">
        <f t="shared" si="1"/>
        <v>20.199999999999996</v>
      </c>
      <c r="AF6">
        <f t="shared" si="2"/>
        <v>0</v>
      </c>
    </row>
    <row r="7" spans="1:32" x14ac:dyDescent="0.2">
      <c r="A7" t="s">
        <v>3</v>
      </c>
      <c r="B7">
        <f t="shared" si="3"/>
        <v>0.39499999999999996</v>
      </c>
      <c r="C7">
        <f t="shared" ref="C7:C12" si="9">$H$6*B7+$H$7</f>
        <v>6.7374996363636364E-2</v>
      </c>
      <c r="D7">
        <f t="shared" si="4"/>
        <v>4.2600000000000007</v>
      </c>
      <c r="F7" t="s">
        <v>14</v>
      </c>
      <c r="G7" t="s">
        <v>18</v>
      </c>
      <c r="H7">
        <v>7.4736360000000002E-2</v>
      </c>
      <c r="J7" t="s">
        <v>3</v>
      </c>
      <c r="K7">
        <f t="shared" ref="K7:K12" si="10">K6+$N$4</f>
        <v>0.45687500000000003</v>
      </c>
      <c r="L7">
        <f>$Q$6*K7+$Q$7</f>
        <v>0.51343750379746833</v>
      </c>
      <c r="M7">
        <f t="shared" si="6"/>
        <v>4.3968749999999996</v>
      </c>
      <c r="O7" t="s">
        <v>14</v>
      </c>
      <c r="P7" t="s">
        <v>18</v>
      </c>
      <c r="Q7">
        <v>0.59405569999999996</v>
      </c>
      <c r="S7" t="s">
        <v>3</v>
      </c>
      <c r="T7">
        <f t="shared" ref="T7:T12" si="11">T6+$W$4</f>
        <v>0.45687500000000003</v>
      </c>
      <c r="U7">
        <f t="shared" si="7"/>
        <v>0.46888125405063286</v>
      </c>
      <c r="V7">
        <f t="shared" si="8"/>
        <v>10.679375</v>
      </c>
      <c r="X7" t="s">
        <v>14</v>
      </c>
      <c r="Y7" t="s">
        <v>18</v>
      </c>
      <c r="Z7">
        <v>0.54238607999999999</v>
      </c>
      <c r="AC7">
        <v>0.51111111111111118</v>
      </c>
      <c r="AD7">
        <f t="shared" si="0"/>
        <v>2.8666666666666654</v>
      </c>
      <c r="AE7">
        <f t="shared" si="1"/>
        <v>14.333333333333329</v>
      </c>
      <c r="AF7">
        <f t="shared" si="2"/>
        <v>0</v>
      </c>
    </row>
    <row r="8" spans="1:32" x14ac:dyDescent="0.2">
      <c r="A8" t="s">
        <v>4</v>
      </c>
      <c r="B8">
        <f t="shared" si="3"/>
        <v>0.505</v>
      </c>
      <c r="C8">
        <f t="shared" si="9"/>
        <v>6.5324996363636367E-2</v>
      </c>
      <c r="D8">
        <f t="shared" si="4"/>
        <v>2.9399999999999995</v>
      </c>
      <c r="F8" t="s">
        <v>16</v>
      </c>
      <c r="G8" t="s">
        <v>15</v>
      </c>
      <c r="J8" t="s">
        <v>4</v>
      </c>
      <c r="K8">
        <f t="shared" si="10"/>
        <v>0.55562500000000004</v>
      </c>
      <c r="L8">
        <f t="shared" si="5"/>
        <v>0.49601250379746831</v>
      </c>
      <c r="M8">
        <f t="shared" si="6"/>
        <v>2.9156249999999986</v>
      </c>
      <c r="O8" t="s">
        <v>16</v>
      </c>
      <c r="P8" t="s">
        <v>15</v>
      </c>
      <c r="S8" t="s">
        <v>4</v>
      </c>
      <c r="T8">
        <f t="shared" si="11"/>
        <v>0.55562500000000004</v>
      </c>
      <c r="U8">
        <f t="shared" si="7"/>
        <v>0.45299375405063286</v>
      </c>
      <c r="V8">
        <f t="shared" si="8"/>
        <v>7.2231249999999996</v>
      </c>
      <c r="X8" t="s">
        <v>16</v>
      </c>
      <c r="Y8" t="s">
        <v>15</v>
      </c>
      <c r="AC8">
        <v>0.60888888888888892</v>
      </c>
      <c r="AD8">
        <f t="shared" si="0"/>
        <v>1.6933333333333334</v>
      </c>
      <c r="AE8">
        <f t="shared" si="1"/>
        <v>8.4666666666666615</v>
      </c>
      <c r="AF8">
        <f t="shared" si="2"/>
        <v>0</v>
      </c>
    </row>
    <row r="9" spans="1:32" x14ac:dyDescent="0.2">
      <c r="A9" t="s">
        <v>5</v>
      </c>
      <c r="B9">
        <f t="shared" si="3"/>
        <v>0.61499999999999999</v>
      </c>
      <c r="C9">
        <f t="shared" si="9"/>
        <v>6.3274996363636371E-2</v>
      </c>
      <c r="D9">
        <f t="shared" si="4"/>
        <v>1.62</v>
      </c>
      <c r="F9">
        <v>0.12</v>
      </c>
      <c r="G9">
        <f>H6*F9+H7</f>
        <v>7.2499996363636368E-2</v>
      </c>
      <c r="J9" t="s">
        <v>5</v>
      </c>
      <c r="K9">
        <f t="shared" si="10"/>
        <v>0.65437500000000004</v>
      </c>
      <c r="L9">
        <f t="shared" si="5"/>
        <v>0.47858750379746828</v>
      </c>
      <c r="M9">
        <f t="shared" si="6"/>
        <v>1.4343749999999993</v>
      </c>
      <c r="O9">
        <v>0.21</v>
      </c>
      <c r="P9">
        <f>Q6*O9+Q7</f>
        <v>0.55700000379746828</v>
      </c>
      <c r="S9" t="s">
        <v>5</v>
      </c>
      <c r="T9">
        <f t="shared" si="11"/>
        <v>0.65437500000000004</v>
      </c>
      <c r="U9">
        <f t="shared" si="7"/>
        <v>0.43710625405063286</v>
      </c>
      <c r="V9">
        <f t="shared" si="8"/>
        <v>3.7668749999999989</v>
      </c>
      <c r="X9">
        <v>0.21</v>
      </c>
      <c r="Y9">
        <f>Z6*X9+Z7</f>
        <v>0.50860000405063288</v>
      </c>
      <c r="AC9">
        <v>0.70666666666666667</v>
      </c>
      <c r="AD9">
        <f t="shared" si="0"/>
        <v>0.51999999999999957</v>
      </c>
      <c r="AE9">
        <f t="shared" si="1"/>
        <v>2.6000000000000014</v>
      </c>
      <c r="AF9">
        <f t="shared" si="2"/>
        <v>0</v>
      </c>
    </row>
    <row r="10" spans="1:32" x14ac:dyDescent="0.2">
      <c r="A10" t="s">
        <v>6</v>
      </c>
      <c r="B10">
        <f>B9+$E$4</f>
        <v>0.72499999999999998</v>
      </c>
      <c r="C10">
        <f>$H$6*B10+$H$7</f>
        <v>6.1224996363636368E-2</v>
      </c>
      <c r="D10">
        <f t="shared" si="4"/>
        <v>0.30000000000000071</v>
      </c>
      <c r="F10">
        <v>1</v>
      </c>
      <c r="G10">
        <f>H6*F10+H7</f>
        <v>5.609999636363637E-2</v>
      </c>
      <c r="J10" t="s">
        <v>6</v>
      </c>
      <c r="K10">
        <f t="shared" si="10"/>
        <v>0.75312500000000004</v>
      </c>
      <c r="L10">
        <f t="shared" si="5"/>
        <v>0.46116250379746826</v>
      </c>
      <c r="M10">
        <f t="shared" si="6"/>
        <v>-4.6875E-2</v>
      </c>
      <c r="O10">
        <v>1</v>
      </c>
      <c r="P10">
        <f>Q6*O10+Q7</f>
        <v>0.41760000379746831</v>
      </c>
      <c r="S10" t="s">
        <v>6</v>
      </c>
      <c r="T10">
        <f t="shared" si="11"/>
        <v>0.75312500000000004</v>
      </c>
      <c r="U10">
        <f t="shared" si="7"/>
        <v>0.42121875405063286</v>
      </c>
      <c r="V10">
        <f t="shared" si="8"/>
        <v>0.31062500000000171</v>
      </c>
      <c r="X10">
        <v>1</v>
      </c>
      <c r="Y10">
        <f>Z6*X10+Z7</f>
        <v>0.38150000405063289</v>
      </c>
      <c r="AC10">
        <v>0.80444444444444441</v>
      </c>
      <c r="AD10">
        <f t="shared" si="0"/>
        <v>-0.65333333333333243</v>
      </c>
      <c r="AE10">
        <f t="shared" si="1"/>
        <v>-3.2666666666666657</v>
      </c>
      <c r="AF10">
        <f t="shared" si="2"/>
        <v>0</v>
      </c>
    </row>
    <row r="11" spans="1:32" x14ac:dyDescent="0.2">
      <c r="A11" t="s">
        <v>7</v>
      </c>
      <c r="B11">
        <f t="shared" si="3"/>
        <v>0.83499999999999996</v>
      </c>
      <c r="C11">
        <f t="shared" si="9"/>
        <v>5.9174996363636365E-2</v>
      </c>
      <c r="D11">
        <f t="shared" si="4"/>
        <v>-1.0199999999999996</v>
      </c>
      <c r="J11" t="s">
        <v>7</v>
      </c>
      <c r="K11">
        <f t="shared" si="10"/>
        <v>0.85187500000000005</v>
      </c>
      <c r="L11">
        <f t="shared" si="5"/>
        <v>0.44373750379746829</v>
      </c>
      <c r="M11">
        <f t="shared" si="6"/>
        <v>-1.5281250000000011</v>
      </c>
      <c r="S11" t="s">
        <v>7</v>
      </c>
      <c r="T11">
        <f t="shared" si="11"/>
        <v>0.85187500000000005</v>
      </c>
      <c r="U11">
        <f t="shared" si="7"/>
        <v>0.40533125405063286</v>
      </c>
      <c r="V11">
        <f t="shared" si="8"/>
        <v>-3.145624999999999</v>
      </c>
      <c r="AC11">
        <v>0.90222222222222215</v>
      </c>
      <c r="AD11">
        <f t="shared" si="0"/>
        <v>-1.8266666666666662</v>
      </c>
      <c r="AE11">
        <f t="shared" si="1"/>
        <v>-9.1333333333333258</v>
      </c>
      <c r="AF11">
        <f t="shared" si="2"/>
        <v>0</v>
      </c>
    </row>
    <row r="12" spans="1:32" x14ac:dyDescent="0.2">
      <c r="A12" t="s">
        <v>8</v>
      </c>
      <c r="B12">
        <f>B11+$E$4</f>
        <v>0.94499999999999995</v>
      </c>
      <c r="C12">
        <f t="shared" si="9"/>
        <v>5.7124996363636368E-2</v>
      </c>
      <c r="D12">
        <f t="shared" si="4"/>
        <v>-2.34</v>
      </c>
      <c r="J12" t="s">
        <v>8</v>
      </c>
      <c r="K12">
        <f t="shared" si="10"/>
        <v>0.95062500000000005</v>
      </c>
      <c r="L12">
        <f t="shared" si="5"/>
        <v>0.42631250379746827</v>
      </c>
      <c r="M12">
        <f t="shared" si="6"/>
        <v>-3.0093750000000004</v>
      </c>
      <c r="S12" t="s">
        <v>8</v>
      </c>
      <c r="T12">
        <f t="shared" si="11"/>
        <v>0.95062500000000005</v>
      </c>
      <c r="U12">
        <f t="shared" si="7"/>
        <v>0.38944375405063286</v>
      </c>
      <c r="V12">
        <f t="shared" si="8"/>
        <v>-6.6018749999999997</v>
      </c>
      <c r="AC12">
        <v>0.99999999999999989</v>
      </c>
      <c r="AD12">
        <f t="shared" si="0"/>
        <v>-2.9999999999999982</v>
      </c>
      <c r="AE12">
        <f t="shared" si="1"/>
        <v>-14.999999999999993</v>
      </c>
      <c r="AF12">
        <f t="shared" si="2"/>
        <v>0</v>
      </c>
    </row>
    <row r="13" spans="1:32" x14ac:dyDescent="0.2">
      <c r="A13" t="s">
        <v>9</v>
      </c>
      <c r="B13">
        <v>1</v>
      </c>
      <c r="C13">
        <v>5.6099999999999997E-2</v>
      </c>
      <c r="D13">
        <v>-3</v>
      </c>
      <c r="H13">
        <f>0.0725-G9</f>
        <v>3.6363636268799127E-9</v>
      </c>
      <c r="J13" t="s">
        <v>9</v>
      </c>
      <c r="K13">
        <v>1</v>
      </c>
      <c r="L13">
        <v>0.41760000000000003</v>
      </c>
      <c r="M13">
        <v>-3.75</v>
      </c>
      <c r="Q13">
        <f>0.557-P9</f>
        <v>-3.7974682287611472E-9</v>
      </c>
      <c r="S13" t="s">
        <v>9</v>
      </c>
      <c r="T13">
        <v>1</v>
      </c>
      <c r="U13">
        <v>0.38150000000000001</v>
      </c>
      <c r="V13">
        <f>-35*T13+26.67</f>
        <v>-8.3299999999999983</v>
      </c>
      <c r="Z13">
        <f>0.557-Y9</f>
        <v>4.8399995949367169E-2</v>
      </c>
    </row>
    <row r="16" spans="1:32" x14ac:dyDescent="0.2">
      <c r="B16">
        <v>0.12</v>
      </c>
      <c r="C16">
        <v>0.76875000000000004</v>
      </c>
      <c r="D16">
        <f>C4*9.215</f>
        <v>0.66808749999999995</v>
      </c>
    </row>
    <row r="17" spans="1:26" x14ac:dyDescent="0.2">
      <c r="B17">
        <v>1</v>
      </c>
      <c r="C17">
        <v>0.57657000000000003</v>
      </c>
      <c r="D17">
        <f>C13*9.215</f>
        <v>0.51696149999999996</v>
      </c>
      <c r="G17" t="s">
        <v>17</v>
      </c>
      <c r="H17">
        <f>(D13-D4)/(B13-B4)</f>
        <v>-11.999999999999998</v>
      </c>
      <c r="P17" t="s">
        <v>17</v>
      </c>
      <c r="Q17">
        <f>(M13-M4)/(K13-K4)</f>
        <v>-14.999999999999998</v>
      </c>
      <c r="Y17" t="s">
        <v>17</v>
      </c>
      <c r="Z17">
        <f>(V13-V4)/(T13-T4)</f>
        <v>-35</v>
      </c>
    </row>
    <row r="18" spans="1:26" x14ac:dyDescent="0.2">
      <c r="F18" t="s">
        <v>14</v>
      </c>
      <c r="G18" t="s">
        <v>18</v>
      </c>
      <c r="H18">
        <v>9</v>
      </c>
      <c r="O18" t="s">
        <v>14</v>
      </c>
      <c r="P18" t="s">
        <v>18</v>
      </c>
      <c r="Q18">
        <v>11.25</v>
      </c>
      <c r="X18" t="s">
        <v>14</v>
      </c>
      <c r="Y18" t="s">
        <v>18</v>
      </c>
      <c r="Z18">
        <v>26.67</v>
      </c>
    </row>
    <row r="19" spans="1:26" x14ac:dyDescent="0.2">
      <c r="B19" t="s">
        <v>17</v>
      </c>
      <c r="C19">
        <f>(C17-C16)/(B17-B16)</f>
        <v>-0.21838636363636366</v>
      </c>
      <c r="F19" t="s">
        <v>16</v>
      </c>
      <c r="G19" t="s">
        <v>15</v>
      </c>
      <c r="O19" t="s">
        <v>16</v>
      </c>
      <c r="P19" t="s">
        <v>15</v>
      </c>
      <c r="X19" t="s">
        <v>16</v>
      </c>
      <c r="Y19" t="s">
        <v>15</v>
      </c>
    </row>
    <row r="20" spans="1:26" x14ac:dyDescent="0.2">
      <c r="B20" t="s">
        <v>18</v>
      </c>
      <c r="C20">
        <f>C16-C19*B16</f>
        <v>0.79495636363636368</v>
      </c>
      <c r="F20">
        <v>0.12</v>
      </c>
      <c r="G20">
        <f>H17*F20+H18</f>
        <v>7.5600000000000005</v>
      </c>
      <c r="O20">
        <v>0.21</v>
      </c>
      <c r="P20">
        <f>Q17*O20+Q18</f>
        <v>8.1000000000000014</v>
      </c>
      <c r="X20">
        <v>0.21</v>
      </c>
      <c r="Y20">
        <f>Z17*X20+Z18</f>
        <v>19.32</v>
      </c>
    </row>
    <row r="21" spans="1:26" x14ac:dyDescent="0.2">
      <c r="F21">
        <v>1</v>
      </c>
      <c r="G21">
        <f>H17*F21+H18</f>
        <v>-2.9999999999999982</v>
      </c>
      <c r="L21">
        <f>$Q$6*0.75+$Q$7</f>
        <v>0.46171392784810117</v>
      </c>
      <c r="O21">
        <v>1</v>
      </c>
      <c r="P21">
        <f>Q17*O21+Q18</f>
        <v>-3.7499999999999982</v>
      </c>
      <c r="X21">
        <v>1</v>
      </c>
      <c r="Y21">
        <f>Z17*X21+Z18</f>
        <v>-8.3299999999999983</v>
      </c>
    </row>
    <row r="24" spans="1:26" x14ac:dyDescent="0.2">
      <c r="H24">
        <f>7.56-G20</f>
        <v>0</v>
      </c>
      <c r="Q24">
        <f>M4-P20</f>
        <v>0</v>
      </c>
      <c r="Z24">
        <f>V4-Y20</f>
        <v>0</v>
      </c>
    </row>
    <row r="26" spans="1:26" x14ac:dyDescent="0.2">
      <c r="A26" t="s">
        <v>19</v>
      </c>
    </row>
    <row r="28" spans="1:26" x14ac:dyDescent="0.2">
      <c r="A28" s="2" t="s">
        <v>20</v>
      </c>
      <c r="B28" s="2" t="s">
        <v>21</v>
      </c>
      <c r="C28" s="2" t="s">
        <v>18</v>
      </c>
      <c r="D28" s="1"/>
      <c r="E28" s="1"/>
      <c r="F28" t="s">
        <v>14</v>
      </c>
      <c r="G28" t="s">
        <v>17</v>
      </c>
      <c r="H28">
        <f>(B35-B29)/(A35-A29)</f>
        <v>-12</v>
      </c>
      <c r="Y28" t="s">
        <v>28</v>
      </c>
    </row>
    <row r="29" spans="1:26" x14ac:dyDescent="0.2">
      <c r="A29" s="1">
        <v>0</v>
      </c>
      <c r="B29" s="1">
        <v>9</v>
      </c>
      <c r="C29" s="1"/>
      <c r="D29" s="1"/>
      <c r="E29" s="1"/>
      <c r="F29" s="3" t="s">
        <v>22</v>
      </c>
      <c r="G29" t="s">
        <v>18</v>
      </c>
      <c r="H29">
        <f>B29-H28*A29</f>
        <v>9</v>
      </c>
      <c r="X29">
        <v>0.12</v>
      </c>
      <c r="Y29">
        <v>0.68500000000000005</v>
      </c>
    </row>
    <row r="30" spans="1:26" x14ac:dyDescent="0.2">
      <c r="A30" s="1">
        <v>0.12</v>
      </c>
      <c r="B30" s="1">
        <f>-12*A30+9</f>
        <v>7.5600000000000005</v>
      </c>
      <c r="C30" s="1">
        <v>0.68500000000000005</v>
      </c>
      <c r="D30" s="1"/>
      <c r="E30" s="1"/>
      <c r="X30">
        <v>1</v>
      </c>
      <c r="Y30">
        <v>0.51400000000000001</v>
      </c>
    </row>
    <row r="31" spans="1:26" x14ac:dyDescent="0.2">
      <c r="A31" s="1">
        <v>0.25</v>
      </c>
      <c r="B31" s="1">
        <f t="shared" ref="B31:B34" si="12">-12*A31+9</f>
        <v>6</v>
      </c>
      <c r="C31" s="1">
        <f>-0.19460227*A31+0.708352273</f>
        <v>0.65970170550000007</v>
      </c>
      <c r="D31" s="1"/>
      <c r="E31" s="1"/>
      <c r="F31" t="s">
        <v>14</v>
      </c>
      <c r="G31" t="s">
        <v>17</v>
      </c>
      <c r="H31">
        <f>(C35-C30)/(A35-A30)</f>
        <v>-0.19460227272727273</v>
      </c>
    </row>
    <row r="32" spans="1:26" x14ac:dyDescent="0.2">
      <c r="A32" s="1">
        <v>0.5</v>
      </c>
      <c r="B32" s="1">
        <f t="shared" si="12"/>
        <v>3</v>
      </c>
      <c r="C32" s="1">
        <f t="shared" ref="C32:C34" si="13">-0.19460227*A32+0.708352273</f>
        <v>0.61105113799999999</v>
      </c>
      <c r="D32" s="1"/>
      <c r="E32" s="1"/>
      <c r="F32" s="3" t="s">
        <v>23</v>
      </c>
      <c r="G32" t="s">
        <v>18</v>
      </c>
      <c r="H32">
        <f>C30-H31*A30</f>
        <v>0.70835227272727275</v>
      </c>
      <c r="X32" t="s">
        <v>17</v>
      </c>
      <c r="Y32">
        <f>(Y30-Y29)/(X30-X29)</f>
        <v>-0.19431818181818186</v>
      </c>
    </row>
    <row r="33" spans="1:25" x14ac:dyDescent="0.2">
      <c r="A33" s="1">
        <v>0.85</v>
      </c>
      <c r="B33" s="1">
        <f t="shared" si="12"/>
        <v>-1.1999999999999993</v>
      </c>
      <c r="C33" s="1">
        <f t="shared" si="13"/>
        <v>0.54294034349999998</v>
      </c>
      <c r="D33" s="1"/>
      <c r="E33" s="1"/>
      <c r="X33" t="s">
        <v>18</v>
      </c>
      <c r="Y33">
        <f>Y29-Y32*X29</f>
        <v>0.70831818181818185</v>
      </c>
    </row>
    <row r="34" spans="1:25" x14ac:dyDescent="0.2">
      <c r="A34" s="1">
        <v>0.95</v>
      </c>
      <c r="B34" s="1">
        <f t="shared" si="12"/>
        <v>-2.3999999999999986</v>
      </c>
      <c r="C34" s="1">
        <f t="shared" si="13"/>
        <v>0.52348011650000004</v>
      </c>
      <c r="D34" s="1"/>
      <c r="E34" s="1"/>
    </row>
    <row r="35" spans="1:25" x14ac:dyDescent="0.2">
      <c r="A35" s="1">
        <v>1</v>
      </c>
      <c r="B35" s="1">
        <v>-3</v>
      </c>
      <c r="C35" s="1">
        <f>0.75*C30</f>
        <v>0.51375000000000004</v>
      </c>
      <c r="D35" s="1"/>
      <c r="E35" s="1"/>
    </row>
    <row r="36" spans="1:25" x14ac:dyDescent="0.2">
      <c r="A36" s="1"/>
      <c r="B36" s="1"/>
      <c r="C36" s="1"/>
      <c r="D36" s="1"/>
      <c r="E36" s="1"/>
    </row>
    <row r="37" spans="1:25" x14ac:dyDescent="0.2">
      <c r="A37" s="1"/>
      <c r="B37" s="1"/>
      <c r="C37" s="1"/>
      <c r="D37" s="1"/>
      <c r="E37" s="1"/>
      <c r="L37" s="7" t="s">
        <v>27</v>
      </c>
      <c r="M37" s="7"/>
      <c r="N37" s="1"/>
    </row>
    <row r="38" spans="1:25" x14ac:dyDescent="0.2">
      <c r="A38" s="7" t="s">
        <v>24</v>
      </c>
      <c r="B38" s="7"/>
      <c r="C38" s="1"/>
      <c r="D38" s="1"/>
      <c r="E38" s="1"/>
      <c r="L38" s="5" t="s">
        <v>20</v>
      </c>
      <c r="M38" s="6" t="s">
        <v>25</v>
      </c>
      <c r="N38" s="6" t="s">
        <v>26</v>
      </c>
    </row>
    <row r="39" spans="1:25" x14ac:dyDescent="0.2">
      <c r="A39" s="5" t="s">
        <v>20</v>
      </c>
      <c r="B39" s="6" t="s">
        <v>25</v>
      </c>
      <c r="C39" s="6" t="s">
        <v>26</v>
      </c>
      <c r="D39" s="1"/>
      <c r="E39" s="1"/>
      <c r="L39" s="4">
        <v>0.15</v>
      </c>
      <c r="M39" s="1">
        <v>0.13</v>
      </c>
      <c r="N39" s="1">
        <v>32.76</v>
      </c>
    </row>
    <row r="40" spans="1:25" x14ac:dyDescent="0.2">
      <c r="A40" s="4">
        <v>0.15</v>
      </c>
      <c r="B40" s="1">
        <v>0.13800000000000001</v>
      </c>
      <c r="C40" s="1">
        <v>37.86</v>
      </c>
      <c r="D40" s="1"/>
      <c r="E40" s="1"/>
      <c r="F40" s="3"/>
      <c r="L40" s="4">
        <v>0.2</v>
      </c>
      <c r="M40" s="1">
        <v>0.14899999999999999</v>
      </c>
      <c r="N40" s="1">
        <v>37.19</v>
      </c>
    </row>
    <row r="41" spans="1:25" x14ac:dyDescent="0.2">
      <c r="A41" s="4">
        <v>0.2</v>
      </c>
      <c r="B41" s="1">
        <v>0.154</v>
      </c>
      <c r="C41" s="1">
        <v>45.82</v>
      </c>
      <c r="D41" s="1"/>
      <c r="E41" s="1"/>
      <c r="L41" s="4">
        <v>0.25</v>
      </c>
      <c r="M41" s="1">
        <v>0.17299999999999999</v>
      </c>
      <c r="N41" s="1">
        <v>33.54</v>
      </c>
    </row>
    <row r="42" spans="1:25" x14ac:dyDescent="0.2">
      <c r="A42" s="4">
        <v>0.25</v>
      </c>
      <c r="B42" s="1">
        <v>0.17499999999999999</v>
      </c>
      <c r="C42" s="1">
        <v>44.19</v>
      </c>
      <c r="D42" s="1"/>
      <c r="E42" s="1"/>
      <c r="L42" s="4">
        <v>0.3</v>
      </c>
      <c r="M42" s="1">
        <v>0.189</v>
      </c>
      <c r="N42" s="1">
        <v>29.25</v>
      </c>
    </row>
    <row r="43" spans="1:25" x14ac:dyDescent="0.2">
      <c r="A43" s="4">
        <v>0.3</v>
      </c>
      <c r="B43" s="1">
        <v>0.19</v>
      </c>
      <c r="C43" s="1">
        <v>38.35</v>
      </c>
      <c r="D43" s="1"/>
      <c r="E43" s="1"/>
      <c r="F43" s="3"/>
      <c r="L43" s="4">
        <v>0.35</v>
      </c>
      <c r="M43" s="1">
        <v>0.19700000000000001</v>
      </c>
      <c r="N43" s="1">
        <v>25.64</v>
      </c>
    </row>
    <row r="44" spans="1:25" x14ac:dyDescent="0.2">
      <c r="A44" s="4">
        <v>0.35</v>
      </c>
      <c r="B44" s="1">
        <v>0.19800000000000001</v>
      </c>
      <c r="C44" s="1">
        <v>33.64</v>
      </c>
      <c r="D44" s="1"/>
      <c r="E44" s="1"/>
      <c r="L44" s="4">
        <v>0.4</v>
      </c>
      <c r="M44" s="1">
        <v>0.20100000000000001</v>
      </c>
      <c r="N44" s="1">
        <v>22.54</v>
      </c>
    </row>
    <row r="45" spans="1:25" x14ac:dyDescent="0.2">
      <c r="A45" s="4">
        <v>0.4</v>
      </c>
      <c r="B45" s="1">
        <v>0.20200000000000001</v>
      </c>
      <c r="C45" s="1">
        <v>29.9</v>
      </c>
      <c r="D45" s="1"/>
      <c r="E45" s="1"/>
      <c r="L45" s="4">
        <v>0.45</v>
      </c>
      <c r="M45" s="1">
        <v>0.2</v>
      </c>
      <c r="N45" s="1">
        <v>20.27</v>
      </c>
    </row>
    <row r="46" spans="1:25" x14ac:dyDescent="0.2">
      <c r="A46" s="4">
        <v>0.45</v>
      </c>
      <c r="B46" s="1">
        <v>0.2</v>
      </c>
      <c r="C46" s="1">
        <v>27.02</v>
      </c>
      <c r="D46" s="1"/>
      <c r="E46" s="1"/>
      <c r="L46" s="4">
        <v>0.5</v>
      </c>
      <c r="M46" s="1">
        <v>0.19400000000000001</v>
      </c>
      <c r="N46" s="1">
        <v>18.46</v>
      </c>
    </row>
    <row r="47" spans="1:25" x14ac:dyDescent="0.2">
      <c r="A47" s="4">
        <v>0.5</v>
      </c>
      <c r="B47" s="1">
        <v>0.19500000000000001</v>
      </c>
      <c r="C47" s="1">
        <v>24.67</v>
      </c>
      <c r="D47" s="1"/>
      <c r="E47" s="1"/>
      <c r="L47" s="4">
        <v>0.55000000000000004</v>
      </c>
      <c r="M47" s="1">
        <v>0.186</v>
      </c>
      <c r="N47" s="1">
        <v>17.05</v>
      </c>
    </row>
    <row r="48" spans="1:25" x14ac:dyDescent="0.2">
      <c r="A48" s="4">
        <v>0.55000000000000004</v>
      </c>
      <c r="B48" s="1">
        <v>0.186</v>
      </c>
      <c r="C48" s="1">
        <v>22.62</v>
      </c>
      <c r="D48" s="1"/>
      <c r="E48" s="1"/>
      <c r="L48" s="4">
        <v>0.6</v>
      </c>
      <c r="M48" s="1">
        <v>0.17399999999999999</v>
      </c>
      <c r="N48" s="1">
        <v>15.97</v>
      </c>
    </row>
    <row r="49" spans="1:14" x14ac:dyDescent="0.2">
      <c r="A49" s="4">
        <v>0.6</v>
      </c>
      <c r="B49" s="1">
        <v>0.17399999999999999</v>
      </c>
      <c r="C49" s="1">
        <v>20.88</v>
      </c>
      <c r="D49" s="1"/>
      <c r="E49" s="1"/>
      <c r="L49" s="4">
        <v>0.65</v>
      </c>
      <c r="M49" s="1">
        <v>0.16</v>
      </c>
      <c r="N49" s="1">
        <v>14.87</v>
      </c>
    </row>
    <row r="50" spans="1:14" x14ac:dyDescent="0.2">
      <c r="A50" s="4">
        <v>0.65</v>
      </c>
      <c r="B50" s="1">
        <v>0.161</v>
      </c>
      <c r="C50" s="1">
        <v>19.36</v>
      </c>
      <c r="D50" s="1"/>
      <c r="E50" s="1"/>
      <c r="L50" s="4">
        <v>0.7</v>
      </c>
      <c r="M50" s="1">
        <v>0.14499999999999999</v>
      </c>
      <c r="N50" s="1">
        <v>14.09</v>
      </c>
    </row>
    <row r="51" spans="1:14" x14ac:dyDescent="0.2">
      <c r="A51" s="4">
        <v>0.7</v>
      </c>
      <c r="B51" s="1">
        <v>0.14499999999999999</v>
      </c>
      <c r="C51" s="1">
        <v>17.98</v>
      </c>
      <c r="D51" s="1"/>
      <c r="E51" s="1"/>
      <c r="L51" s="4">
        <v>0.75</v>
      </c>
      <c r="M51" s="1">
        <v>0.128</v>
      </c>
      <c r="N51" s="1">
        <v>13.39</v>
      </c>
    </row>
    <row r="52" spans="1:14" x14ac:dyDescent="0.2">
      <c r="A52" s="4">
        <v>0.75</v>
      </c>
      <c r="B52" s="1">
        <v>0.129</v>
      </c>
      <c r="C52" s="1">
        <v>16.739999999999998</v>
      </c>
      <c r="D52" s="1"/>
      <c r="E52" s="1"/>
      <c r="L52" s="4">
        <v>0.8</v>
      </c>
      <c r="M52" s="1">
        <v>0.112</v>
      </c>
      <c r="N52" s="1">
        <v>12.84</v>
      </c>
    </row>
    <row r="53" spans="1:14" x14ac:dyDescent="0.2">
      <c r="A53" s="4">
        <v>0.8</v>
      </c>
      <c r="B53" s="1">
        <v>0.112</v>
      </c>
      <c r="C53" s="1">
        <v>15.79</v>
      </c>
      <c r="D53" s="1"/>
      <c r="E53" s="1"/>
      <c r="L53" s="4">
        <v>0.85</v>
      </c>
      <c r="M53" s="1">
        <v>9.6000000000000002E-2</v>
      </c>
      <c r="N53" s="1">
        <v>12.25</v>
      </c>
    </row>
    <row r="54" spans="1:14" x14ac:dyDescent="0.2">
      <c r="A54" s="4">
        <v>0.85</v>
      </c>
      <c r="B54" s="1">
        <v>9.6000000000000002E-2</v>
      </c>
      <c r="C54" s="1">
        <v>14.64</v>
      </c>
      <c r="D54" s="1"/>
      <c r="E54" s="1"/>
      <c r="L54" s="4">
        <v>0.9</v>
      </c>
      <c r="M54" s="1">
        <v>8.1000000000000003E-2</v>
      </c>
      <c r="N54" s="1">
        <v>11.37</v>
      </c>
    </row>
    <row r="55" spans="1:14" x14ac:dyDescent="0.2">
      <c r="A55" s="4">
        <v>0.9</v>
      </c>
      <c r="B55" s="1">
        <v>8.1000000000000003E-2</v>
      </c>
      <c r="C55" s="1">
        <v>13.86</v>
      </c>
      <c r="D55" s="1"/>
      <c r="E55" s="1"/>
      <c r="L55" s="4">
        <v>0.95</v>
      </c>
      <c r="M55" s="1">
        <v>6.0999999999999999E-2</v>
      </c>
      <c r="N55" s="1">
        <v>10.19</v>
      </c>
    </row>
    <row r="56" spans="1:14" x14ac:dyDescent="0.2">
      <c r="A56" s="4">
        <v>0.95</v>
      </c>
      <c r="B56" s="1">
        <v>6.0999999999999999E-2</v>
      </c>
      <c r="C56" s="1">
        <v>12.72</v>
      </c>
      <c r="D56" s="1"/>
      <c r="E56" s="1"/>
      <c r="L56" s="4">
        <v>1</v>
      </c>
      <c r="M56" s="1">
        <v>4.1000000000000002E-2</v>
      </c>
      <c r="N56" s="1">
        <v>8.99</v>
      </c>
    </row>
    <row r="57" spans="1:14" x14ac:dyDescent="0.2">
      <c r="A57" s="4">
        <v>1</v>
      </c>
      <c r="B57" s="1">
        <v>0.04</v>
      </c>
      <c r="C57" s="1">
        <v>11.53</v>
      </c>
      <c r="D57" s="1"/>
      <c r="E57" s="1"/>
    </row>
  </sheetData>
  <mergeCells count="2">
    <mergeCell ref="A38:B38"/>
    <mergeCell ref="L37:M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2025-01-05T13:08:12Z</dcterms:created>
  <dcterms:modified xsi:type="dcterms:W3CDTF">2025-02-16T13:46:28Z</dcterms:modified>
</cp:coreProperties>
</file>