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iyandyhr/Github_Repos/design_and_simulate_propeller_aerodynamics/2_blade_element_momentum_theory/"/>
    </mc:Choice>
  </mc:AlternateContent>
  <xr:revisionPtr revIDLastSave="0" documentId="13_ncr:1_{653687A8-4602-2449-BAC0-AB9C100CA63D}" xr6:coauthVersionLast="47" xr6:coauthVersionMax="47" xr10:uidLastSave="{00000000-0000-0000-0000-000000000000}"/>
  <bookViews>
    <workbookView xWindow="0" yWindow="760" windowWidth="30240" windowHeight="17260" activeTab="2" xr2:uid="{00000000-000D-0000-FFFF-FFFF00000000}"/>
  </bookViews>
  <sheets>
    <sheet name="Section" sheetId="1" r:id="rId1"/>
    <sheet name="Cl" sheetId="2" r:id="rId2"/>
    <sheet name="ClCd_MCEVS" sheetId="5" r:id="rId3"/>
  </sheets>
  <definedNames>
    <definedName name="new." localSheetId="1">Cl!$L$1:$R$48</definedName>
    <definedName name="newa" localSheetId="1">Cl!$S$1:$Y$47</definedName>
    <definedName name="sect" localSheetId="1">Cl!$K$26:$Q$63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2" l="1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12" i="2"/>
  <c r="M4" i="1" l="1"/>
  <c r="M5" i="1"/>
  <c r="M6" i="1"/>
  <c r="M7" i="1"/>
  <c r="M8" i="1"/>
  <c r="M9" i="1"/>
  <c r="M10" i="1"/>
  <c r="M11" i="1"/>
  <c r="M12" i="1"/>
  <c r="M13" i="1"/>
  <c r="M14" i="1"/>
  <c r="M3" i="1"/>
  <c r="P4" i="1"/>
  <c r="P5" i="1"/>
  <c r="P6" i="1"/>
  <c r="P7" i="1"/>
  <c r="P8" i="1"/>
  <c r="P9" i="1"/>
  <c r="P10" i="1"/>
  <c r="O10" i="1" s="1"/>
  <c r="T10" i="1" s="1"/>
  <c r="P11" i="1"/>
  <c r="O11" i="1" s="1"/>
  <c r="T11" i="1" s="1"/>
  <c r="P12" i="1"/>
  <c r="P13" i="1"/>
  <c r="O13" i="1" s="1"/>
  <c r="T13" i="1" s="1"/>
  <c r="P14" i="1"/>
  <c r="P3" i="1"/>
  <c r="J4" i="1"/>
  <c r="J5" i="1"/>
  <c r="J6" i="1"/>
  <c r="J7" i="1"/>
  <c r="I7" i="1" s="1"/>
  <c r="J8" i="1"/>
  <c r="J9" i="1"/>
  <c r="J10" i="1"/>
  <c r="J11" i="1"/>
  <c r="J12" i="1"/>
  <c r="J13" i="1"/>
  <c r="J14" i="1"/>
  <c r="J3" i="1"/>
  <c r="Q4" i="1"/>
  <c r="Q5" i="1"/>
  <c r="Q6" i="1"/>
  <c r="Q7" i="1"/>
  <c r="Q8" i="1"/>
  <c r="Q9" i="1"/>
  <c r="Q10" i="1"/>
  <c r="Q11" i="1"/>
  <c r="Q12" i="1"/>
  <c r="Q13" i="1"/>
  <c r="Q14" i="1"/>
  <c r="N4" i="1"/>
  <c r="N5" i="1"/>
  <c r="N6" i="1"/>
  <c r="N7" i="1"/>
  <c r="N8" i="1"/>
  <c r="N9" i="1"/>
  <c r="N10" i="1"/>
  <c r="N11" i="1"/>
  <c r="N12" i="1"/>
  <c r="N13" i="1"/>
  <c r="N14" i="1"/>
  <c r="N3" i="1"/>
  <c r="Q3" i="1"/>
  <c r="O4" i="1"/>
  <c r="T4" i="1" s="1"/>
  <c r="O5" i="1"/>
  <c r="T5" i="1" s="1"/>
  <c r="O6" i="1"/>
  <c r="T6" i="1" s="1"/>
  <c r="O7" i="1"/>
  <c r="T7" i="1" s="1"/>
  <c r="O8" i="1"/>
  <c r="T8" i="1" s="1"/>
  <c r="O9" i="1"/>
  <c r="T9" i="1" s="1"/>
  <c r="O12" i="1"/>
  <c r="T12" i="1" s="1"/>
  <c r="O14" i="1"/>
  <c r="T14" i="1" s="1"/>
  <c r="O3" i="1"/>
  <c r="T3" i="1" s="1"/>
  <c r="K4" i="1"/>
  <c r="I4" i="1" s="1"/>
  <c r="K5" i="1"/>
  <c r="K6" i="1"/>
  <c r="K7" i="1"/>
  <c r="K8" i="1"/>
  <c r="K9" i="1"/>
  <c r="K10" i="1"/>
  <c r="K11" i="1"/>
  <c r="K12" i="1"/>
  <c r="I12" i="1" s="1"/>
  <c r="K13" i="1"/>
  <c r="K14" i="1"/>
  <c r="K3" i="1"/>
  <c r="E4" i="1"/>
  <c r="C4" i="1" s="1"/>
  <c r="E5" i="1"/>
  <c r="C5" i="1" s="1"/>
  <c r="E6" i="1"/>
  <c r="C6" i="1" s="1"/>
  <c r="E7" i="1"/>
  <c r="C7" i="1" s="1"/>
  <c r="E8" i="1"/>
  <c r="E9" i="1"/>
  <c r="C9" i="1" s="1"/>
  <c r="E10" i="1"/>
  <c r="C10" i="1" s="1"/>
  <c r="E11" i="1"/>
  <c r="C11" i="1" s="1"/>
  <c r="E12" i="1"/>
  <c r="C12" i="1" s="1"/>
  <c r="E13" i="1"/>
  <c r="C13" i="1" s="1"/>
  <c r="E14" i="1"/>
  <c r="C14" i="1" s="1"/>
  <c r="E3" i="1"/>
  <c r="C3" i="1" s="1"/>
  <c r="I13" i="1" l="1"/>
  <c r="L6" i="1"/>
  <c r="I11" i="1"/>
  <c r="I5" i="1"/>
  <c r="I8" i="1"/>
  <c r="I10" i="1"/>
  <c r="I9" i="1"/>
  <c r="L14" i="1"/>
  <c r="S14" i="1" s="1"/>
  <c r="L10" i="1"/>
  <c r="C8" i="1"/>
  <c r="D8" i="1"/>
  <c r="I14" i="1"/>
  <c r="I6" i="1"/>
  <c r="I3" i="1"/>
  <c r="D3" i="1"/>
  <c r="B3" i="1" s="1"/>
  <c r="D14" i="1"/>
  <c r="D10" i="1"/>
  <c r="D6" i="1"/>
  <c r="B6" i="1" s="1"/>
  <c r="D13" i="1"/>
  <c r="B13" i="1" s="1"/>
  <c r="D9" i="1"/>
  <c r="B9" i="1" s="1"/>
  <c r="D5" i="1"/>
  <c r="B5" i="1" s="1"/>
  <c r="D12" i="1"/>
  <c r="B12" i="1" s="1"/>
  <c r="D4" i="1"/>
  <c r="B4" i="1" s="1"/>
  <c r="D11" i="1"/>
  <c r="D7" i="1"/>
  <c r="L3" i="1"/>
  <c r="L11" i="1"/>
  <c r="L7" i="1"/>
  <c r="L13" i="1"/>
  <c r="L9" i="1"/>
  <c r="L5" i="1"/>
  <c r="L12" i="1"/>
  <c r="L8" i="1"/>
  <c r="L4" i="1"/>
  <c r="S4" i="1" s="1"/>
  <c r="S8" i="1" l="1"/>
  <c r="S13" i="1"/>
  <c r="R3" i="1"/>
  <c r="S12" i="1"/>
  <c r="S5" i="1"/>
  <c r="S9" i="1"/>
  <c r="R9" i="1"/>
  <c r="R5" i="1"/>
  <c r="R14" i="1"/>
  <c r="B14" i="1"/>
  <c r="R12" i="1"/>
  <c r="R11" i="1"/>
  <c r="B11" i="1"/>
  <c r="S10" i="1"/>
  <c r="B10" i="1"/>
  <c r="R8" i="1"/>
  <c r="B8" i="1"/>
  <c r="R7" i="1"/>
  <c r="B7" i="1"/>
  <c r="R4" i="1"/>
  <c r="S7" i="1"/>
  <c r="R6" i="1"/>
  <c r="S11" i="1"/>
  <c r="T17" i="1"/>
  <c r="R13" i="1"/>
  <c r="S6" i="1"/>
  <c r="R10" i="1"/>
  <c r="S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new" type="6" refreshedVersion="3" background="1" saveData="1">
    <textPr codePage="850" sourceFile="C:\Users\Eliott\Documents\XFOIL\bin\new." delimited="0" decimal="," thousands=" ">
      <textFields count="7">
        <textField/>
        <textField position="8"/>
        <textField position="17"/>
        <textField position="27"/>
        <textField position="37"/>
        <textField position="46"/>
        <textField position="55"/>
      </textFields>
    </textPr>
  </connection>
  <connection id="2" xr16:uid="{00000000-0015-0000-FFFF-FFFF02000000}" name="newa" type="6" refreshedVersion="3" background="1" saveData="1">
    <textPr codePage="850" sourceFile="C:\Users\Eliott\Documents\XFOIL\bin\newa.txt" delimited="0" thousands=" ">
      <textFields count="7">
        <textField/>
        <textField position="8"/>
        <textField position="17"/>
        <textField position="27"/>
        <textField position="37"/>
        <textField position="46"/>
        <textField position="55"/>
      </textFields>
    </textPr>
  </connection>
  <connection id="3" xr16:uid="{00000000-0015-0000-FFFF-FFFF03000000}" name="sect" type="6" refreshedVersion="4" background="1" saveData="1">
    <textPr codePage="850" sourceFile="C:\Users\ewer3253\Documents\xfoil6.96\bin\sect" delimited="0">
      <textFields count="7">
        <textField/>
        <textField position="8"/>
        <textField position="17"/>
        <textField position="27"/>
        <textField position="37"/>
        <textField position="46"/>
        <textField position="55"/>
      </textFields>
    </textPr>
  </connection>
</connections>
</file>

<file path=xl/sharedStrings.xml><?xml version="1.0" encoding="utf-8"?>
<sst xmlns="http://schemas.openxmlformats.org/spreadsheetml/2006/main" count="69" uniqueCount="62">
  <si>
    <t>x</t>
  </si>
  <si>
    <t>y1</t>
  </si>
  <si>
    <t>y2</t>
  </si>
  <si>
    <t>Vt(TO)</t>
  </si>
  <si>
    <t>Vax(TO)</t>
  </si>
  <si>
    <t>V(TO)</t>
  </si>
  <si>
    <t>V(cruise)</t>
  </si>
  <si>
    <t>V(climb)</t>
  </si>
  <si>
    <t>Vt(climb)</t>
  </si>
  <si>
    <t>Vax(climb)</t>
  </si>
  <si>
    <t>Vt(cruise)</t>
  </si>
  <si>
    <t>SL</t>
  </si>
  <si>
    <t>6000ft</t>
  </si>
  <si>
    <t>12000ft</t>
  </si>
  <si>
    <t>Vax(cruise)</t>
  </si>
  <si>
    <t>Re (TO)</t>
  </si>
  <si>
    <t>Re(Climb)</t>
  </si>
  <si>
    <t>Re(Cruise)</t>
  </si>
  <si>
    <t>X</t>
  </si>
  <si>
    <t>FOIL</t>
  </si>
  <si>
    <t>Versio</t>
  </si>
  <si>
    <t>n 6.96</t>
  </si>
  <si>
    <t>Calcula</t>
  </si>
  <si>
    <t>ted polar</t>
  </si>
  <si>
    <t>for: NACA</t>
  </si>
  <si>
    <t>1 1 Rey</t>
  </si>
  <si>
    <t>nolds num</t>
  </si>
  <si>
    <t>ber fixed</t>
  </si>
  <si>
    <t>M</t>
  </si>
  <si>
    <t>ach numbe</t>
  </si>
  <si>
    <t>r fixed</t>
  </si>
  <si>
    <t>xtrf =</t>
  </si>
  <si>
    <t>1.000 (</t>
  </si>
  <si>
    <t>top)</t>
  </si>
  <si>
    <t>1.000 (b</t>
  </si>
  <si>
    <t>ottom)</t>
  </si>
  <si>
    <t>Mach =</t>
  </si>
  <si>
    <t>Re =</t>
  </si>
  <si>
    <t>0.814 e</t>
  </si>
  <si>
    <t>6     Ncr</t>
  </si>
  <si>
    <t>it =   9.</t>
  </si>
  <si>
    <t>alpha</t>
  </si>
  <si>
    <t>CL</t>
  </si>
  <si>
    <t>CD</t>
  </si>
  <si>
    <t>CDp</t>
  </si>
  <si>
    <t>CM</t>
  </si>
  <si>
    <t>Top_Xtr</t>
  </si>
  <si>
    <t>Bot_Xtr</t>
  </si>
  <si>
    <t>------</t>
  </si>
  <si>
    <t>--------</t>
  </si>
  <si>
    <t>---------</t>
  </si>
  <si>
    <t>alpharad</t>
  </si>
  <si>
    <t>Thickness to chord ratio</t>
  </si>
  <si>
    <t>SECTION (m)</t>
  </si>
  <si>
    <t>PITCH (rad)</t>
  </si>
  <si>
    <t>CHORD LENGTH (m)</t>
  </si>
  <si>
    <t>THICKNESS (m)</t>
  </si>
  <si>
    <t>Jabiru section properties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</si>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</sst>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6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left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AoA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ClCd_MCEVS!$B$4:$B$32</c:f>
              <c:numCache>
                <c:formatCode>General</c:formatCode>
                <c:ptCount val="29"/>
                <c:pt idx="0">
                  <c:v>-13</c:v>
                </c:pt>
                <c:pt idx="1">
                  <c:v>-12</c:v>
                </c:pt>
                <c:pt idx="2">
                  <c:v>-11</c:v>
                </c:pt>
                <c:pt idx="3">
                  <c:v>-10</c:v>
                </c:pt>
                <c:pt idx="4">
                  <c:v>-9</c:v>
                </c:pt>
                <c:pt idx="5">
                  <c:v>-8</c:v>
                </c:pt>
                <c:pt idx="6">
                  <c:v>-7</c:v>
                </c:pt>
                <c:pt idx="7">
                  <c:v>-6</c:v>
                </c:pt>
                <c:pt idx="8">
                  <c:v>-5</c:v>
                </c:pt>
                <c:pt idx="9">
                  <c:v>-4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</c:numCache>
            </c:numRef>
          </c:xVal>
          <c:yVal>
            <c:numRef>
              <c:f>ClCd_MCEVS!$D$4:$D$32</c:f>
              <c:numCache>
                <c:formatCode>General</c:formatCode>
                <c:ptCount val="29"/>
                <c:pt idx="0">
                  <c:v>9.3479999999999994E-2</c:v>
                </c:pt>
                <c:pt idx="1">
                  <c:v>8.7190000000000004E-2</c:v>
                </c:pt>
                <c:pt idx="2">
                  <c:v>8.5930000000000006E-2</c:v>
                </c:pt>
                <c:pt idx="3">
                  <c:v>6.4749264236691098E-2</c:v>
                </c:pt>
                <c:pt idx="4">
                  <c:v>3.3999964625138303E-2</c:v>
                </c:pt>
                <c:pt idx="5">
                  <c:v>1.286E-2</c:v>
                </c:pt>
                <c:pt idx="6">
                  <c:v>1.1299999999999999E-2</c:v>
                </c:pt>
                <c:pt idx="7">
                  <c:v>1.01E-2</c:v>
                </c:pt>
                <c:pt idx="8">
                  <c:v>9.2399999999999895E-3</c:v>
                </c:pt>
                <c:pt idx="9">
                  <c:v>8.4700000000000001E-3</c:v>
                </c:pt>
                <c:pt idx="10">
                  <c:v>7.9699999999999997E-3</c:v>
                </c:pt>
                <c:pt idx="11">
                  <c:v>7.6099999999999996E-3</c:v>
                </c:pt>
                <c:pt idx="12">
                  <c:v>7.3899999999999999E-3</c:v>
                </c:pt>
                <c:pt idx="13">
                  <c:v>6.94E-3</c:v>
                </c:pt>
                <c:pt idx="14">
                  <c:v>6.6936513954427204E-3</c:v>
                </c:pt>
                <c:pt idx="15">
                  <c:v>6.76367494079925E-3</c:v>
                </c:pt>
                <c:pt idx="16">
                  <c:v>7.1099999999999896E-3</c:v>
                </c:pt>
                <c:pt idx="17">
                  <c:v>7.6499999999999997E-3</c:v>
                </c:pt>
                <c:pt idx="18">
                  <c:v>8.2199999999999895E-3</c:v>
                </c:pt>
                <c:pt idx="19">
                  <c:v>8.9300000000000004E-3</c:v>
                </c:pt>
                <c:pt idx="20">
                  <c:v>9.9600000000000001E-3</c:v>
                </c:pt>
                <c:pt idx="21">
                  <c:v>1.1919999999999899E-2</c:v>
                </c:pt>
                <c:pt idx="22">
                  <c:v>1.4800000000000001E-2</c:v>
                </c:pt>
                <c:pt idx="23">
                  <c:v>1.754E-2</c:v>
                </c:pt>
                <c:pt idx="24">
                  <c:v>2.0559999999999998E-2</c:v>
                </c:pt>
                <c:pt idx="25">
                  <c:v>2.4340000000000001E-2</c:v>
                </c:pt>
                <c:pt idx="26">
                  <c:v>2.9520000000000001E-2</c:v>
                </c:pt>
                <c:pt idx="27">
                  <c:v>3.63399999999999E-2</c:v>
                </c:pt>
                <c:pt idx="28">
                  <c:v>4.6030000000000001E-2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32-074D-93EE-EAC08AD29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585120"/>
        <c:axId val="1745412304"/>
      </c:scatterChart>
      <c:valAx>
        <c:axId val="174558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412304"/>
        <c:crosses val="autoZero"/>
        <c:crossBetween val="midCat"/>
      </c:valAx>
      <c:valAx>
        <c:axId val="174541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58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AoA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3.5991140642303431E-2"/>
                  <c:y val="-4.072967798586422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ClCd_MCEVS!$B$4:$B$32</c:f>
              <c:numCache>
                <c:formatCode>General</c:formatCode>
                <c:ptCount val="29"/>
                <c:pt idx="0">
                  <c:v>-13</c:v>
                </c:pt>
                <c:pt idx="1">
                  <c:v>-12</c:v>
                </c:pt>
                <c:pt idx="2">
                  <c:v>-11</c:v>
                </c:pt>
                <c:pt idx="3">
                  <c:v>-10</c:v>
                </c:pt>
                <c:pt idx="4">
                  <c:v>-9</c:v>
                </c:pt>
                <c:pt idx="5">
                  <c:v>-8</c:v>
                </c:pt>
                <c:pt idx="6">
                  <c:v>-7</c:v>
                </c:pt>
                <c:pt idx="7">
                  <c:v>-6</c:v>
                </c:pt>
                <c:pt idx="8">
                  <c:v>-5</c:v>
                </c:pt>
                <c:pt idx="9">
                  <c:v>-4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</c:numCache>
            </c:numRef>
          </c:xVal>
          <c:yVal>
            <c:numRef>
              <c:f>ClCd_MCEVS!$C$4:$C$32</c:f>
              <c:numCache>
                <c:formatCode>General</c:formatCode>
                <c:ptCount val="29"/>
                <c:pt idx="0">
                  <c:v>-0.56089999999999995</c:v>
                </c:pt>
                <c:pt idx="1">
                  <c:v>-0.51980000000000004</c:v>
                </c:pt>
                <c:pt idx="2">
                  <c:v>-0.46339999999999998</c:v>
                </c:pt>
                <c:pt idx="3">
                  <c:v>-0.44814056794739598</c:v>
                </c:pt>
                <c:pt idx="4">
                  <c:v>-0.44471975897218202</c:v>
                </c:pt>
                <c:pt idx="5">
                  <c:v>-0.40239999999999998</c:v>
                </c:pt>
                <c:pt idx="6">
                  <c:v>-0.29709999999999998</c:v>
                </c:pt>
                <c:pt idx="7">
                  <c:v>-0.18859999999999899</c:v>
                </c:pt>
                <c:pt idx="8">
                  <c:v>-7.83999999999999E-2</c:v>
                </c:pt>
                <c:pt idx="9">
                  <c:v>3.2300000000000002E-2</c:v>
                </c:pt>
                <c:pt idx="10">
                  <c:v>0.1434</c:v>
                </c:pt>
                <c:pt idx="11">
                  <c:v>0.25409999999999999</c:v>
                </c:pt>
                <c:pt idx="12">
                  <c:v>0.36420000000000002</c:v>
                </c:pt>
                <c:pt idx="13">
                  <c:v>0.47259999999999902</c:v>
                </c:pt>
                <c:pt idx="14">
                  <c:v>0.58258373850603395</c:v>
                </c:pt>
                <c:pt idx="15">
                  <c:v>0.69345205731603199</c:v>
                </c:pt>
                <c:pt idx="16">
                  <c:v>0.80310000000000004</c:v>
                </c:pt>
                <c:pt idx="17">
                  <c:v>0.91039999999999999</c:v>
                </c:pt>
                <c:pt idx="18">
                  <c:v>1.0168999999999999</c:v>
                </c:pt>
                <c:pt idx="19">
                  <c:v>1.1208</c:v>
                </c:pt>
                <c:pt idx="20">
                  <c:v>1.2194</c:v>
                </c:pt>
                <c:pt idx="21">
                  <c:v>1.3035000000000001</c:v>
                </c:pt>
                <c:pt idx="22">
                  <c:v>1.3692</c:v>
                </c:pt>
                <c:pt idx="23">
                  <c:v>1.4235</c:v>
                </c:pt>
                <c:pt idx="24">
                  <c:v>1.476</c:v>
                </c:pt>
                <c:pt idx="25">
                  <c:v>1.5216000000000001</c:v>
                </c:pt>
                <c:pt idx="26">
                  <c:v>1.556</c:v>
                </c:pt>
                <c:pt idx="27">
                  <c:v>1.5802</c:v>
                </c:pt>
                <c:pt idx="28">
                  <c:v>1.5855999999999999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35-A540-8929-CAF0D9128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585120"/>
        <c:axId val="1745412304"/>
      </c:scatterChart>
      <c:valAx>
        <c:axId val="174558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412304"/>
        <c:crosses val="autoZero"/>
        <c:crossBetween val="midCat"/>
      </c:valAx>
      <c:valAx>
        <c:axId val="174541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58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3</xdr:row>
      <xdr:rowOff>127000</xdr:rowOff>
    </xdr:from>
    <xdr:to>
      <xdr:col>12</xdr:col>
      <xdr:colOff>40640</xdr:colOff>
      <xdr:row>18</xdr:row>
      <xdr:rowOff>48260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EBFF3E-3C4B-A242-BC2A-52A4869CE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8890</xdr:colOff>
      <xdr:row>22</xdr:row>
      <xdr:rowOff>142240</xdr:rowOff>
    </xdr:from>
    <xdr:to>
      <xdr:col>12</xdr:col>
      <xdr:colOff>468630</xdr:colOff>
      <xdr:row>37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80F1E3-66CB-6445-8836-1154CC1BF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a" connectionId="2" xr16:uid="{00000000-0016-0000-01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." connectionId="1" xr16:uid="{00000000-0016-0000-01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t" connectionId="3" xr16:uid="{00000000-0016-0000-0100-000002000000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4" totalsRowShown="0" headerRowDxfId="5">
  <autoFilter ref="A1:E14" xr:uid="{00000000-0009-0000-0100-000001000000}"/>
  <tableColumns count="5">
    <tableColumn id="1" xr3:uid="{00000000-0010-0000-0000-000001000000}" name="Jabiru section properties" dataDxfId="4"/>
    <tableColumn id="2" xr3:uid="{00000000-0010-0000-0000-000002000000}" name="Column1" dataDxfId="3">
      <calculatedColumnFormula>E2/D2</calculatedColumnFormula>
    </tableColumn>
    <tableColumn id="3" xr3:uid="{00000000-0010-0000-0000-000003000000}" name="Column2" dataDxfId="2">
      <calculatedColumnFormula>ATAN(E2/F2)</calculatedColumnFormula>
    </tableColumn>
    <tableColumn id="4" xr3:uid="{00000000-0010-0000-0000-000004000000}" name="Column3" dataDxfId="1">
      <calculatedColumnFormula>SQRT((E2^2)+(F2^2))</calculatedColumnFormula>
    </tableColumn>
    <tableColumn id="5" xr3:uid="{00000000-0010-0000-0000-000005000000}" name="Column4" dataDxfId="0">
      <calculatedColumnFormula>H2-G2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opLeftCell="C1" workbookViewId="0">
      <selection activeCell="S22" sqref="S22"/>
    </sheetView>
  </sheetViews>
  <sheetFormatPr baseColWidth="10" defaultColWidth="8.83203125" defaultRowHeight="15" x14ac:dyDescent="0.2"/>
  <cols>
    <col min="1" max="1" width="25" customWidth="1"/>
    <col min="2" max="2" width="23.33203125" customWidth="1"/>
    <col min="3" max="3" width="11.5" customWidth="1"/>
    <col min="4" max="4" width="17.6640625" customWidth="1"/>
    <col min="5" max="5" width="18.5" customWidth="1"/>
    <col min="8" max="8" width="12" bestFit="1" customWidth="1"/>
    <col min="14" max="14" width="10.5" customWidth="1"/>
    <col min="15" max="15" width="17.33203125" customWidth="1"/>
    <col min="16" max="16" width="10.5" customWidth="1"/>
    <col min="17" max="17" width="10.6640625" customWidth="1"/>
    <col min="18" max="18" width="10" bestFit="1" customWidth="1"/>
    <col min="19" max="19" width="11.33203125" customWidth="1"/>
  </cols>
  <sheetData>
    <row r="1" spans="1:20" x14ac:dyDescent="0.2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I1" t="s">
        <v>11</v>
      </c>
      <c r="L1" t="s">
        <v>12</v>
      </c>
      <c r="O1" t="s">
        <v>13</v>
      </c>
    </row>
    <row r="2" spans="1:20" x14ac:dyDescent="0.2">
      <c r="A2" t="s">
        <v>53</v>
      </c>
      <c r="B2" t="s">
        <v>52</v>
      </c>
      <c r="C2" t="s">
        <v>54</v>
      </c>
      <c r="D2" t="s">
        <v>55</v>
      </c>
      <c r="E2" t="s">
        <v>56</v>
      </c>
      <c r="F2" t="s">
        <v>0</v>
      </c>
      <c r="G2" t="s">
        <v>1</v>
      </c>
      <c r="H2" t="s">
        <v>2</v>
      </c>
      <c r="I2" t="s">
        <v>5</v>
      </c>
      <c r="J2" t="s">
        <v>3</v>
      </c>
      <c r="K2" t="s">
        <v>4</v>
      </c>
      <c r="L2" t="s">
        <v>7</v>
      </c>
      <c r="M2" t="s">
        <v>8</v>
      </c>
      <c r="N2" t="s">
        <v>9</v>
      </c>
      <c r="O2" t="s">
        <v>6</v>
      </c>
      <c r="P2" t="s">
        <v>10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2">
      <c r="A3" s="1">
        <v>0.15</v>
      </c>
      <c r="B3" s="1">
        <f>E3/D3</f>
        <v>0.53932216484517459</v>
      </c>
      <c r="C3" s="1">
        <f>ATAN(E3/F3)</f>
        <v>0.56963196699040597</v>
      </c>
      <c r="D3" s="1">
        <f>SQRT((E3^2)+(F3^2))</f>
        <v>0.10568822072492279</v>
      </c>
      <c r="E3" s="1">
        <f>H3-G3</f>
        <v>5.7000000000000002E-2</v>
      </c>
      <c r="F3" s="1">
        <v>8.8999999999999996E-2</v>
      </c>
      <c r="G3" s="1">
        <v>0</v>
      </c>
      <c r="H3" s="1">
        <v>5.7000000000000002E-2</v>
      </c>
      <c r="I3">
        <f>SQRT(J3^2+K3^2)</f>
        <v>154.91278852681506</v>
      </c>
      <c r="J3">
        <f>(2700*2*PI()/60)*0.7*1.52/2</f>
        <v>150.41945625387928</v>
      </c>
      <c r="K3">
        <f>72*0.514444</f>
        <v>37.039968000000002</v>
      </c>
      <c r="L3">
        <f>SQRT(M3^2+N3^2)</f>
        <v>151.75809330891028</v>
      </c>
      <c r="M3">
        <f>(2600*2*PI()/60)*0.7*1.52/2</f>
        <v>144.8483652815134</v>
      </c>
      <c r="N3">
        <f>88*0.514444</f>
        <v>45.271072000000004</v>
      </c>
      <c r="O3">
        <f>SQRT(P3^2+Q3^2)</f>
        <v>168.68833545015943</v>
      </c>
      <c r="P3">
        <f>(2500*2*PI()/60)*0.7*1.52/2</f>
        <v>139.27727430914749</v>
      </c>
      <c r="Q3">
        <f>185*0.51444</f>
        <v>95.171400000000006</v>
      </c>
      <c r="R3">
        <f>(I3*D3*10^-3)/(1.46*10^-5)</f>
        <v>1121.4011634887202</v>
      </c>
      <c r="S3">
        <f>(L3*D3*10^-3)/((1.46*10^-5)*1.1577)</f>
        <v>948.91990983690721</v>
      </c>
      <c r="T3">
        <f>(O3*95*10^-3)/((1.46*10^-5)*1.3484)</f>
        <v>814023.71698599367</v>
      </c>
    </row>
    <row r="4" spans="1:20" x14ac:dyDescent="0.2">
      <c r="A4" s="1">
        <v>0.2</v>
      </c>
      <c r="B4" s="1">
        <f t="shared" ref="B4:B14" si="0">E4/D4</f>
        <v>0.51449575542752657</v>
      </c>
      <c r="C4" s="1">
        <f t="shared" ref="C4:C14" si="1">ATAN(E4/F4)</f>
        <v>0.54041950027058416</v>
      </c>
      <c r="D4" s="1">
        <f t="shared" ref="D4:D14" si="2">SQRT((E4^2)+(F4^2))</f>
        <v>0.11078808600206071</v>
      </c>
      <c r="E4" s="1">
        <f t="shared" ref="E4:E14" si="3">H4-G4</f>
        <v>5.7000000000000002E-2</v>
      </c>
      <c r="F4" s="1">
        <v>9.5000000000000001E-2</v>
      </c>
      <c r="G4" s="1">
        <v>0</v>
      </c>
      <c r="H4" s="1">
        <v>5.7000000000000002E-2</v>
      </c>
      <c r="I4">
        <f t="shared" ref="I4:I14" si="4">SQRT(J4^2+K4^2)</f>
        <v>154.91278852681506</v>
      </c>
      <c r="J4">
        <f t="shared" ref="J4:J14" si="5">(2700*2*PI()/60)*0.7*1.52/2</f>
        <v>150.41945625387928</v>
      </c>
      <c r="K4">
        <f t="shared" ref="K4:K14" si="6">72*0.514444</f>
        <v>37.039968000000002</v>
      </c>
      <c r="L4">
        <f t="shared" ref="L4:L14" si="7">SQRT(M4^2+N4^2)</f>
        <v>151.75809330891028</v>
      </c>
      <c r="M4">
        <f t="shared" ref="M4:M14" si="8">(2600*2*PI()/60)*0.7*1.52/2</f>
        <v>144.8483652815134</v>
      </c>
      <c r="N4">
        <f t="shared" ref="N4:N14" si="9">88*0.514444</f>
        <v>45.271072000000004</v>
      </c>
      <c r="O4">
        <f t="shared" ref="O4:O14" si="10">SQRT(P4^2+Q4^2)</f>
        <v>168.68833545015943</v>
      </c>
      <c r="P4">
        <f t="shared" ref="P4:P14" si="11">(2500*2*PI()/60)*0.7*1.52/2</f>
        <v>139.27727430914749</v>
      </c>
      <c r="Q4">
        <f t="shared" ref="Q4:Q14" si="12">185*0.51444</f>
        <v>95.171400000000006</v>
      </c>
      <c r="R4">
        <f t="shared" ref="R4:R14" si="13">(I4*D4*10^-3)/(1.46*10^-5)</f>
        <v>1175.5131053512212</v>
      </c>
      <c r="S4">
        <f t="shared" ref="S4:S14" si="14">(L4*D4*10^-3)/((1.46*10^-5)*1.1577)</f>
        <v>994.70896433861571</v>
      </c>
      <c r="T4">
        <f t="shared" ref="T4:T14" si="15">(O4*95*10^-3)/((1.46*10^-5)*1.3484)</f>
        <v>814023.71698599367</v>
      </c>
    </row>
    <row r="5" spans="1:20" x14ac:dyDescent="0.2">
      <c r="A5" s="1">
        <v>0.25</v>
      </c>
      <c r="B5" s="1">
        <f t="shared" si="0"/>
        <v>0.48490755591360907</v>
      </c>
      <c r="C5" s="1">
        <f t="shared" si="1"/>
        <v>0.506257461697454</v>
      </c>
      <c r="D5" s="1">
        <f t="shared" si="2"/>
        <v>0.11548592987892509</v>
      </c>
      <c r="E5" s="1">
        <f t="shared" si="3"/>
        <v>5.6000000000000001E-2</v>
      </c>
      <c r="F5" s="1">
        <v>0.10100000000000001</v>
      </c>
      <c r="G5" s="1">
        <v>0</v>
      </c>
      <c r="H5" s="1">
        <v>5.6000000000000001E-2</v>
      </c>
      <c r="I5">
        <f t="shared" si="4"/>
        <v>154.91278852681506</v>
      </c>
      <c r="J5">
        <f t="shared" si="5"/>
        <v>150.41945625387928</v>
      </c>
      <c r="K5">
        <f t="shared" si="6"/>
        <v>37.039968000000002</v>
      </c>
      <c r="L5">
        <f t="shared" si="7"/>
        <v>151.75809330891028</v>
      </c>
      <c r="M5">
        <f t="shared" si="8"/>
        <v>144.8483652815134</v>
      </c>
      <c r="N5">
        <f t="shared" si="9"/>
        <v>45.271072000000004</v>
      </c>
      <c r="O5">
        <f t="shared" si="10"/>
        <v>168.68833545015943</v>
      </c>
      <c r="P5">
        <f t="shared" si="11"/>
        <v>139.27727430914749</v>
      </c>
      <c r="Q5">
        <f t="shared" si="12"/>
        <v>95.171400000000006</v>
      </c>
      <c r="R5">
        <f t="shared" si="13"/>
        <v>1225.3594132298983</v>
      </c>
      <c r="S5">
        <f t="shared" si="14"/>
        <v>1036.8884764685874</v>
      </c>
      <c r="T5">
        <f t="shared" si="15"/>
        <v>814023.71698599367</v>
      </c>
    </row>
    <row r="6" spans="1:20" x14ac:dyDescent="0.2">
      <c r="A6" s="1">
        <v>0.3</v>
      </c>
      <c r="B6" s="1">
        <f t="shared" si="0"/>
        <v>0.45734801262076136</v>
      </c>
      <c r="C6" s="1">
        <f t="shared" si="1"/>
        <v>0.47501075626509687</v>
      </c>
      <c r="D6" s="1">
        <f t="shared" si="2"/>
        <v>0.11807201192492656</v>
      </c>
      <c r="E6" s="1">
        <f t="shared" si="3"/>
        <v>5.3999999999999999E-2</v>
      </c>
      <c r="F6" s="1">
        <v>0.105</v>
      </c>
      <c r="G6" s="1">
        <v>1E-3</v>
      </c>
      <c r="H6" s="1">
        <v>5.5E-2</v>
      </c>
      <c r="I6">
        <f t="shared" si="4"/>
        <v>154.91278852681506</v>
      </c>
      <c r="J6">
        <f t="shared" si="5"/>
        <v>150.41945625387928</v>
      </c>
      <c r="K6">
        <f t="shared" si="6"/>
        <v>37.039968000000002</v>
      </c>
      <c r="L6">
        <f t="shared" si="7"/>
        <v>151.75809330891028</v>
      </c>
      <c r="M6">
        <f t="shared" si="8"/>
        <v>144.8483652815134</v>
      </c>
      <c r="N6">
        <f t="shared" si="9"/>
        <v>45.271072000000004</v>
      </c>
      <c r="O6">
        <f t="shared" si="10"/>
        <v>168.68833545015943</v>
      </c>
      <c r="P6">
        <f t="shared" si="11"/>
        <v>139.27727430914749</v>
      </c>
      <c r="Q6">
        <f t="shared" si="12"/>
        <v>95.171400000000006</v>
      </c>
      <c r="R6">
        <f t="shared" si="13"/>
        <v>1252.7989461823106</v>
      </c>
      <c r="S6">
        <f t="shared" si="14"/>
        <v>1060.1075705652665</v>
      </c>
      <c r="T6">
        <f t="shared" si="15"/>
        <v>814023.71698599367</v>
      </c>
    </row>
    <row r="7" spans="1:20" x14ac:dyDescent="0.2">
      <c r="A7" s="1">
        <v>0.35</v>
      </c>
      <c r="B7" s="1">
        <f t="shared" si="0"/>
        <v>0.42700630540782908</v>
      </c>
      <c r="C7" s="1">
        <f t="shared" si="1"/>
        <v>0.44117948041498062</v>
      </c>
      <c r="D7" s="1">
        <f t="shared" si="2"/>
        <v>0.11943617542436628</v>
      </c>
      <c r="E7" s="1">
        <f t="shared" si="3"/>
        <v>5.0999999999999997E-2</v>
      </c>
      <c r="F7" s="1">
        <v>0.108</v>
      </c>
      <c r="G7" s="1">
        <v>3.0000000000000001E-3</v>
      </c>
      <c r="H7" s="1">
        <v>5.3999999999999999E-2</v>
      </c>
      <c r="I7">
        <f t="shared" si="4"/>
        <v>154.91278852681506</v>
      </c>
      <c r="J7">
        <f t="shared" si="5"/>
        <v>150.41945625387928</v>
      </c>
      <c r="K7">
        <f t="shared" si="6"/>
        <v>37.039968000000002</v>
      </c>
      <c r="L7">
        <f t="shared" si="7"/>
        <v>151.75809330891028</v>
      </c>
      <c r="M7">
        <f t="shared" si="8"/>
        <v>144.8483652815134</v>
      </c>
      <c r="N7">
        <f t="shared" si="9"/>
        <v>45.271072000000004</v>
      </c>
      <c r="O7">
        <f t="shared" si="10"/>
        <v>168.68833545015943</v>
      </c>
      <c r="P7">
        <f t="shared" si="11"/>
        <v>139.27727430914749</v>
      </c>
      <c r="Q7">
        <f t="shared" si="12"/>
        <v>95.171400000000006</v>
      </c>
      <c r="R7">
        <f t="shared" si="13"/>
        <v>1267.2733552031807</v>
      </c>
      <c r="S7">
        <f t="shared" si="14"/>
        <v>1072.3556895705087</v>
      </c>
      <c r="T7">
        <f t="shared" si="15"/>
        <v>814023.71698599367</v>
      </c>
    </row>
    <row r="8" spans="1:20" x14ac:dyDescent="0.2">
      <c r="A8" s="1">
        <v>0.4</v>
      </c>
      <c r="B8" s="1">
        <f t="shared" si="0"/>
        <v>0.40127640500673378</v>
      </c>
      <c r="C8" s="1">
        <f t="shared" si="1"/>
        <v>0.41290994205534592</v>
      </c>
      <c r="D8" s="1">
        <f>SQRT((E8^2)+(F8^2))</f>
        <v>0.11463420083029321</v>
      </c>
      <c r="E8" s="1">
        <f t="shared" si="3"/>
        <v>4.5999999999999999E-2</v>
      </c>
      <c r="F8" s="1">
        <v>0.105</v>
      </c>
      <c r="G8" s="1">
        <v>7.0000000000000001E-3</v>
      </c>
      <c r="H8" s="1">
        <v>5.2999999999999999E-2</v>
      </c>
      <c r="I8">
        <f t="shared" si="4"/>
        <v>154.91278852681506</v>
      </c>
      <c r="J8">
        <f t="shared" si="5"/>
        <v>150.41945625387928</v>
      </c>
      <c r="K8">
        <f t="shared" si="6"/>
        <v>37.039968000000002</v>
      </c>
      <c r="L8">
        <f t="shared" si="7"/>
        <v>151.75809330891028</v>
      </c>
      <c r="M8">
        <f t="shared" si="8"/>
        <v>144.8483652815134</v>
      </c>
      <c r="N8">
        <f t="shared" si="9"/>
        <v>45.271072000000004</v>
      </c>
      <c r="O8">
        <f t="shared" si="10"/>
        <v>168.68833545015943</v>
      </c>
      <c r="P8">
        <f t="shared" si="11"/>
        <v>139.27727430914749</v>
      </c>
      <c r="Q8">
        <f t="shared" si="12"/>
        <v>95.171400000000006</v>
      </c>
      <c r="R8">
        <f t="shared" si="13"/>
        <v>1216.3221719975108</v>
      </c>
      <c r="S8">
        <f t="shared" si="14"/>
        <v>1029.2412415497897</v>
      </c>
      <c r="T8">
        <f t="shared" si="15"/>
        <v>814023.71698599367</v>
      </c>
    </row>
    <row r="9" spans="1:20" x14ac:dyDescent="0.2">
      <c r="A9" s="1">
        <v>0.45</v>
      </c>
      <c r="B9" s="1">
        <f t="shared" si="0"/>
        <v>0.38122911022229045</v>
      </c>
      <c r="C9" s="1">
        <f t="shared" si="1"/>
        <v>0.39112544696902912</v>
      </c>
      <c r="D9" s="1">
        <f t="shared" si="2"/>
        <v>0.10492378186092989</v>
      </c>
      <c r="E9" s="1">
        <f t="shared" si="3"/>
        <v>0.04</v>
      </c>
      <c r="F9" s="1">
        <v>9.7000000000000003E-2</v>
      </c>
      <c r="G9" s="1">
        <v>1.2999999999999999E-2</v>
      </c>
      <c r="H9" s="1">
        <v>5.2999999999999999E-2</v>
      </c>
      <c r="I9">
        <f t="shared" si="4"/>
        <v>154.91278852681506</v>
      </c>
      <c r="J9">
        <f t="shared" si="5"/>
        <v>150.41945625387928</v>
      </c>
      <c r="K9">
        <f t="shared" si="6"/>
        <v>37.039968000000002</v>
      </c>
      <c r="L9">
        <f t="shared" si="7"/>
        <v>151.75809330891028</v>
      </c>
      <c r="M9">
        <f t="shared" si="8"/>
        <v>144.8483652815134</v>
      </c>
      <c r="N9">
        <f t="shared" si="9"/>
        <v>45.271072000000004</v>
      </c>
      <c r="O9">
        <f t="shared" si="10"/>
        <v>168.68833545015943</v>
      </c>
      <c r="P9">
        <f t="shared" si="11"/>
        <v>139.27727430914749</v>
      </c>
      <c r="Q9">
        <f t="shared" si="12"/>
        <v>95.171400000000006</v>
      </c>
      <c r="R9">
        <f t="shared" si="13"/>
        <v>1113.2901117024592</v>
      </c>
      <c r="S9">
        <f t="shared" si="14"/>
        <v>942.05640837079795</v>
      </c>
      <c r="T9">
        <f t="shared" si="15"/>
        <v>814023.71698599367</v>
      </c>
    </row>
    <row r="10" spans="1:20" x14ac:dyDescent="0.2">
      <c r="A10" s="1">
        <v>0.5</v>
      </c>
      <c r="B10" s="1">
        <f t="shared" si="0"/>
        <v>0.3489373591182387</v>
      </c>
      <c r="C10" s="1">
        <f t="shared" si="1"/>
        <v>0.35643695222019639</v>
      </c>
      <c r="D10" s="1">
        <f t="shared" si="2"/>
        <v>0.1003045362882457</v>
      </c>
      <c r="E10" s="1">
        <f t="shared" si="3"/>
        <v>3.4999999999999996E-2</v>
      </c>
      <c r="F10" s="1">
        <v>9.4E-2</v>
      </c>
      <c r="G10" s="1">
        <v>1.7000000000000001E-2</v>
      </c>
      <c r="H10" s="1">
        <v>5.1999999999999998E-2</v>
      </c>
      <c r="I10">
        <f t="shared" si="4"/>
        <v>154.91278852681506</v>
      </c>
      <c r="J10">
        <f t="shared" si="5"/>
        <v>150.41945625387928</v>
      </c>
      <c r="K10">
        <f t="shared" si="6"/>
        <v>37.039968000000002</v>
      </c>
      <c r="L10">
        <f t="shared" si="7"/>
        <v>151.75809330891028</v>
      </c>
      <c r="M10">
        <f t="shared" si="8"/>
        <v>144.8483652815134</v>
      </c>
      <c r="N10">
        <f t="shared" si="9"/>
        <v>45.271072000000004</v>
      </c>
      <c r="O10">
        <f t="shared" si="10"/>
        <v>168.68833545015943</v>
      </c>
      <c r="P10">
        <f t="shared" si="11"/>
        <v>139.27727430914749</v>
      </c>
      <c r="Q10">
        <f t="shared" si="12"/>
        <v>95.171400000000006</v>
      </c>
      <c r="R10">
        <f t="shared" si="13"/>
        <v>1064.2777683767981</v>
      </c>
      <c r="S10">
        <f t="shared" si="14"/>
        <v>900.58258979119967</v>
      </c>
      <c r="T10">
        <f t="shared" si="15"/>
        <v>814023.71698599367</v>
      </c>
    </row>
    <row r="11" spans="1:20" x14ac:dyDescent="0.2">
      <c r="A11" s="1">
        <v>0.55000000000000004</v>
      </c>
      <c r="B11" s="1">
        <f t="shared" si="0"/>
        <v>0.34873371202141834</v>
      </c>
      <c r="C11" s="1">
        <f t="shared" si="1"/>
        <v>0.35621965539615025</v>
      </c>
      <c r="D11" s="1">
        <f t="shared" si="2"/>
        <v>9.176055797563569E-2</v>
      </c>
      <c r="E11" s="1">
        <f t="shared" si="3"/>
        <v>3.2000000000000001E-2</v>
      </c>
      <c r="F11" s="1">
        <v>8.5999999999999993E-2</v>
      </c>
      <c r="G11" s="1">
        <v>0.02</v>
      </c>
      <c r="H11" s="1">
        <v>5.1999999999999998E-2</v>
      </c>
      <c r="I11">
        <f t="shared" si="4"/>
        <v>154.91278852681506</v>
      </c>
      <c r="J11">
        <f t="shared" si="5"/>
        <v>150.41945625387928</v>
      </c>
      <c r="K11">
        <f t="shared" si="6"/>
        <v>37.039968000000002</v>
      </c>
      <c r="L11">
        <f t="shared" si="7"/>
        <v>151.75809330891028</v>
      </c>
      <c r="M11">
        <f t="shared" si="8"/>
        <v>144.8483652815134</v>
      </c>
      <c r="N11">
        <f t="shared" si="9"/>
        <v>45.271072000000004</v>
      </c>
      <c r="O11">
        <f t="shared" si="10"/>
        <v>168.68833545015943</v>
      </c>
      <c r="P11">
        <f t="shared" si="11"/>
        <v>139.27727430914749</v>
      </c>
      <c r="Q11">
        <f t="shared" si="12"/>
        <v>95.171400000000006</v>
      </c>
      <c r="R11">
        <f t="shared" si="13"/>
        <v>973.62218580700039</v>
      </c>
      <c r="S11">
        <f t="shared" si="14"/>
        <v>823.87062440432737</v>
      </c>
      <c r="T11">
        <f t="shared" si="15"/>
        <v>814023.71698599367</v>
      </c>
    </row>
    <row r="12" spans="1:20" x14ac:dyDescent="0.2">
      <c r="A12" s="1">
        <v>0.6</v>
      </c>
      <c r="B12" s="1">
        <f t="shared" si="0"/>
        <v>0.34174306308670432</v>
      </c>
      <c r="C12" s="1">
        <f t="shared" si="1"/>
        <v>0.34877100358390695</v>
      </c>
      <c r="D12" s="1">
        <f t="shared" si="2"/>
        <v>8.193289937503738E-2</v>
      </c>
      <c r="E12" s="1">
        <f t="shared" si="3"/>
        <v>2.7999999999999997E-2</v>
      </c>
      <c r="F12" s="1">
        <v>7.6999999999999999E-2</v>
      </c>
      <c r="G12" s="1">
        <v>2.4E-2</v>
      </c>
      <c r="H12" s="1">
        <v>5.1999999999999998E-2</v>
      </c>
      <c r="I12">
        <f t="shared" si="4"/>
        <v>154.91278852681506</v>
      </c>
      <c r="J12">
        <f t="shared" si="5"/>
        <v>150.41945625387928</v>
      </c>
      <c r="K12">
        <f t="shared" si="6"/>
        <v>37.039968000000002</v>
      </c>
      <c r="L12">
        <f t="shared" si="7"/>
        <v>151.75809330891028</v>
      </c>
      <c r="M12">
        <f t="shared" si="8"/>
        <v>144.8483652815134</v>
      </c>
      <c r="N12">
        <f t="shared" si="9"/>
        <v>45.271072000000004</v>
      </c>
      <c r="O12">
        <f t="shared" si="10"/>
        <v>168.68833545015943</v>
      </c>
      <c r="P12">
        <f t="shared" si="11"/>
        <v>139.27727430914749</v>
      </c>
      <c r="Q12">
        <f t="shared" si="12"/>
        <v>95.171400000000006</v>
      </c>
      <c r="R12">
        <f t="shared" si="13"/>
        <v>869.34615851191666</v>
      </c>
      <c r="S12">
        <f t="shared" si="14"/>
        <v>735.63315717077671</v>
      </c>
      <c r="T12">
        <f t="shared" si="15"/>
        <v>814023.71698599367</v>
      </c>
    </row>
    <row r="13" spans="1:20" x14ac:dyDescent="0.2">
      <c r="A13" s="1">
        <v>0.65</v>
      </c>
      <c r="B13" s="1">
        <f t="shared" si="0"/>
        <v>0.34506564463097644</v>
      </c>
      <c r="C13" s="1">
        <f t="shared" si="1"/>
        <v>0.3523087246741417</v>
      </c>
      <c r="D13" s="1">
        <f t="shared" si="2"/>
        <v>7.2449982746719821E-2</v>
      </c>
      <c r="E13" s="1">
        <f t="shared" si="3"/>
        <v>2.4999999999999998E-2</v>
      </c>
      <c r="F13" s="1">
        <v>6.8000000000000005E-2</v>
      </c>
      <c r="G13" s="1">
        <v>2.5999999999999999E-2</v>
      </c>
      <c r="H13" s="1">
        <v>5.0999999999999997E-2</v>
      </c>
      <c r="I13">
        <f t="shared" si="4"/>
        <v>154.91278852681506</v>
      </c>
      <c r="J13">
        <f t="shared" si="5"/>
        <v>150.41945625387928</v>
      </c>
      <c r="K13">
        <f t="shared" si="6"/>
        <v>37.039968000000002</v>
      </c>
      <c r="L13">
        <f t="shared" si="7"/>
        <v>151.75809330891028</v>
      </c>
      <c r="M13">
        <f t="shared" si="8"/>
        <v>144.8483652815134</v>
      </c>
      <c r="N13">
        <f t="shared" si="9"/>
        <v>45.271072000000004</v>
      </c>
      <c r="O13">
        <f t="shared" si="10"/>
        <v>168.68833545015943</v>
      </c>
      <c r="P13">
        <f t="shared" si="11"/>
        <v>139.27727430914749</v>
      </c>
      <c r="Q13">
        <f t="shared" si="12"/>
        <v>95.171400000000006</v>
      </c>
      <c r="R13">
        <f t="shared" si="13"/>
        <v>768.72800383657591</v>
      </c>
      <c r="S13">
        <f t="shared" si="14"/>
        <v>650.4909499293974</v>
      </c>
      <c r="T13">
        <f t="shared" si="15"/>
        <v>814023.71698599367</v>
      </c>
    </row>
    <row r="14" spans="1:20" x14ac:dyDescent="0.2">
      <c r="A14" s="1">
        <v>0.7</v>
      </c>
      <c r="B14" s="1">
        <f t="shared" si="0"/>
        <v>0.33532466552664425</v>
      </c>
      <c r="C14" s="1">
        <f t="shared" si="1"/>
        <v>0.34194982697771015</v>
      </c>
      <c r="D14" s="1">
        <f t="shared" si="2"/>
        <v>6.2625873247404706E-2</v>
      </c>
      <c r="E14" s="1">
        <f t="shared" si="3"/>
        <v>2.1000000000000001E-2</v>
      </c>
      <c r="F14" s="1">
        <v>5.8999999999999997E-2</v>
      </c>
      <c r="G14" s="1">
        <v>2.9000000000000001E-2</v>
      </c>
      <c r="H14" s="1">
        <v>0.05</v>
      </c>
      <c r="I14">
        <f t="shared" si="4"/>
        <v>154.91278852681506</v>
      </c>
      <c r="J14">
        <f t="shared" si="5"/>
        <v>150.41945625387928</v>
      </c>
      <c r="K14">
        <f t="shared" si="6"/>
        <v>37.039968000000002</v>
      </c>
      <c r="L14">
        <f t="shared" si="7"/>
        <v>151.75809330891028</v>
      </c>
      <c r="M14">
        <f t="shared" si="8"/>
        <v>144.8483652815134</v>
      </c>
      <c r="N14">
        <f t="shared" si="9"/>
        <v>45.271072000000004</v>
      </c>
      <c r="O14">
        <f t="shared" si="10"/>
        <v>168.68833545015943</v>
      </c>
      <c r="P14">
        <f t="shared" si="11"/>
        <v>139.27727430914749</v>
      </c>
      <c r="Q14">
        <f t="shared" si="12"/>
        <v>95.171400000000006</v>
      </c>
      <c r="R14">
        <f t="shared" si="13"/>
        <v>664.48963415632409</v>
      </c>
      <c r="S14">
        <f t="shared" si="14"/>
        <v>562.28534824194583</v>
      </c>
      <c r="T14">
        <f t="shared" si="15"/>
        <v>814023.71698599367</v>
      </c>
    </row>
    <row r="17" spans="20:20" x14ac:dyDescent="0.2">
      <c r="T17">
        <f>(T3+T4+T5+T6+T8+T7+T9+T10+T11+T12+T13+T14)/12</f>
        <v>814023.71698599367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selection activeCell="K13" sqref="K13"/>
    </sheetView>
  </sheetViews>
  <sheetFormatPr baseColWidth="10" defaultColWidth="8.83203125" defaultRowHeight="15" x14ac:dyDescent="0.2"/>
  <cols>
    <col min="11" max="11" width="7.33203125" customWidth="1"/>
    <col min="12" max="12" width="7.33203125" bestFit="1" customWidth="1"/>
    <col min="13" max="13" width="10.33203125" bestFit="1" customWidth="1"/>
    <col min="14" max="14" width="9.6640625" bestFit="1" customWidth="1"/>
    <col min="15" max="15" width="7.83203125" bestFit="1" customWidth="1"/>
    <col min="16" max="16" width="10.6640625" bestFit="1" customWidth="1"/>
    <col min="17" max="17" width="7.83203125" bestFit="1" customWidth="1"/>
    <col min="18" max="18" width="7.5" bestFit="1" customWidth="1"/>
    <col min="19" max="19" width="7.33203125" customWidth="1"/>
    <col min="20" max="20" width="10.33203125" bestFit="1" customWidth="1"/>
    <col min="21" max="21" width="9.6640625" bestFit="1" customWidth="1"/>
    <col min="22" max="22" width="8" customWidth="1"/>
    <col min="23" max="23" width="10.6640625" bestFit="1" customWidth="1"/>
    <col min="24" max="24" width="7.83203125" customWidth="1"/>
    <col min="25" max="25" width="7.5" customWidth="1"/>
  </cols>
  <sheetData>
    <row r="1" spans="1:8" x14ac:dyDescent="0.2">
      <c r="A1" t="s">
        <v>18</v>
      </c>
      <c r="B1" t="s">
        <v>19</v>
      </c>
      <c r="C1" t="s">
        <v>20</v>
      </c>
      <c r="D1" t="s">
        <v>21</v>
      </c>
    </row>
    <row r="3" spans="1:8" x14ac:dyDescent="0.2">
      <c r="A3" t="s">
        <v>22</v>
      </c>
      <c r="B3" t="s">
        <v>23</v>
      </c>
      <c r="C3" t="s">
        <v>24</v>
      </c>
      <c r="D3">
        <v>4412</v>
      </c>
    </row>
    <row r="5" spans="1:8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7" spans="1:8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8" x14ac:dyDescent="0.2">
      <c r="A8" t="s">
        <v>36</v>
      </c>
      <c r="B8">
        <v>0</v>
      </c>
      <c r="C8" t="s">
        <v>37</v>
      </c>
      <c r="D8" t="s">
        <v>38</v>
      </c>
      <c r="E8" t="s">
        <v>39</v>
      </c>
      <c r="F8" t="s">
        <v>40</v>
      </c>
      <c r="G8">
        <v>0</v>
      </c>
    </row>
    <row r="10" spans="1:8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51</v>
      </c>
    </row>
    <row r="11" spans="1:8" x14ac:dyDescent="0.2">
      <c r="A11" t="s">
        <v>48</v>
      </c>
      <c r="B11" t="s">
        <v>49</v>
      </c>
      <c r="C11" t="s">
        <v>50</v>
      </c>
      <c r="D11" t="s">
        <v>50</v>
      </c>
      <c r="E11" t="s">
        <v>49</v>
      </c>
      <c r="F11" t="s">
        <v>49</v>
      </c>
      <c r="G11" t="s">
        <v>49</v>
      </c>
    </row>
    <row r="12" spans="1:8" x14ac:dyDescent="0.2">
      <c r="A12">
        <v>-13</v>
      </c>
      <c r="B12">
        <v>-0.56089999999999995</v>
      </c>
      <c r="C12">
        <v>9.3479999999999994E-2</v>
      </c>
      <c r="D12">
        <v>9.1429999999999997E-2</v>
      </c>
      <c r="E12">
        <v>-5.0099999999999999E-2</v>
      </c>
      <c r="F12">
        <v>1</v>
      </c>
      <c r="G12">
        <v>1.78E-2</v>
      </c>
      <c r="H12">
        <f>A12*PI()/180</f>
        <v>-0.22689280275926285</v>
      </c>
    </row>
    <row r="13" spans="1:8" x14ac:dyDescent="0.2">
      <c r="A13">
        <v>-12</v>
      </c>
      <c r="B13">
        <v>-0.51980000000000004</v>
      </c>
      <c r="C13">
        <v>8.7190000000000004E-2</v>
      </c>
      <c r="D13">
        <v>8.523E-2</v>
      </c>
      <c r="E13">
        <v>-5.2900000000000003E-2</v>
      </c>
      <c r="F13">
        <v>1</v>
      </c>
      <c r="G13">
        <v>1.8599999999999998E-2</v>
      </c>
      <c r="H13">
        <f t="shared" ref="H13:H36" si="0">A13*PI()/180</f>
        <v>-0.20943951023931953</v>
      </c>
    </row>
    <row r="14" spans="1:8" x14ac:dyDescent="0.2">
      <c r="A14">
        <v>-11</v>
      </c>
      <c r="B14">
        <v>-0.46339999999999998</v>
      </c>
      <c r="C14">
        <v>8.5930000000000006E-2</v>
      </c>
      <c r="D14">
        <v>8.4040000000000004E-2</v>
      </c>
      <c r="E14">
        <v>-5.1499999999999997E-2</v>
      </c>
      <c r="F14">
        <v>1</v>
      </c>
      <c r="G14">
        <v>1.9199999999999998E-2</v>
      </c>
      <c r="H14">
        <f t="shared" si="0"/>
        <v>-0.19198621771937624</v>
      </c>
    </row>
    <row r="15" spans="1:8" x14ac:dyDescent="0.2">
      <c r="A15">
        <v>-8</v>
      </c>
      <c r="B15">
        <v>-0.40239999999999998</v>
      </c>
      <c r="C15">
        <v>1.286E-2</v>
      </c>
      <c r="D15">
        <v>7.62E-3</v>
      </c>
      <c r="E15">
        <v>-0.1081</v>
      </c>
      <c r="F15">
        <v>0.94510000000000005</v>
      </c>
      <c r="G15">
        <v>2.6200000000000001E-2</v>
      </c>
      <c r="H15">
        <f t="shared" si="0"/>
        <v>-0.13962634015954636</v>
      </c>
    </row>
    <row r="16" spans="1:8" x14ac:dyDescent="0.2">
      <c r="A16">
        <v>-7</v>
      </c>
      <c r="B16">
        <v>-0.29709999999999998</v>
      </c>
      <c r="C16">
        <v>1.1299999999999999E-2</v>
      </c>
      <c r="D16">
        <v>5.8500000000000002E-3</v>
      </c>
      <c r="E16">
        <v>-0.1069</v>
      </c>
      <c r="F16">
        <v>0.92069999999999996</v>
      </c>
      <c r="G16">
        <v>3.0700000000000002E-2</v>
      </c>
      <c r="H16">
        <f t="shared" si="0"/>
        <v>-0.12217304763960307</v>
      </c>
    </row>
    <row r="17" spans="1:8" x14ac:dyDescent="0.2">
      <c r="A17">
        <v>-6</v>
      </c>
      <c r="B17">
        <v>-0.18859999999999999</v>
      </c>
      <c r="C17">
        <v>1.01E-2</v>
      </c>
      <c r="D17">
        <v>4.4799999999999996E-3</v>
      </c>
      <c r="E17">
        <v>-0.1061</v>
      </c>
      <c r="F17">
        <v>0.89449999999999996</v>
      </c>
      <c r="G17">
        <v>3.7199999999999997E-2</v>
      </c>
      <c r="H17">
        <f t="shared" si="0"/>
        <v>-0.10471975511965977</v>
      </c>
    </row>
    <row r="18" spans="1:8" x14ac:dyDescent="0.2">
      <c r="A18">
        <v>-5</v>
      </c>
      <c r="B18">
        <v>-7.8399999999999997E-2</v>
      </c>
      <c r="C18">
        <v>9.2399999999999999E-3</v>
      </c>
      <c r="D18">
        <v>3.4399999999999999E-3</v>
      </c>
      <c r="E18">
        <v>-0.1055</v>
      </c>
      <c r="F18">
        <v>0.86309999999999998</v>
      </c>
      <c r="G18">
        <v>4.7100000000000003E-2</v>
      </c>
      <c r="H18">
        <f t="shared" si="0"/>
        <v>-8.7266462599716474E-2</v>
      </c>
    </row>
    <row r="19" spans="1:8" x14ac:dyDescent="0.2">
      <c r="A19">
        <v>-4</v>
      </c>
      <c r="B19">
        <v>3.2300000000000002E-2</v>
      </c>
      <c r="C19">
        <v>8.4700000000000001E-3</v>
      </c>
      <c r="D19">
        <v>2.5899999999999999E-3</v>
      </c>
      <c r="E19">
        <v>-0.1051</v>
      </c>
      <c r="F19">
        <v>0.82630000000000003</v>
      </c>
      <c r="G19">
        <v>6.5600000000000006E-2</v>
      </c>
      <c r="H19">
        <f t="shared" si="0"/>
        <v>-6.9813170079773182E-2</v>
      </c>
    </row>
    <row r="20" spans="1:8" x14ac:dyDescent="0.2">
      <c r="A20">
        <v>-3</v>
      </c>
      <c r="B20">
        <v>0.1434</v>
      </c>
      <c r="C20">
        <v>7.9699999999999997E-3</v>
      </c>
      <c r="D20">
        <v>2.0300000000000001E-3</v>
      </c>
      <c r="E20">
        <v>-0.1046</v>
      </c>
      <c r="F20">
        <v>0.78400000000000003</v>
      </c>
      <c r="G20">
        <v>9.9199999999999997E-2</v>
      </c>
      <c r="H20">
        <f t="shared" si="0"/>
        <v>-5.2359877559829883E-2</v>
      </c>
    </row>
    <row r="21" spans="1:8" x14ac:dyDescent="0.2">
      <c r="A21">
        <v>-2</v>
      </c>
      <c r="B21">
        <v>0.25409999999999999</v>
      </c>
      <c r="C21">
        <v>7.6099999999999996E-3</v>
      </c>
      <c r="D21">
        <v>1.6999999999999999E-3</v>
      </c>
      <c r="E21">
        <v>-0.1043</v>
      </c>
      <c r="F21">
        <v>0.73599999999999999</v>
      </c>
      <c r="G21">
        <v>0.16189999999999999</v>
      </c>
      <c r="H21">
        <f t="shared" si="0"/>
        <v>-3.4906585039886591E-2</v>
      </c>
    </row>
    <row r="22" spans="1:8" x14ac:dyDescent="0.2">
      <c r="A22">
        <v>-1</v>
      </c>
      <c r="B22">
        <v>0.36420000000000002</v>
      </c>
      <c r="C22">
        <v>7.3899999999999999E-3</v>
      </c>
      <c r="D22">
        <v>1.56E-3</v>
      </c>
      <c r="E22">
        <v>-0.1038</v>
      </c>
      <c r="F22">
        <v>0.68359999999999999</v>
      </c>
      <c r="G22">
        <v>0.25940000000000002</v>
      </c>
      <c r="H22">
        <f t="shared" si="0"/>
        <v>-1.7453292519943295E-2</v>
      </c>
    </row>
    <row r="23" spans="1:8" x14ac:dyDescent="0.2">
      <c r="A23">
        <v>0</v>
      </c>
      <c r="B23">
        <v>0.47260000000000002</v>
      </c>
      <c r="C23">
        <v>6.94E-3</v>
      </c>
      <c r="D23">
        <v>1.58E-3</v>
      </c>
      <c r="E23">
        <v>-0.10340000000000001</v>
      </c>
      <c r="F23">
        <v>0.62990000000000002</v>
      </c>
      <c r="G23">
        <v>0.4889</v>
      </c>
      <c r="H23">
        <f t="shared" si="0"/>
        <v>0</v>
      </c>
    </row>
    <row r="24" spans="1:8" x14ac:dyDescent="0.2">
      <c r="A24">
        <v>3</v>
      </c>
      <c r="B24">
        <v>0.80310000000000004</v>
      </c>
      <c r="C24">
        <v>7.11E-3</v>
      </c>
      <c r="D24">
        <v>2.3600000000000001E-3</v>
      </c>
      <c r="E24">
        <v>-0.1019</v>
      </c>
      <c r="F24">
        <v>0.50390000000000001</v>
      </c>
      <c r="G24">
        <v>1</v>
      </c>
      <c r="H24">
        <f t="shared" si="0"/>
        <v>5.2359877559829883E-2</v>
      </c>
    </row>
    <row r="25" spans="1:8" x14ac:dyDescent="0.2">
      <c r="A25">
        <v>4</v>
      </c>
      <c r="B25">
        <v>0.91039999999999999</v>
      </c>
      <c r="C25">
        <v>7.6499999999999997E-3</v>
      </c>
      <c r="D25">
        <v>2.7599999999999999E-3</v>
      </c>
      <c r="E25">
        <v>-0.1011</v>
      </c>
      <c r="F25">
        <v>0.47349999999999998</v>
      </c>
      <c r="G25">
        <v>1</v>
      </c>
      <c r="H25">
        <f t="shared" si="0"/>
        <v>6.9813170079773182E-2</v>
      </c>
    </row>
    <row r="26" spans="1:8" x14ac:dyDescent="0.2">
      <c r="A26">
        <v>5</v>
      </c>
      <c r="B26">
        <v>1.0168999999999999</v>
      </c>
      <c r="C26">
        <v>8.2199999999999999E-3</v>
      </c>
      <c r="D26">
        <v>3.2499999999999999E-3</v>
      </c>
      <c r="E26">
        <v>-0.1002</v>
      </c>
      <c r="F26">
        <v>0.4395</v>
      </c>
      <c r="G26">
        <v>1</v>
      </c>
      <c r="H26">
        <f t="shared" si="0"/>
        <v>8.7266462599716474E-2</v>
      </c>
    </row>
    <row r="27" spans="1:8" x14ac:dyDescent="0.2">
      <c r="A27">
        <v>6</v>
      </c>
      <c r="B27">
        <v>1.1208</v>
      </c>
      <c r="C27">
        <v>8.9300000000000004E-3</v>
      </c>
      <c r="D27">
        <v>3.8400000000000001E-3</v>
      </c>
      <c r="E27">
        <v>-9.8900000000000002E-2</v>
      </c>
      <c r="F27">
        <v>0.39400000000000002</v>
      </c>
      <c r="G27">
        <v>1</v>
      </c>
      <c r="H27">
        <f t="shared" si="0"/>
        <v>0.10471975511965977</v>
      </c>
    </row>
    <row r="28" spans="1:8" x14ac:dyDescent="0.2">
      <c r="A28">
        <v>7</v>
      </c>
      <c r="B28">
        <v>1.2194</v>
      </c>
      <c r="C28">
        <v>9.9600000000000001E-3</v>
      </c>
      <c r="D28">
        <v>4.6699999999999997E-3</v>
      </c>
      <c r="E28">
        <v>-9.69E-2</v>
      </c>
      <c r="F28">
        <v>0.32769999999999999</v>
      </c>
      <c r="G28">
        <v>1</v>
      </c>
      <c r="H28">
        <f t="shared" si="0"/>
        <v>0.12217304763960307</v>
      </c>
    </row>
    <row r="29" spans="1:8" x14ac:dyDescent="0.2">
      <c r="A29">
        <v>8</v>
      </c>
      <c r="B29">
        <v>1.3035000000000001</v>
      </c>
      <c r="C29">
        <v>1.192E-2</v>
      </c>
      <c r="D29">
        <v>6.1199999999999996E-3</v>
      </c>
      <c r="E29">
        <v>-9.2700000000000005E-2</v>
      </c>
      <c r="F29">
        <v>0.221</v>
      </c>
      <c r="G29">
        <v>1</v>
      </c>
      <c r="H29">
        <f t="shared" si="0"/>
        <v>0.13962634015954636</v>
      </c>
    </row>
    <row r="30" spans="1:8" x14ac:dyDescent="0.2">
      <c r="A30">
        <v>9</v>
      </c>
      <c r="B30">
        <v>1.3692</v>
      </c>
      <c r="C30">
        <v>1.4800000000000001E-2</v>
      </c>
      <c r="D30">
        <v>8.3499999999999998E-3</v>
      </c>
      <c r="E30">
        <v>-8.5699999999999998E-2</v>
      </c>
      <c r="F30">
        <v>0.11</v>
      </c>
      <c r="G30">
        <v>1</v>
      </c>
      <c r="H30">
        <f t="shared" si="0"/>
        <v>0.15707963267948966</v>
      </c>
    </row>
    <row r="31" spans="1:8" x14ac:dyDescent="0.2">
      <c r="A31">
        <v>10</v>
      </c>
      <c r="B31">
        <v>1.4235</v>
      </c>
      <c r="C31">
        <v>1.754E-2</v>
      </c>
      <c r="D31">
        <v>1.0840000000000001E-2</v>
      </c>
      <c r="E31">
        <v>-7.6899999999999996E-2</v>
      </c>
      <c r="F31">
        <v>5.8999999999999997E-2</v>
      </c>
      <c r="G31">
        <v>1</v>
      </c>
      <c r="H31">
        <f t="shared" si="0"/>
        <v>0.17453292519943295</v>
      </c>
    </row>
    <row r="32" spans="1:8" x14ac:dyDescent="0.2">
      <c r="A32">
        <v>11</v>
      </c>
      <c r="B32">
        <v>1.476</v>
      </c>
      <c r="C32">
        <v>2.0559999999999998E-2</v>
      </c>
      <c r="D32">
        <v>1.3860000000000001E-2</v>
      </c>
      <c r="E32">
        <v>-6.9000000000000006E-2</v>
      </c>
      <c r="F32">
        <v>3.9399999999999998E-2</v>
      </c>
      <c r="G32">
        <v>1</v>
      </c>
      <c r="H32">
        <f t="shared" si="0"/>
        <v>0.19198621771937624</v>
      </c>
    </row>
    <row r="33" spans="1:8" x14ac:dyDescent="0.2">
      <c r="A33">
        <v>12</v>
      </c>
      <c r="B33">
        <v>1.5216000000000001</v>
      </c>
      <c r="C33">
        <v>2.4340000000000001E-2</v>
      </c>
      <c r="D33">
        <v>1.7760000000000001E-2</v>
      </c>
      <c r="E33">
        <v>-6.1600000000000002E-2</v>
      </c>
      <c r="F33">
        <v>3.04E-2</v>
      </c>
      <c r="G33">
        <v>1</v>
      </c>
      <c r="H33">
        <f t="shared" si="0"/>
        <v>0.20943951023931953</v>
      </c>
    </row>
    <row r="34" spans="1:8" x14ac:dyDescent="0.2">
      <c r="A34">
        <v>13</v>
      </c>
      <c r="B34">
        <v>1.556</v>
      </c>
      <c r="C34">
        <v>2.9520000000000001E-2</v>
      </c>
      <c r="D34">
        <v>2.3130000000000001E-2</v>
      </c>
      <c r="E34">
        <v>-5.5E-2</v>
      </c>
      <c r="F34">
        <v>2.5000000000000001E-2</v>
      </c>
      <c r="G34">
        <v>1</v>
      </c>
      <c r="H34">
        <f t="shared" si="0"/>
        <v>0.22689280275926285</v>
      </c>
    </row>
    <row r="35" spans="1:8" x14ac:dyDescent="0.2">
      <c r="A35">
        <v>14</v>
      </c>
      <c r="B35">
        <v>1.5802</v>
      </c>
      <c r="C35">
        <v>3.6339999999999997E-2</v>
      </c>
      <c r="D35">
        <v>3.024E-2</v>
      </c>
      <c r="E35">
        <v>-4.9799999999999997E-2</v>
      </c>
      <c r="F35">
        <v>2.1700000000000001E-2</v>
      </c>
      <c r="G35">
        <v>1</v>
      </c>
      <c r="H35">
        <f t="shared" si="0"/>
        <v>0.24434609527920614</v>
      </c>
    </row>
    <row r="36" spans="1:8" x14ac:dyDescent="0.2">
      <c r="A36">
        <v>15</v>
      </c>
      <c r="B36">
        <v>1.5855999999999999</v>
      </c>
      <c r="C36">
        <v>4.6030000000000001E-2</v>
      </c>
      <c r="D36">
        <v>4.0230000000000002E-2</v>
      </c>
      <c r="E36">
        <v>-4.6199999999999998E-2</v>
      </c>
      <c r="F36">
        <v>1.9300000000000001E-2</v>
      </c>
      <c r="G36">
        <v>1</v>
      </c>
      <c r="H36">
        <f t="shared" si="0"/>
        <v>0.26179938779914941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C746-D555-C849-94EB-8A54731CBFC5}">
  <dimension ref="B3:D32"/>
  <sheetViews>
    <sheetView tabSelected="1" topLeftCell="A6" zoomScale="125" workbookViewId="0">
      <selection activeCell="E30" sqref="E30"/>
    </sheetView>
  </sheetViews>
  <sheetFormatPr baseColWidth="10" defaultRowHeight="15" x14ac:dyDescent="0.2"/>
  <sheetData>
    <row r="3" spans="2:4" x14ac:dyDescent="0.2">
      <c r="B3" s="3" t="s">
        <v>41</v>
      </c>
      <c r="C3" s="3" t="s">
        <v>42</v>
      </c>
      <c r="D3" s="3" t="s">
        <v>43</v>
      </c>
    </row>
    <row r="4" spans="2:4" x14ac:dyDescent="0.2">
      <c r="B4" s="3">
        <v>-13</v>
      </c>
      <c r="C4" s="3">
        <v>-0.56089999999999995</v>
      </c>
      <c r="D4" s="3">
        <v>9.3479999999999994E-2</v>
      </c>
    </row>
    <row r="5" spans="2:4" x14ac:dyDescent="0.2">
      <c r="B5" s="3">
        <v>-12</v>
      </c>
      <c r="C5" s="3">
        <v>-0.51980000000000004</v>
      </c>
      <c r="D5" s="3">
        <v>8.7190000000000004E-2</v>
      </c>
    </row>
    <row r="6" spans="2:4" x14ac:dyDescent="0.2">
      <c r="B6" s="3">
        <v>-11</v>
      </c>
      <c r="C6" s="3">
        <v>-0.46339999999999998</v>
      </c>
      <c r="D6" s="3">
        <v>8.5930000000000006E-2</v>
      </c>
    </row>
    <row r="7" spans="2:4" x14ac:dyDescent="0.2">
      <c r="B7" s="3">
        <v>-10</v>
      </c>
      <c r="C7" s="3">
        <v>-0.44814056794739598</v>
      </c>
      <c r="D7" s="3">
        <v>6.4749264236691098E-2</v>
      </c>
    </row>
    <row r="8" spans="2:4" x14ac:dyDescent="0.2">
      <c r="B8" s="3">
        <v>-9</v>
      </c>
      <c r="C8" s="3">
        <v>-0.44471975897218202</v>
      </c>
      <c r="D8" s="4">
        <v>3.3999964625138303E-2</v>
      </c>
    </row>
    <row r="9" spans="2:4" x14ac:dyDescent="0.2">
      <c r="B9" s="3">
        <v>-8</v>
      </c>
      <c r="C9" s="3">
        <v>-0.40239999999999998</v>
      </c>
      <c r="D9" s="3">
        <v>1.286E-2</v>
      </c>
    </row>
    <row r="10" spans="2:4" x14ac:dyDescent="0.2">
      <c r="B10" s="3">
        <v>-7</v>
      </c>
      <c r="C10" s="3">
        <v>-0.29709999999999998</v>
      </c>
      <c r="D10" s="3">
        <v>1.1299999999999999E-2</v>
      </c>
    </row>
    <row r="11" spans="2:4" x14ac:dyDescent="0.2">
      <c r="B11" s="3">
        <v>-6</v>
      </c>
      <c r="C11" s="3">
        <v>-0.18859999999999899</v>
      </c>
      <c r="D11" s="3">
        <v>1.01E-2</v>
      </c>
    </row>
    <row r="12" spans="2:4" x14ac:dyDescent="0.2">
      <c r="B12" s="3">
        <v>-5</v>
      </c>
      <c r="C12" s="3">
        <v>-7.83999999999999E-2</v>
      </c>
      <c r="D12" s="3">
        <v>9.2399999999999895E-3</v>
      </c>
    </row>
    <row r="13" spans="2:4" x14ac:dyDescent="0.2">
      <c r="B13" s="3">
        <v>-4</v>
      </c>
      <c r="C13" s="3">
        <v>3.2300000000000002E-2</v>
      </c>
      <c r="D13" s="3">
        <v>8.4700000000000001E-3</v>
      </c>
    </row>
    <row r="14" spans="2:4" x14ac:dyDescent="0.2">
      <c r="B14" s="3">
        <v>-3</v>
      </c>
      <c r="C14" s="4">
        <v>0.1434</v>
      </c>
      <c r="D14" s="3">
        <v>7.9699999999999997E-3</v>
      </c>
    </row>
    <row r="15" spans="2:4" x14ac:dyDescent="0.2">
      <c r="B15" s="3">
        <v>-2</v>
      </c>
      <c r="C15" s="3">
        <v>0.25409999999999999</v>
      </c>
      <c r="D15" s="3">
        <v>7.6099999999999996E-3</v>
      </c>
    </row>
    <row r="16" spans="2:4" x14ac:dyDescent="0.2">
      <c r="B16" s="3">
        <v>-1</v>
      </c>
      <c r="C16" s="3">
        <v>0.36420000000000002</v>
      </c>
      <c r="D16" s="3">
        <v>7.3899999999999999E-3</v>
      </c>
    </row>
    <row r="17" spans="2:4" x14ac:dyDescent="0.2">
      <c r="B17" s="3">
        <v>0</v>
      </c>
      <c r="C17" s="4">
        <v>0.47259999999999902</v>
      </c>
      <c r="D17" s="3">
        <v>6.94E-3</v>
      </c>
    </row>
    <row r="18" spans="2:4" x14ac:dyDescent="0.2">
      <c r="B18" s="3">
        <v>1</v>
      </c>
      <c r="C18" s="4">
        <v>0.58258373850603395</v>
      </c>
      <c r="D18" s="3">
        <v>6.6936513954427204E-3</v>
      </c>
    </row>
    <row r="19" spans="2:4" x14ac:dyDescent="0.2">
      <c r="B19" s="3">
        <v>2</v>
      </c>
      <c r="C19" s="4">
        <v>0.69345205731603199</v>
      </c>
      <c r="D19" s="3">
        <v>6.76367494079925E-3</v>
      </c>
    </row>
    <row r="20" spans="2:4" x14ac:dyDescent="0.2">
      <c r="B20" s="3">
        <v>3</v>
      </c>
      <c r="C20" s="3">
        <v>0.80310000000000004</v>
      </c>
      <c r="D20" s="3">
        <v>7.1099999999999896E-3</v>
      </c>
    </row>
    <row r="21" spans="2:4" x14ac:dyDescent="0.2">
      <c r="B21" s="3">
        <v>4</v>
      </c>
      <c r="C21" s="3">
        <v>0.91039999999999999</v>
      </c>
      <c r="D21" s="3">
        <v>7.6499999999999997E-3</v>
      </c>
    </row>
    <row r="22" spans="2:4" x14ac:dyDescent="0.2">
      <c r="B22" s="3">
        <v>5</v>
      </c>
      <c r="C22" s="3">
        <v>1.0168999999999999</v>
      </c>
      <c r="D22" s="3">
        <v>8.2199999999999895E-3</v>
      </c>
    </row>
    <row r="23" spans="2:4" x14ac:dyDescent="0.2">
      <c r="B23" s="3">
        <v>6</v>
      </c>
      <c r="C23" s="3">
        <v>1.1208</v>
      </c>
      <c r="D23" s="3">
        <v>8.9300000000000004E-3</v>
      </c>
    </row>
    <row r="24" spans="2:4" x14ac:dyDescent="0.2">
      <c r="B24" s="3">
        <v>7</v>
      </c>
      <c r="C24" s="3">
        <v>1.2194</v>
      </c>
      <c r="D24" s="3">
        <v>9.9600000000000001E-3</v>
      </c>
    </row>
    <row r="25" spans="2:4" x14ac:dyDescent="0.2">
      <c r="B25" s="3">
        <v>8</v>
      </c>
      <c r="C25" s="3">
        <v>1.3035000000000001</v>
      </c>
      <c r="D25" s="4">
        <v>1.1919999999999899E-2</v>
      </c>
    </row>
    <row r="26" spans="2:4" x14ac:dyDescent="0.2">
      <c r="B26" s="3">
        <v>9</v>
      </c>
      <c r="C26" s="3">
        <v>1.3692</v>
      </c>
      <c r="D26" s="3">
        <v>1.4800000000000001E-2</v>
      </c>
    </row>
    <row r="27" spans="2:4" x14ac:dyDescent="0.2">
      <c r="B27" s="3">
        <v>10</v>
      </c>
      <c r="C27" s="3">
        <v>1.4235</v>
      </c>
      <c r="D27" s="3">
        <v>1.754E-2</v>
      </c>
    </row>
    <row r="28" spans="2:4" x14ac:dyDescent="0.2">
      <c r="B28" s="3">
        <v>11</v>
      </c>
      <c r="C28" s="3">
        <v>1.476</v>
      </c>
      <c r="D28" s="3">
        <v>2.0559999999999998E-2</v>
      </c>
    </row>
    <row r="29" spans="2:4" x14ac:dyDescent="0.2">
      <c r="B29" s="3">
        <v>12</v>
      </c>
      <c r="C29" s="3">
        <v>1.5216000000000001</v>
      </c>
      <c r="D29" s="4">
        <v>2.4340000000000001E-2</v>
      </c>
    </row>
    <row r="30" spans="2:4" x14ac:dyDescent="0.2">
      <c r="B30" s="3">
        <v>13</v>
      </c>
      <c r="C30" s="4">
        <v>1.556</v>
      </c>
      <c r="D30" s="3">
        <v>2.9520000000000001E-2</v>
      </c>
    </row>
    <row r="31" spans="2:4" x14ac:dyDescent="0.2">
      <c r="B31" s="3">
        <v>14</v>
      </c>
      <c r="C31" s="3">
        <v>1.5802</v>
      </c>
      <c r="D31" s="3">
        <v>3.63399999999999E-2</v>
      </c>
    </row>
    <row r="32" spans="2:4" x14ac:dyDescent="0.2">
      <c r="B32" s="3">
        <v>15</v>
      </c>
      <c r="C32" s="3">
        <v>1.5855999999999999</v>
      </c>
      <c r="D32" s="3">
        <v>4.6030000000000001E-2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Section</vt:lpstr>
      <vt:lpstr>Cl</vt:lpstr>
      <vt:lpstr>ClCd_MCEVS</vt:lpstr>
      <vt:lpstr>Cl!new.</vt:lpstr>
      <vt:lpstr>Cl!newa</vt:lpstr>
      <vt:lpstr>Cl!sect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Eliott</dc:creator>
  <cp:lastModifiedBy>HARIANSYAH Muhammad Alfiyandy</cp:lastModifiedBy>
  <dcterms:created xsi:type="dcterms:W3CDTF">2013-08-26T04:52:53Z</dcterms:created>
  <dcterms:modified xsi:type="dcterms:W3CDTF">2025-08-14T07:45:37Z</dcterms:modified>
</cp:coreProperties>
</file>