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05" yWindow="-15" windowWidth="10230" windowHeight="7410" firstSheet="2" activeTab="3"/>
  </bookViews>
  <sheets>
    <sheet name="Ingresos Julio 2013" sheetId="1" state="hidden" r:id="rId1"/>
    <sheet name="Egresos Julio 2013" sheetId="2" state="hidden" r:id="rId2"/>
    <sheet name="Ingresos 2017" sheetId="11" r:id="rId3"/>
    <sheet name="Egresos 2017" sheetId="12" r:id="rId4"/>
    <sheet name="Hoja1" sheetId="7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O60" i="12" l="1"/>
  <c r="O9" i="12"/>
  <c r="G169" i="12"/>
  <c r="G186" i="12"/>
  <c r="G219" i="12"/>
  <c r="G251" i="12"/>
  <c r="G191" i="12"/>
  <c r="G151" i="12"/>
  <c r="G114" i="12"/>
  <c r="G60" i="12"/>
  <c r="O215" i="12"/>
  <c r="O216" i="12"/>
  <c r="O217" i="12"/>
  <c r="G253" i="12" l="1"/>
  <c r="F251" i="12"/>
  <c r="F219" i="12"/>
  <c r="F253" i="12" s="1"/>
  <c r="F191" i="12"/>
  <c r="F151" i="12"/>
  <c r="F114" i="12"/>
  <c r="F60" i="12"/>
  <c r="O218" i="12"/>
  <c r="O121" i="12"/>
  <c r="O122" i="12"/>
  <c r="O123" i="12"/>
  <c r="O124" i="12"/>
  <c r="O125" i="12"/>
  <c r="O126" i="12"/>
  <c r="O127" i="12"/>
  <c r="O128" i="12"/>
  <c r="O129" i="12"/>
  <c r="O130" i="12"/>
  <c r="O131" i="12"/>
  <c r="O15" i="11" l="1"/>
  <c r="O18" i="11"/>
  <c r="N15" i="11"/>
  <c r="M15" i="11"/>
  <c r="L15" i="11"/>
  <c r="K15" i="11"/>
  <c r="J15" i="11"/>
  <c r="I15" i="11"/>
  <c r="H15" i="11"/>
  <c r="G15" i="11"/>
  <c r="E15" i="11"/>
  <c r="D15" i="11"/>
  <c r="C15" i="11"/>
  <c r="F15" i="11"/>
  <c r="E251" i="12" l="1"/>
  <c r="E219" i="12"/>
  <c r="E191" i="12"/>
  <c r="E151" i="12"/>
  <c r="E114" i="12"/>
  <c r="E60" i="12"/>
  <c r="E253" i="12" l="1"/>
  <c r="O185" i="12"/>
  <c r="O186" i="12"/>
  <c r="O187" i="12"/>
  <c r="O188" i="12"/>
  <c r="O189" i="12"/>
  <c r="O190" i="12"/>
  <c r="D251" i="12" l="1"/>
  <c r="D219" i="12"/>
  <c r="D191" i="12"/>
  <c r="D151" i="12"/>
  <c r="D114" i="12"/>
  <c r="D60" i="12"/>
  <c r="D253" i="12" l="1"/>
  <c r="C251" i="12"/>
  <c r="C219" i="12"/>
  <c r="C191" i="12"/>
  <c r="C151" i="12"/>
  <c r="C114" i="12"/>
  <c r="C60" i="12"/>
  <c r="D24" i="11"/>
  <c r="D19" i="11"/>
  <c r="C7" i="11"/>
  <c r="O74" i="11"/>
  <c r="O75" i="11"/>
  <c r="C65" i="11"/>
  <c r="N24" i="11"/>
  <c r="M24" i="11"/>
  <c r="L24" i="11"/>
  <c r="K24" i="11"/>
  <c r="J24" i="11"/>
  <c r="I24" i="11"/>
  <c r="H24" i="11"/>
  <c r="G24" i="11"/>
  <c r="F24" i="11"/>
  <c r="E24" i="11"/>
  <c r="C24" i="11"/>
  <c r="O61" i="11"/>
  <c r="O31" i="11"/>
  <c r="O32" i="11"/>
  <c r="O33" i="11"/>
  <c r="O34" i="11"/>
  <c r="O35" i="11"/>
  <c r="O80" i="11"/>
  <c r="K180" i="12"/>
  <c r="N171" i="12"/>
  <c r="M171" i="12"/>
  <c r="L171" i="12"/>
  <c r="K171" i="12"/>
  <c r="J171" i="12"/>
  <c r="I171" i="12"/>
  <c r="H171" i="12"/>
  <c r="C253" i="12" l="1"/>
  <c r="O24" i="11"/>
  <c r="N243" i="12"/>
  <c r="M243" i="12"/>
  <c r="L243" i="12"/>
  <c r="K243" i="12"/>
  <c r="J243" i="12"/>
  <c r="I243" i="12"/>
  <c r="H243" i="12"/>
  <c r="N165" i="12"/>
  <c r="N191" i="12" s="1"/>
  <c r="M165" i="12"/>
  <c r="M191" i="12" s="1"/>
  <c r="L165" i="12"/>
  <c r="L191" i="12" s="1"/>
  <c r="K165" i="12"/>
  <c r="K191" i="12" s="1"/>
  <c r="J165" i="12"/>
  <c r="J191" i="12" s="1"/>
  <c r="I165" i="12"/>
  <c r="I191" i="12" s="1"/>
  <c r="H165" i="12"/>
  <c r="H191" i="12" s="1"/>
  <c r="O55" i="12" l="1"/>
  <c r="O54" i="11" l="1"/>
  <c r="O170" i="12" l="1"/>
  <c r="O171" i="12"/>
  <c r="O169" i="12" l="1"/>
  <c r="O62" i="11" l="1"/>
  <c r="O48" i="11"/>
  <c r="O52" i="11"/>
  <c r="E63" i="11"/>
  <c r="O47" i="11"/>
  <c r="O51" i="11"/>
  <c r="O28" i="11"/>
  <c r="O234" i="12"/>
  <c r="O236" i="12"/>
  <c r="O76" i="12"/>
  <c r="O28" i="12"/>
  <c r="O22" i="12"/>
  <c r="O245" i="12"/>
  <c r="O242" i="12"/>
  <c r="O244" i="12"/>
  <c r="O246" i="12"/>
  <c r="O249" i="12"/>
  <c r="O250" i="12"/>
  <c r="K219" i="12"/>
  <c r="O158" i="12"/>
  <c r="O159" i="12"/>
  <c r="O166" i="12"/>
  <c r="O175" i="12"/>
  <c r="O179" i="12"/>
  <c r="O155" i="12"/>
  <c r="O172" i="12"/>
  <c r="O137" i="12"/>
  <c r="O139" i="12"/>
  <c r="O140" i="12"/>
  <c r="O143" i="12"/>
  <c r="O144" i="12"/>
  <c r="O145" i="12"/>
  <c r="O148" i="12"/>
  <c r="O138" i="12"/>
  <c r="O141" i="12"/>
  <c r="O142" i="12"/>
  <c r="O146" i="12"/>
  <c r="O149" i="12"/>
  <c r="O75" i="12"/>
  <c r="O85" i="12"/>
  <c r="O86" i="12"/>
  <c r="O91" i="12"/>
  <c r="O92" i="12"/>
  <c r="O96" i="12"/>
  <c r="O99" i="12"/>
  <c r="O100" i="12"/>
  <c r="O103" i="12"/>
  <c r="O104" i="12"/>
  <c r="O106" i="12"/>
  <c r="O108" i="12"/>
  <c r="O110" i="12"/>
  <c r="O111" i="12"/>
  <c r="O82" i="12"/>
  <c r="O83" i="12"/>
  <c r="O84" i="12"/>
  <c r="O88" i="12"/>
  <c r="O94" i="12"/>
  <c r="O48" i="12"/>
  <c r="O49" i="12"/>
  <c r="O243" i="12"/>
  <c r="O214" i="12"/>
  <c r="O213" i="12"/>
  <c r="O206" i="12"/>
  <c r="O176" i="12"/>
  <c r="O160" i="12"/>
  <c r="O147" i="12"/>
  <c r="O136" i="12"/>
  <c r="O112" i="12"/>
  <c r="O107" i="12"/>
  <c r="O102" i="12"/>
  <c r="I82" i="11"/>
  <c r="O40" i="11"/>
  <c r="O41" i="11"/>
  <c r="O44" i="11"/>
  <c r="O45" i="11"/>
  <c r="O49" i="11"/>
  <c r="D65" i="11"/>
  <c r="H65" i="11"/>
  <c r="J65" i="11"/>
  <c r="L65" i="11"/>
  <c r="N65" i="11"/>
  <c r="O69" i="11"/>
  <c r="D63" i="11"/>
  <c r="H63" i="11"/>
  <c r="I63" i="11"/>
  <c r="L63" i="11"/>
  <c r="M63" i="11"/>
  <c r="O27" i="11"/>
  <c r="O29" i="11"/>
  <c r="O36" i="11"/>
  <c r="O57" i="11"/>
  <c r="I19" i="11"/>
  <c r="M19" i="11"/>
  <c r="H19" i="11"/>
  <c r="J19" i="11"/>
  <c r="L19" i="11"/>
  <c r="N19" i="11"/>
  <c r="G7" i="11"/>
  <c r="G82" i="11" s="1"/>
  <c r="K7" i="11"/>
  <c r="K82" i="11" s="1"/>
  <c r="O11" i="11"/>
  <c r="O13" i="11"/>
  <c r="O70" i="11"/>
  <c r="O68" i="11"/>
  <c r="M65" i="11"/>
  <c r="K65" i="11"/>
  <c r="I65" i="11"/>
  <c r="G65" i="11"/>
  <c r="N63" i="11"/>
  <c r="K63" i="11"/>
  <c r="J63" i="11"/>
  <c r="G63" i="11"/>
  <c r="F63" i="11"/>
  <c r="O60" i="11"/>
  <c r="O53" i="11"/>
  <c r="O22" i="11"/>
  <c r="K19" i="11"/>
  <c r="G19" i="11"/>
  <c r="C19" i="11"/>
  <c r="O12" i="11"/>
  <c r="M7" i="11"/>
  <c r="L7" i="11"/>
  <c r="I7" i="11"/>
  <c r="H7" i="11"/>
  <c r="E7" i="11"/>
  <c r="D7" i="11"/>
  <c r="M82" i="11" l="1"/>
  <c r="M114" i="12"/>
  <c r="O33" i="12"/>
  <c r="O25" i="12"/>
  <c r="O19" i="12"/>
  <c r="O11" i="12"/>
  <c r="L151" i="12"/>
  <c r="O237" i="12"/>
  <c r="O46" i="12"/>
  <c r="O36" i="12"/>
  <c r="O95" i="12"/>
  <c r="O53" i="12"/>
  <c r="O50" i="12"/>
  <c r="O150" i="12"/>
  <c r="O52" i="12"/>
  <c r="O43" i="12"/>
  <c r="O30" i="12"/>
  <c r="O66" i="12"/>
  <c r="L219" i="12"/>
  <c r="N251" i="12"/>
  <c r="J251" i="12"/>
  <c r="O90" i="12"/>
  <c r="O247" i="12"/>
  <c r="O241" i="12"/>
  <c r="K251" i="12"/>
  <c r="O38" i="12"/>
  <c r="L60" i="12"/>
  <c r="O79" i="12"/>
  <c r="O77" i="12"/>
  <c r="N151" i="12"/>
  <c r="N219" i="12"/>
  <c r="L251" i="12"/>
  <c r="H251" i="12"/>
  <c r="M251" i="12"/>
  <c r="I251" i="12"/>
  <c r="O59" i="12"/>
  <c r="O89" i="12"/>
  <c r="O168" i="12"/>
  <c r="O164" i="12"/>
  <c r="O162" i="12"/>
  <c r="O24" i="12"/>
  <c r="O16" i="12"/>
  <c r="O12" i="12"/>
  <c r="N60" i="12"/>
  <c r="J60" i="12"/>
  <c r="K114" i="12"/>
  <c r="N114" i="12"/>
  <c r="J114" i="12"/>
  <c r="O119" i="12"/>
  <c r="M151" i="12"/>
  <c r="H151" i="12"/>
  <c r="O209" i="12"/>
  <c r="O198" i="12"/>
  <c r="I219" i="12"/>
  <c r="H219" i="12"/>
  <c r="O240" i="12"/>
  <c r="O233" i="12"/>
  <c r="O232" i="12"/>
  <c r="O231" i="12"/>
  <c r="O229" i="12"/>
  <c r="O56" i="12"/>
  <c r="O167" i="12"/>
  <c r="O163" i="12"/>
  <c r="O156" i="12"/>
  <c r="O18" i="12"/>
  <c r="O14" i="12"/>
  <c r="O26" i="12"/>
  <c r="O21" i="12"/>
  <c r="O78" i="12"/>
  <c r="O73" i="12"/>
  <c r="O72" i="12"/>
  <c r="O71" i="12"/>
  <c r="K151" i="12"/>
  <c r="J151" i="12"/>
  <c r="I151" i="12"/>
  <c r="O197" i="12"/>
  <c r="M219" i="12"/>
  <c r="O47" i="12"/>
  <c r="O39" i="12"/>
  <c r="O37" i="12"/>
  <c r="O34" i="12"/>
  <c r="O98" i="12"/>
  <c r="O20" i="12"/>
  <c r="O81" i="12"/>
  <c r="O80" i="12"/>
  <c r="O135" i="12"/>
  <c r="O133" i="12"/>
  <c r="O205" i="12"/>
  <c r="O202" i="12"/>
  <c r="J219" i="12"/>
  <c r="O227" i="12"/>
  <c r="O225" i="12"/>
  <c r="O224" i="12"/>
  <c r="O118" i="12"/>
  <c r="O57" i="12"/>
  <c r="O45" i="12"/>
  <c r="O44" i="12"/>
  <c r="O42" i="12"/>
  <c r="O41" i="12"/>
  <c r="O40" i="12"/>
  <c r="O35" i="12"/>
  <c r="O32" i="12"/>
  <c r="O31" i="12"/>
  <c r="O29" i="12"/>
  <c r="O182" i="12"/>
  <c r="O248" i="12"/>
  <c r="O13" i="12"/>
  <c r="K60" i="12"/>
  <c r="I60" i="12"/>
  <c r="O10" i="12"/>
  <c r="H60" i="12"/>
  <c r="O69" i="12"/>
  <c r="O68" i="12"/>
  <c r="O67" i="12"/>
  <c r="O65" i="12"/>
  <c r="I114" i="12"/>
  <c r="O64" i="12"/>
  <c r="H114" i="12"/>
  <c r="O63" i="12"/>
  <c r="O210" i="12"/>
  <c r="O230" i="12"/>
  <c r="O238" i="12"/>
  <c r="O228" i="12"/>
  <c r="O201" i="12"/>
  <c r="O17" i="12"/>
  <c r="O72" i="11"/>
  <c r="F65" i="11"/>
  <c r="O59" i="11"/>
  <c r="O58" i="11"/>
  <c r="O46" i="11"/>
  <c r="O42" i="11"/>
  <c r="O37" i="11"/>
  <c r="O30" i="11"/>
  <c r="O26" i="11"/>
  <c r="F19" i="11"/>
  <c r="O9" i="11"/>
  <c r="O56" i="11"/>
  <c r="O73" i="11"/>
  <c r="E65" i="11"/>
  <c r="O55" i="11"/>
  <c r="O50" i="11"/>
  <c r="O38" i="11"/>
  <c r="O23" i="11"/>
  <c r="O21" i="11"/>
  <c r="E19" i="11"/>
  <c r="O20" i="11"/>
  <c r="O17" i="11"/>
  <c r="O14" i="11"/>
  <c r="O10" i="11"/>
  <c r="O239" i="12"/>
  <c r="O235" i="12"/>
  <c r="O223" i="12"/>
  <c r="O207" i="12"/>
  <c r="O195" i="12"/>
  <c r="O211" i="12"/>
  <c r="O203" i="12"/>
  <c r="O199" i="12"/>
  <c r="O194" i="12"/>
  <c r="O132" i="12"/>
  <c r="O120" i="12"/>
  <c r="O134" i="12"/>
  <c r="O74" i="12"/>
  <c r="O70" i="12"/>
  <c r="M60" i="12"/>
  <c r="O27" i="12"/>
  <c r="O15" i="12"/>
  <c r="O23" i="12"/>
  <c r="O222" i="12"/>
  <c r="O226" i="12"/>
  <c r="O212" i="12"/>
  <c r="O208" i="12"/>
  <c r="O204" i="12"/>
  <c r="O200" i="12"/>
  <c r="O196" i="12"/>
  <c r="O180" i="12"/>
  <c r="O161" i="12"/>
  <c r="O157" i="12"/>
  <c r="O184" i="12"/>
  <c r="O181" i="12"/>
  <c r="O178" i="12"/>
  <c r="O174" i="12"/>
  <c r="O183" i="12"/>
  <c r="O177" i="12"/>
  <c r="O165" i="12"/>
  <c r="O154" i="12"/>
  <c r="O117" i="12"/>
  <c r="O113" i="12"/>
  <c r="O109" i="12"/>
  <c r="O105" i="12"/>
  <c r="O101" i="12"/>
  <c r="O97" i="12"/>
  <c r="O87" i="12"/>
  <c r="O93" i="12"/>
  <c r="O58" i="12"/>
  <c r="O54" i="12"/>
  <c r="O51" i="12"/>
  <c r="L114" i="12"/>
  <c r="O173" i="12"/>
  <c r="L82" i="11"/>
  <c r="H82" i="11"/>
  <c r="D82" i="11"/>
  <c r="O43" i="11"/>
  <c r="O78" i="11"/>
  <c r="O71" i="11"/>
  <c r="O67" i="11"/>
  <c r="O66" i="11"/>
  <c r="O64" i="11"/>
  <c r="C63" i="11"/>
  <c r="O63" i="11" s="1"/>
  <c r="O25" i="11"/>
  <c r="O16" i="11"/>
  <c r="N7" i="11"/>
  <c r="N82" i="11" s="1"/>
  <c r="J7" i="11"/>
  <c r="J82" i="11" s="1"/>
  <c r="F7" i="11"/>
  <c r="O8" i="11"/>
  <c r="O39" i="11"/>
  <c r="F82" i="11" l="1"/>
  <c r="E82" i="11"/>
  <c r="O65" i="11"/>
  <c r="O219" i="12"/>
  <c r="O191" i="12"/>
  <c r="C82" i="11"/>
  <c r="I253" i="12"/>
  <c r="K253" i="12"/>
  <c r="O251" i="12"/>
  <c r="M253" i="12"/>
  <c r="N253" i="12"/>
  <c r="H253" i="12"/>
  <c r="J253" i="12"/>
  <c r="O19" i="11"/>
  <c r="O7" i="11"/>
  <c r="O151" i="12"/>
  <c r="L253" i="12"/>
  <c r="O114" i="12"/>
  <c r="O82" i="11" l="1"/>
  <c r="O255" i="12" s="1"/>
  <c r="O253" i="12"/>
  <c r="O257" i="12" l="1"/>
  <c r="O311" i="2"/>
  <c r="M307" i="2"/>
  <c r="L307" i="2"/>
  <c r="K307" i="2"/>
  <c r="J307" i="2"/>
  <c r="I307" i="2"/>
  <c r="H307" i="2"/>
  <c r="G307" i="2"/>
  <c r="F307" i="2"/>
  <c r="E307" i="2"/>
  <c r="D307" i="2"/>
  <c r="C307" i="2"/>
  <c r="O306" i="2"/>
  <c r="O305" i="2"/>
  <c r="O304" i="2"/>
  <c r="O303" i="2"/>
  <c r="O302" i="2"/>
  <c r="O301" i="2"/>
  <c r="N300" i="2"/>
  <c r="O300" i="2" s="1"/>
  <c r="O299" i="2"/>
  <c r="O298" i="2"/>
  <c r="O297" i="2"/>
  <c r="O296" i="2"/>
  <c r="O295" i="2"/>
  <c r="O294" i="2"/>
  <c r="O293" i="2"/>
  <c r="N293" i="2"/>
  <c r="N307" i="2" s="1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66" i="2" s="1"/>
  <c r="I236" i="2"/>
  <c r="H236" i="2"/>
  <c r="G236" i="2"/>
  <c r="F236" i="2"/>
  <c r="E236" i="2"/>
  <c r="D236" i="2"/>
  <c r="C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M218" i="2"/>
  <c r="K218" i="2"/>
  <c r="O218" i="2" s="1"/>
  <c r="O217" i="2"/>
  <c r="O216" i="2"/>
  <c r="O215" i="2"/>
  <c r="N214" i="2"/>
  <c r="N236" i="2" s="1"/>
  <c r="M214" i="2"/>
  <c r="L214" i="2"/>
  <c r="L236" i="2" s="1"/>
  <c r="K214" i="2"/>
  <c r="K236" i="2" s="1"/>
  <c r="J214" i="2"/>
  <c r="O214" i="2" s="1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I180" i="2"/>
  <c r="H180" i="2"/>
  <c r="G180" i="2"/>
  <c r="F180" i="2"/>
  <c r="E180" i="2"/>
  <c r="D180" i="2"/>
  <c r="C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N150" i="2"/>
  <c r="N180" i="2" s="1"/>
  <c r="M150" i="2"/>
  <c r="M180" i="2" s="1"/>
  <c r="L150" i="2"/>
  <c r="L180" i="2" s="1"/>
  <c r="K150" i="2"/>
  <c r="K180" i="2" s="1"/>
  <c r="J150" i="2"/>
  <c r="O150" i="2" s="1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I134" i="2"/>
  <c r="H134" i="2"/>
  <c r="G134" i="2"/>
  <c r="F134" i="2"/>
  <c r="E134" i="2"/>
  <c r="D134" i="2"/>
  <c r="C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N94" i="2"/>
  <c r="N134" i="2" s="1"/>
  <c r="M94" i="2"/>
  <c r="M134" i="2" s="1"/>
  <c r="L94" i="2"/>
  <c r="L134" i="2" s="1"/>
  <c r="K94" i="2"/>
  <c r="K134" i="2" s="1"/>
  <c r="J94" i="2"/>
  <c r="J134" i="2" s="1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I76" i="2"/>
  <c r="I309" i="2" s="1"/>
  <c r="H76" i="2"/>
  <c r="G76" i="2"/>
  <c r="F76" i="2"/>
  <c r="F309" i="2" s="1"/>
  <c r="E76" i="2"/>
  <c r="E309" i="2" s="1"/>
  <c r="D76" i="2"/>
  <c r="C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N48" i="2"/>
  <c r="L48" i="2"/>
  <c r="J48" i="2"/>
  <c r="O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N24" i="2"/>
  <c r="N76" i="2" s="1"/>
  <c r="M24" i="2"/>
  <c r="M76" i="2" s="1"/>
  <c r="L24" i="2"/>
  <c r="L76" i="2" s="1"/>
  <c r="L309" i="2" s="1"/>
  <c r="K24" i="2"/>
  <c r="J24" i="2"/>
  <c r="J76" i="2" s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93" i="1"/>
  <c r="O92" i="1"/>
  <c r="O89" i="1"/>
  <c r="O88" i="1"/>
  <c r="O87" i="1"/>
  <c r="O86" i="1"/>
  <c r="O85" i="1"/>
  <c r="O84" i="1"/>
  <c r="O83" i="1"/>
  <c r="O82" i="1"/>
  <c r="O81" i="1"/>
  <c r="O78" i="1" s="1"/>
  <c r="O80" i="1"/>
  <c r="O79" i="1"/>
  <c r="N78" i="1"/>
  <c r="M78" i="1"/>
  <c r="L78" i="1"/>
  <c r="K78" i="1"/>
  <c r="J78" i="1"/>
  <c r="I78" i="1"/>
  <c r="H78" i="1"/>
  <c r="G78" i="1"/>
  <c r="F78" i="1"/>
  <c r="E78" i="1"/>
  <c r="D78" i="1"/>
  <c r="C78" i="1"/>
  <c r="O77" i="1"/>
  <c r="O75" i="1" s="1"/>
  <c r="O76" i="1"/>
  <c r="N75" i="1"/>
  <c r="M75" i="1"/>
  <c r="L75" i="1"/>
  <c r="K75" i="1"/>
  <c r="J75" i="1"/>
  <c r="I75" i="1"/>
  <c r="H75" i="1"/>
  <c r="G75" i="1"/>
  <c r="F75" i="1"/>
  <c r="E75" i="1"/>
  <c r="D75" i="1"/>
  <c r="C75" i="1"/>
  <c r="O74" i="1"/>
  <c r="I73" i="1"/>
  <c r="O73" i="1" s="1"/>
  <c r="O72" i="1"/>
  <c r="O71" i="1"/>
  <c r="O70" i="1"/>
  <c r="O69" i="1"/>
  <c r="O68" i="1"/>
  <c r="O67" i="1"/>
  <c r="O66" i="1"/>
  <c r="O65" i="1"/>
  <c r="O64" i="1"/>
  <c r="O63" i="1"/>
  <c r="I63" i="1"/>
  <c r="I31" i="1" s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N31" i="1"/>
  <c r="M31" i="1"/>
  <c r="L31" i="1"/>
  <c r="K31" i="1"/>
  <c r="J31" i="1"/>
  <c r="H31" i="1"/>
  <c r="G31" i="1"/>
  <c r="F31" i="1"/>
  <c r="E31" i="1"/>
  <c r="D31" i="1"/>
  <c r="C31" i="1"/>
  <c r="O30" i="1"/>
  <c r="O29" i="1"/>
  <c r="O28" i="1"/>
  <c r="O27" i="1"/>
  <c r="O26" i="1"/>
  <c r="O25" i="1"/>
  <c r="O24" i="1"/>
  <c r="O23" i="1"/>
  <c r="O21" i="1" s="1"/>
  <c r="O22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O19" i="1"/>
  <c r="O18" i="1"/>
  <c r="O17" i="1"/>
  <c r="O16" i="1" s="1"/>
  <c r="N16" i="1"/>
  <c r="M16" i="1"/>
  <c r="L16" i="1"/>
  <c r="K16" i="1"/>
  <c r="J16" i="1"/>
  <c r="I16" i="1"/>
  <c r="H16" i="1"/>
  <c r="G16" i="1"/>
  <c r="F16" i="1"/>
  <c r="E16" i="1"/>
  <c r="D16" i="1"/>
  <c r="C16" i="1"/>
  <c r="O15" i="1"/>
  <c r="O14" i="1"/>
  <c r="O13" i="1"/>
  <c r="O12" i="1"/>
  <c r="O11" i="1"/>
  <c r="O10" i="1"/>
  <c r="O9" i="1"/>
  <c r="O8" i="1"/>
  <c r="N7" i="1"/>
  <c r="N95" i="1" s="1"/>
  <c r="M7" i="1"/>
  <c r="M95" i="1" s="1"/>
  <c r="L7" i="1"/>
  <c r="L95" i="1" s="1"/>
  <c r="K7" i="1"/>
  <c r="K95" i="1" s="1"/>
  <c r="J7" i="1"/>
  <c r="J95" i="1" s="1"/>
  <c r="I7" i="1"/>
  <c r="H7" i="1"/>
  <c r="H95" i="1" s="1"/>
  <c r="G7" i="1"/>
  <c r="G95" i="1" s="1"/>
  <c r="F7" i="1"/>
  <c r="F95" i="1" s="1"/>
  <c r="E7" i="1"/>
  <c r="E95" i="1" s="1"/>
  <c r="D7" i="1"/>
  <c r="D95" i="1" s="1"/>
  <c r="C7" i="1"/>
  <c r="C95" i="1" s="1"/>
  <c r="O31" i="1" l="1"/>
  <c r="D309" i="2"/>
  <c r="H309" i="2"/>
  <c r="J180" i="2"/>
  <c r="O307" i="2"/>
  <c r="M236" i="2"/>
  <c r="M309" i="2" s="1"/>
  <c r="O7" i="1"/>
  <c r="O95" i="1" s="1"/>
  <c r="I95" i="1"/>
  <c r="O24" i="2"/>
  <c r="C309" i="2"/>
  <c r="G309" i="2"/>
  <c r="O236" i="2"/>
  <c r="O76" i="2"/>
  <c r="N309" i="2"/>
  <c r="O180" i="2"/>
  <c r="O134" i="2"/>
  <c r="J236" i="2"/>
  <c r="J309" i="2" s="1"/>
  <c r="K76" i="2"/>
  <c r="K309" i="2" s="1"/>
  <c r="O94" i="2"/>
  <c r="O309" i="2" l="1"/>
</calcChain>
</file>

<file path=xl/comments1.xml><?xml version="1.0" encoding="utf-8"?>
<comments xmlns="http://schemas.openxmlformats.org/spreadsheetml/2006/main">
  <authors>
    <author>Gcia_Contable</author>
  </authors>
  <commentList>
    <comment ref="D218" authorId="0">
      <text>
        <r>
          <rPr>
            <b/>
            <sz val="9"/>
            <color indexed="81"/>
            <rFont val="Tahoma"/>
            <family val="2"/>
          </rPr>
          <t xml:space="preserve">Botarga area comercial 5000
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 xml:space="preserve">Camper Nissan
</t>
        </r>
      </text>
    </comment>
  </commentList>
</comments>
</file>

<file path=xl/comments2.xml><?xml version="1.0" encoding="utf-8"?>
<comments xmlns="http://schemas.openxmlformats.org/spreadsheetml/2006/main">
  <authors>
    <author>Gcia_Contable</author>
    <author>DAVID</author>
  </authors>
  <commentList>
    <comment ref="O86" authorId="0">
      <text>
        <r>
          <rPr>
            <b/>
            <sz val="9"/>
            <color indexed="81"/>
            <rFont val="Tahoma"/>
            <family val="2"/>
          </rPr>
          <t xml:space="preserve">Material herpetario y Zoona Mito
</t>
        </r>
      </text>
    </comment>
    <comment ref="O90" authorId="0">
      <text>
        <r>
          <rPr>
            <b/>
            <sz val="9"/>
            <color indexed="81"/>
            <rFont val="Tahoma"/>
            <family val="2"/>
          </rPr>
          <t>azcarm e individual aza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8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MOTOTOOL Y MATERIAL DE RESINAS</t>
        </r>
      </text>
    </comment>
    <comment ref="H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I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J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K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L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M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N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</commentList>
</comments>
</file>

<file path=xl/sharedStrings.xml><?xml version="1.0" encoding="utf-8"?>
<sst xmlns="http://schemas.openxmlformats.org/spreadsheetml/2006/main" count="1026" uniqueCount="389">
  <si>
    <t>PATRONATO DEL PARQUE ZOOLOGICO DE LEON</t>
  </si>
  <si>
    <t>IMPORTES PRESUPUESTALES  INGRESOS 2013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</si>
  <si>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</si>
  <si>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</si>
  <si>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</si>
  <si>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</si>
  <si>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</si>
  <si>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</si>
  <si>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</si>
  <si>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</si>
  <si>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</si>
  <si>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</si>
  <si>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</si>
  <si>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</si>
  <si>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</si>
  <si>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</si>
  <si>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</si>
  <si>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</si>
  <si>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</si>
  <si>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</si>
  <si>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</si>
  <si>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</si>
  <si>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</si>
  <si>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</si>
  <si>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</si>
  <si>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</si>
  <si>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</si>
  <si>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</si>
  <si>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</si>
  <si>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</si>
  <si>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</si>
  <si>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</si>
  <si>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</si>
  <si>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'41730-7100-0002-0030</t>
  </si>
  <si>
    <t>RECAUDACION MONEDAS FUENTE DINOSAURIO</t>
  </si>
  <si>
    <t>'41730-7100-0003-0000</t>
  </si>
  <si>
    <t>CLINICA</t>
  </si>
  <si>
    <t>'41730-7100-0003-0001</t>
  </si>
  <si>
    <t>VENTA DE ANIMALES</t>
  </si>
  <si>
    <t>'41730-7100-0003-0004</t>
  </si>
  <si>
    <t>ING. POR PAJARERA</t>
  </si>
  <si>
    <t>'41730-7100-0003-0007</t>
  </si>
  <si>
    <t>VENTA DE SUB-PRODUCTOS ANIMALES</t>
  </si>
  <si>
    <t>CURSOS DE VETERINARIA</t>
  </si>
  <si>
    <t>'41730-7100-0004-0000</t>
  </si>
  <si>
    <t>EDUCATIVO</t>
  </si>
  <si>
    <t>'41730-7100-0004-0002</t>
  </si>
  <si>
    <t>CURSOS DE VERANO</t>
  </si>
  <si>
    <t>41730-7100-0004-0003</t>
  </si>
  <si>
    <t>VENTA FOTOS</t>
  </si>
  <si>
    <t>CAMPAMENTO</t>
  </si>
  <si>
    <t>'41730-7100-0004-0009</t>
  </si>
  <si>
    <t>VENTA MASCOTAS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</si>
  <si>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</si>
  <si>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</si>
  <si>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</si>
  <si>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</si>
  <si>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</si>
  <si>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</si>
  <si>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</si>
  <si>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</si>
  <si>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'41730-7100-0004-0020</t>
  </si>
  <si>
    <t>INGRESOS POR DIBUJOS</t>
  </si>
  <si>
    <t>'41730-7100-0005-0000</t>
  </si>
  <si>
    <t>PARQUE ZOOLÓGICO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</si>
  <si>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</si>
  <si>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</si>
  <si>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</si>
  <si>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</si>
  <si>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</si>
  <si>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</si>
  <si>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</si>
  <si>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41730-7100-0005-0001-0010</t>
  </si>
  <si>
    <t>ZOO CONCIERTO ADULTO</t>
  </si>
  <si>
    <t>41730-7100-0005-0001-0011</t>
  </si>
  <si>
    <t>ZOO CONCIERTO NIÑO</t>
  </si>
  <si>
    <t>'41730-7100-0005-0002</t>
  </si>
  <si>
    <t>INGRESOS POR TREN</t>
  </si>
  <si>
    <t>'41730-7100-0005-0003</t>
  </si>
  <si>
    <t>INGRESOS POR CABAÑA</t>
  </si>
  <si>
    <t>'41730-7100-0005-0004</t>
  </si>
  <si>
    <t>INGRESOS POR CARRUSEL</t>
  </si>
  <si>
    <t>'41730-7100-0005-0005</t>
  </si>
  <si>
    <t>INGRESOS POR CABALLOS</t>
  </si>
  <si>
    <t>'41730-7100-0005-0006-0001</t>
  </si>
  <si>
    <t>VENTA DE SOUVENIRS</t>
  </si>
  <si>
    <t>'41730-7100-0005-0007-0002</t>
  </si>
  <si>
    <t>CABAÑA DEL LAGO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</si>
  <si>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</si>
  <si>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</si>
  <si>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</si>
  <si>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</si>
  <si>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</si>
  <si>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</si>
  <si>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</si>
  <si>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</si>
  <si>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</si>
  <si>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</si>
  <si>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</si>
  <si>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</si>
  <si>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'41730-7100-0005-0007-0014</t>
  </si>
  <si>
    <t>PALOMITAS ANTONIO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</si>
  <si>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</si>
  <si>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</si>
  <si>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</si>
  <si>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</si>
  <si>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</si>
  <si>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</si>
  <si>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</si>
  <si>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</si>
  <si>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</si>
  <si>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</si>
  <si>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</si>
  <si>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</si>
  <si>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</si>
  <si>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</si>
  <si>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'41730-7100-0005-0007-0031</t>
  </si>
  <si>
    <t>PALAPA MANUEL MENDEZ</t>
  </si>
  <si>
    <t>'41730-7100-0005-0007-0032</t>
  </si>
  <si>
    <t>CARMEN ZAVALA (CARICATURISTA)</t>
  </si>
  <si>
    <t>'41730-7100-0005-0007-0037</t>
  </si>
  <si>
    <t>JULIETA RANGEL NERI</t>
  </si>
  <si>
    <t>MARIA ELENA CUADRA AGUADO</t>
  </si>
  <si>
    <t>'41730-7100-0005-0007-0040</t>
  </si>
  <si>
    <t>RICARDA AGUILERA ( DULCES)</t>
  </si>
  <si>
    <t>'41730-7100-0005-0008</t>
  </si>
  <si>
    <t>VARIOS</t>
  </si>
  <si>
    <t>'41730-7100-0005-0009</t>
  </si>
  <si>
    <t>PUENTE COLGANTE</t>
  </si>
  <si>
    <t>'41730-7100-0005-0010</t>
  </si>
  <si>
    <t>INGRESOS DE TIROLESA</t>
  </si>
  <si>
    <t>'41730-7100-0005-0012</t>
  </si>
  <si>
    <t>JARDIN EVENTOS</t>
  </si>
  <si>
    <t>'41730-7100-0005-0014</t>
  </si>
  <si>
    <t>VENTA DE MAPAS</t>
  </si>
  <si>
    <t>'41730-7100-0005-0016</t>
  </si>
  <si>
    <t>CARRIOLAS RENTA ZOO</t>
  </si>
  <si>
    <t>41730-7100-0005-0021</t>
  </si>
  <si>
    <t>HERPETARIO</t>
  </si>
  <si>
    <t>'41730-7100-0005-0022</t>
  </si>
  <si>
    <t>Ingresos Eurobongie</t>
  </si>
  <si>
    <t>41730-7100-0005-0023</t>
  </si>
  <si>
    <t>CARRUSEL TEMATICO</t>
  </si>
  <si>
    <t>41730-7100-0005-0024</t>
  </si>
  <si>
    <t>Show de animales</t>
  </si>
  <si>
    <t>PATROCINIOS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</si>
  <si>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</si>
  <si>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</si>
  <si>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</si>
  <si>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</si>
  <si>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</si>
  <si>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</si>
  <si>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'43110-5200-0001-0002</t>
  </si>
  <si>
    <t>GANANCIA EN CAMBIOS</t>
  </si>
  <si>
    <t>'41730-7100-0009-0000</t>
  </si>
  <si>
    <t>SAFARI</t>
  </si>
  <si>
    <t>'41730-7100-0009-0001</t>
  </si>
  <si>
    <t>'41730-7100-0009-0002</t>
  </si>
  <si>
    <t>'41730-7100-0009-0003</t>
  </si>
  <si>
    <t>'41730-7100-0009-0004</t>
  </si>
  <si>
    <t>VENTA COMIDA</t>
  </si>
  <si>
    <t>'41730-7100-0009-0005</t>
  </si>
  <si>
    <t>'41730-7100-0009-0006</t>
  </si>
  <si>
    <t>'41730-7100-0009-0007</t>
  </si>
  <si>
    <t>SAFARI NOCTURNO</t>
  </si>
  <si>
    <t>'41730-7100-0009-0008</t>
  </si>
  <si>
    <t>PAQUETE ZOO-SAFARI ADULTO</t>
  </si>
  <si>
    <t>'41730-7100-0009-0009</t>
  </si>
  <si>
    <t>PAQUETE ZOO-SAFARI NIÑO</t>
  </si>
  <si>
    <t>'41730-7100-0009-0010</t>
  </si>
  <si>
    <t>'41730-7100-0009-0011</t>
  </si>
  <si>
    <t>'42230-9300-0000-0000</t>
  </si>
  <si>
    <t>SUBSIDIOS Y SUBVENCIONES</t>
  </si>
  <si>
    <t>'42230-9300-0002-0000</t>
  </si>
  <si>
    <t>SUBSIDIO MENSUAL</t>
  </si>
  <si>
    <t>'42230-9300-0005-0000</t>
  </si>
  <si>
    <t>SUBSIDIO PARA OBRA</t>
  </si>
  <si>
    <t>SUMAS</t>
  </si>
  <si>
    <t>CONSEJO DIRECTIVO DEL PATRONATO DEL PARQUE ZOOLÓGICO DE LEÓN</t>
  </si>
  <si>
    <t>LEON, GTO., A 10 DE JULIO DE 2013</t>
  </si>
  <si>
    <t>C. JUAN FRANCISCO MUÑOZ LÓPEZ</t>
  </si>
  <si>
    <t>PRESIDENTE</t>
  </si>
  <si>
    <t>C. P.  RICARDO FLORES CONTRERAS</t>
  </si>
  <si>
    <t>SECRETARIO</t>
  </si>
  <si>
    <t>ING. ROBERTO CARLOS COLLAZO ROSALES</t>
  </si>
  <si>
    <t>TESORERO</t>
  </si>
  <si>
    <t>REGIDOR LAE. MIGUEL ANGEL BALDERAS FERNANDEZ</t>
  </si>
  <si>
    <t>VOCAL</t>
  </si>
  <si>
    <t>C. JUAN MANUEL HERNÁNDEZ DURÁN</t>
  </si>
  <si>
    <t>C. MARTHA GEORGINA CORNEJO JIMÉNEZ</t>
  </si>
  <si>
    <t>C. AMADOR ZAVALA SERRANO</t>
  </si>
  <si>
    <t>PATRONATO DEL PARQUE ZOOLÓGICO DE LEÓN</t>
  </si>
  <si>
    <t>PRESUPUESTO DE EGRESOS 2013</t>
  </si>
  <si>
    <t>Ejercido</t>
  </si>
  <si>
    <t>Autorizado</t>
  </si>
  <si>
    <t>Periodos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</si>
  <si>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</si>
  <si>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</si>
  <si>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</si>
  <si>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</si>
  <si>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</si>
  <si>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</si>
  <si>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</si>
  <si>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</si>
  <si>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</si>
  <si>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</si>
  <si>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</si>
  <si>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</si>
  <si>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</si>
  <si>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</si>
  <si>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</si>
  <si>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</si>
  <si>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por años de servicios efectivos p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</si>
  <si>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</si>
  <si>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</si>
  <si>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</si>
  <si>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</si>
  <si>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</si>
  <si>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</si>
  <si>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</si>
  <si>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</si>
  <si>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</si>
  <si>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</si>
  <si>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</si>
  <si>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</si>
  <si>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</si>
  <si>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</si>
  <si>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</si>
  <si>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</si>
  <si>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</si>
  <si>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</si>
  <si>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</si>
  <si>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Material de limpieza</t>
  </si>
  <si>
    <t>Comedor</t>
  </si>
  <si>
    <t>Agua</t>
  </si>
  <si>
    <t>Juntas de Trabajo</t>
  </si>
  <si>
    <t>Utensilios para el servicio de alimentac</t>
  </si>
  <si>
    <t>Costo Venta Refresco</t>
  </si>
  <si>
    <t>Costo Croquetas</t>
  </si>
  <si>
    <t>Costo venta paletas</t>
  </si>
  <si>
    <t>Costo de venta comida</t>
  </si>
  <si>
    <t>Medicinas y productos farmacéuticos</t>
  </si>
  <si>
    <t>Prendas de seguridad y protección person</t>
  </si>
  <si>
    <t>Herramientas menores</t>
  </si>
  <si>
    <t>Telmex</t>
  </si>
  <si>
    <t>Nextel</t>
  </si>
  <si>
    <t>Iusacell</t>
  </si>
  <si>
    <t>Mensajeria</t>
  </si>
  <si>
    <t>Correos</t>
  </si>
  <si>
    <t>Cuotas y Suscripciones</t>
  </si>
  <si>
    <t>Inscripciones y membresias</t>
  </si>
  <si>
    <t>Otros servicios</t>
  </si>
  <si>
    <t>Servicios de capacitación</t>
  </si>
  <si>
    <t>Revelado e Impresión</t>
  </si>
  <si>
    <t>Requisición de personal</t>
  </si>
  <si>
    <t>Trabajos de impresión boletos, formatos</t>
  </si>
  <si>
    <t>Servicios profesionales, científicos y t</t>
  </si>
  <si>
    <t>Servicios financieros y bancarios</t>
  </si>
  <si>
    <t>Diferencias en cambios.-</t>
  </si>
  <si>
    <t>Servicios de recaudación, traslado y cus</t>
  </si>
  <si>
    <t>Fletes y maniobras</t>
  </si>
  <si>
    <t>Conservación y mantenimiento de inmueble</t>
  </si>
  <si>
    <t>Instalación, reparación y mantenimiento de mobiliario y equipo de administración, educacional y recreativo</t>
  </si>
  <si>
    <t>Alarmas</t>
  </si>
  <si>
    <t>Mtto. Equipo de Computo</t>
  </si>
  <si>
    <t>Mtto Equipo de Radio Comunicación</t>
  </si>
  <si>
    <t>Servicio de tintorería</t>
  </si>
  <si>
    <t>Otros servicios de traslado y hospedaje</t>
  </si>
  <si>
    <t>Reconocimientos</t>
  </si>
  <si>
    <t>Obsequios</t>
  </si>
  <si>
    <t>Trabajos de cerrajeria</t>
  </si>
  <si>
    <t>Artículos Varios</t>
  </si>
  <si>
    <t>Estacionamiento</t>
  </si>
  <si>
    <t>Equipo de cómputo y de tecnologías de la</t>
  </si>
  <si>
    <t>Equipo de cómputo</t>
  </si>
  <si>
    <t>Equipo de comunicación y telecomunicacion</t>
  </si>
  <si>
    <t>Equipo de transporte</t>
  </si>
  <si>
    <t>Total entidad: 100</t>
  </si>
  <si>
    <t>Turno de Semana Santa</t>
  </si>
  <si>
    <t>Libros y Revistas</t>
  </si>
  <si>
    <t>Servicio de gas.</t>
  </si>
  <si>
    <t>Internet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</si>
  <si>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</si>
  <si>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</si>
  <si>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</si>
  <si>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</si>
  <si>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</si>
  <si>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</si>
  <si>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</si>
  <si>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</si>
  <si>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</si>
  <si>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Equipo de oficina</t>
  </si>
  <si>
    <t>Instrumental médico y de laboratorio</t>
  </si>
  <si>
    <t>Equipo de comunicación y telecomunicacio</t>
  </si>
  <si>
    <t>Herramientas y maquinas -herramienta</t>
  </si>
  <si>
    <t>Otros activos biologicos</t>
  </si>
  <si>
    <t>Total entidad: 200</t>
  </si>
  <si>
    <t>Horas Extras</t>
  </si>
  <si>
    <t>Días Extras</t>
  </si>
  <si>
    <t>Costo venta Mascotas</t>
  </si>
  <si>
    <t>Inscripciones y Membresias</t>
  </si>
  <si>
    <t>Exposiciones.</t>
  </si>
  <si>
    <t>Especies menores y de zoológico</t>
  </si>
  <si>
    <t>Total entidad: 300</t>
  </si>
  <si>
    <t>ZOOLOGICO</t>
  </si>
  <si>
    <t>Honorarios asimilables a salarios</t>
  </si>
  <si>
    <t>Honorarios</t>
  </si>
  <si>
    <t>PRESTACIONES SINDICALES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</si>
  <si>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</si>
  <si>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</si>
  <si>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</si>
  <si>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</si>
  <si>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</si>
  <si>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</si>
  <si>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</si>
  <si>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</si>
  <si>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</si>
  <si>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</si>
  <si>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</si>
  <si>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</si>
  <si>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de maquinaria, otros equip</t>
  </si>
  <si>
    <t>Membresias</t>
  </si>
  <si>
    <t>Servicios de vigilancia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</si>
  <si>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</si>
  <si>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</si>
  <si>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</si>
  <si>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</si>
  <si>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</si>
  <si>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</t>
  </si>
  <si>
    <t>Trabajos de Impresión</t>
  </si>
  <si>
    <t>Espectaculos</t>
  </si>
  <si>
    <t>Servicios operativos para eventos</t>
  </si>
  <si>
    <t>CORTESIAS</t>
  </si>
  <si>
    <t>SOUVENIRS DE REPRESENTACION</t>
  </si>
  <si>
    <t>Placas y Tenencias</t>
  </si>
  <si>
    <t>Permiso venta bebidad alcoholicas</t>
  </si>
  <si>
    <t>Impuesto sobre nóminas</t>
  </si>
  <si>
    <t>Comisión vales de despensa</t>
  </si>
  <si>
    <t>BARDA PERIMETRAL</t>
  </si>
  <si>
    <t>MANTENIMIENTO DE ALBERGUES</t>
  </si>
  <si>
    <t>Mobiliario y equipo de oficina</t>
  </si>
  <si>
    <t>Equipo de computo</t>
  </si>
  <si>
    <t>Equipo transporte</t>
  </si>
  <si>
    <t>Maquinas palomera</t>
  </si>
  <si>
    <t>Herpetario</t>
  </si>
  <si>
    <t>Total entidad: 400</t>
  </si>
  <si>
    <t>PROYECTOS, MANTENIMIENTO, JARDINERIA Y L</t>
  </si>
  <si>
    <t>AYUDA PARA GASTOS DE DEFUNCION</t>
  </si>
  <si>
    <t>Servicio de capacitacion</t>
  </si>
  <si>
    <t>Total entidad: 500</t>
  </si>
  <si>
    <t>Remuneraciones por horas extraorfdinarias</t>
  </si>
  <si>
    <t xml:space="preserve">Turno Semana Santa </t>
  </si>
  <si>
    <t>Arrendamiento  de maquinaria y otros equipos</t>
  </si>
  <si>
    <t>Total entidad: 600</t>
  </si>
  <si>
    <t>Total general :</t>
  </si>
  <si>
    <t>C.P. FRANCISCO RINCÓN GALLARDO PASCALIS</t>
  </si>
  <si>
    <t>C. LUIS FERNANDO GÓMEZ VARGAS</t>
  </si>
  <si>
    <t>C. RICARDO ESQUIVEL QUIJAS</t>
  </si>
  <si>
    <t>Especies menores y de zoológico de clinica</t>
  </si>
  <si>
    <t>Junta de Trabajo</t>
  </si>
  <si>
    <t>'41730-7100-0005-0007-0041</t>
  </si>
  <si>
    <t>Reparación y mantenimiento de equipo de transporte</t>
  </si>
  <si>
    <t>Trabajos de Impresión*</t>
  </si>
  <si>
    <t>EQUIPO DE TRANSPORTE</t>
  </si>
  <si>
    <t>'41730-7100-0005-0024</t>
  </si>
  <si>
    <t>SHOW DE ANIMALES</t>
  </si>
  <si>
    <t>'41730-7100-0005-0001-0006</t>
  </si>
  <si>
    <t>'41730-7100-0005-0001-0010</t>
  </si>
  <si>
    <t>VERANO ZOOLEON</t>
  </si>
  <si>
    <t>PALAPA GEORGINA VAZQUEZ</t>
  </si>
  <si>
    <t>REGIDOR SERGIO CONTRERAS GUERRERO</t>
  </si>
  <si>
    <t>41730-7100-0005-0001-0014</t>
  </si>
  <si>
    <t>PAQUETE HUELLAS DE LA VIDA</t>
  </si>
  <si>
    <t>Otros equipos</t>
  </si>
  <si>
    <t>41730-7100-0005-0004</t>
  </si>
  <si>
    <t>INGRESOS POR ZONA MITO</t>
  </si>
  <si>
    <t>Placas y Tenencias, VERIFICACIONES</t>
  </si>
  <si>
    <t>APLICACIÓN DE REMANENTE</t>
  </si>
  <si>
    <t>TIENDA DE SOUVENIRS TAQUILLA NUEVA</t>
  </si>
  <si>
    <t>'41730-7100-0005-0001-0016</t>
  </si>
  <si>
    <t>PAQUETE INTEGRAL HUELLAS DE LA VIDA</t>
  </si>
  <si>
    <t>'41730-7100-0005-0026</t>
  </si>
  <si>
    <t>EXHIBICIÓN HUELLAS DE LA VIDA</t>
  </si>
  <si>
    <t>OTROS EQUIPOS</t>
  </si>
  <si>
    <t>'41730-7100-0003-0009</t>
  </si>
  <si>
    <t>TALLERES</t>
  </si>
  <si>
    <t>LEON, GTO., A 17 DE MAYO DE 2017</t>
  </si>
  <si>
    <t>PRESUPUETO INGRESOS 2017 - 3° MODIFICACIÓN</t>
  </si>
  <si>
    <t>PRESUPUESTO DE EGRESOS 2017 - 3° MODIFICACIÓN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</si>
</sst>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wrapText="1"/>
    </xf>
    <xf numFmtId="3" fontId="3" fillId="0" borderId="1" xfId="0" applyNumberFormat="1" applyFont="1" applyFill="1" applyBorder="1"/>
    <xf numFmtId="0" fontId="2" fillId="0" borderId="0" xfId="0" applyFont="1" applyFill="1"/>
    <xf numFmtId="3" fontId="4" fillId="0" borderId="1" xfId="0" applyNumberFormat="1" applyFont="1" applyFill="1" applyBorder="1"/>
    <xf numFmtId="0" fontId="5" fillId="0" borderId="2" xfId="0" applyFont="1" applyFill="1" applyBorder="1" applyAlignment="1">
      <alignment wrapText="1"/>
    </xf>
    <xf numFmtId="3" fontId="4" fillId="0" borderId="0" xfId="0" applyNumberFormat="1" applyFont="1" applyFill="1"/>
    <xf numFmtId="0" fontId="4" fillId="0" borderId="1" xfId="0" applyFont="1" applyFill="1" applyBorder="1"/>
    <xf numFmtId="3" fontId="3" fillId="0" borderId="0" xfId="0" applyNumberFormat="1" applyFont="1" applyFill="1"/>
    <xf numFmtId="0" fontId="5" fillId="0" borderId="0" xfId="0" applyFont="1" applyFill="1" applyBorder="1" applyAlignment="1">
      <alignment wrapText="1"/>
    </xf>
    <xf numFmtId="0" fontId="5" fillId="0" borderId="1" xfId="0" quotePrefix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1" xfId="0" applyFont="1" applyFill="1" applyBorder="1"/>
    <xf numFmtId="0" fontId="7" fillId="2" borderId="2" xfId="0" applyFont="1" applyFill="1" applyBorder="1" applyAlignment="1">
      <alignment wrapText="1"/>
    </xf>
    <xf numFmtId="0" fontId="0" fillId="0" borderId="1" xfId="0" applyFill="1" applyBorder="1"/>
    <xf numFmtId="3" fontId="2" fillId="0" borderId="0" xfId="0" applyNumberFormat="1" applyFont="1" applyFill="1"/>
    <xf numFmtId="0" fontId="3" fillId="0" borderId="1" xfId="0" applyFont="1" applyFill="1" applyBorder="1"/>
    <xf numFmtId="0" fontId="6" fillId="0" borderId="0" xfId="0" applyFont="1" applyFill="1"/>
    <xf numFmtId="3" fontId="0" fillId="0" borderId="0" xfId="0" applyNumberForma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Alignment="1"/>
    <xf numFmtId="164" fontId="4" fillId="0" borderId="0" xfId="1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0" fontId="0" fillId="0" borderId="0" xfId="0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quotePrefix="1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0" fontId="0" fillId="0" borderId="0" xfId="2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4" fontId="5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4" fontId="0" fillId="0" borderId="0" xfId="0" applyNumberFormat="1" applyFill="1"/>
    <xf numFmtId="4" fontId="0" fillId="0" borderId="0" xfId="0" applyNumberFormat="1" applyFill="1" applyAlignment="1">
      <alignment wrapText="1"/>
    </xf>
    <xf numFmtId="4" fontId="11" fillId="0" borderId="0" xfId="0" applyNumberFormat="1" applyFont="1" applyFill="1"/>
    <xf numFmtId="0" fontId="11" fillId="0" borderId="0" xfId="0" applyFont="1" applyFill="1"/>
    <xf numFmtId="9" fontId="0" fillId="0" borderId="0" xfId="2" applyFont="1" applyFill="1"/>
    <xf numFmtId="4" fontId="0" fillId="3" borderId="0" xfId="0" applyNumberFormat="1" applyFill="1"/>
    <xf numFmtId="10" fontId="4" fillId="0" borderId="0" xfId="2" applyNumberFormat="1" applyFont="1" applyFill="1"/>
    <xf numFmtId="0" fontId="8" fillId="0" borderId="0" xfId="0" applyFont="1" applyFill="1" applyAlignment="1">
      <alignment horizontal="center"/>
    </xf>
    <xf numFmtId="3" fontId="4" fillId="0" borderId="0" xfId="0" applyNumberFormat="1" applyFont="1" applyFill="1" applyBorder="1"/>
    <xf numFmtId="3" fontId="3" fillId="0" borderId="0" xfId="0" applyNumberFormat="1" applyFont="1" applyFill="1" applyBorder="1"/>
    <xf numFmtId="3" fontId="3" fillId="0" borderId="3" xfId="0" applyNumberFormat="1" applyFont="1" applyFill="1" applyBorder="1"/>
    <xf numFmtId="0" fontId="0" fillId="0" borderId="0" xfId="0" applyFill="1" applyBorder="1"/>
    <xf numFmtId="4" fontId="0" fillId="0" borderId="0" xfId="0" applyNumberFormat="1" applyFill="1" applyBorder="1"/>
    <xf numFmtId="3" fontId="0" fillId="0" borderId="0" xfId="0" applyNumberFormat="1" applyFill="1" applyBorder="1"/>
    <xf numFmtId="0" fontId="15" fillId="0" borderId="0" xfId="0" applyFont="1" applyFill="1" applyAlignment="1">
      <alignment horizontal="center" wrapText="1"/>
    </xf>
    <xf numFmtId="9" fontId="0" fillId="0" borderId="0" xfId="0" applyNumberFormat="1" applyFill="1"/>
    <xf numFmtId="0" fontId="5" fillId="0" borderId="0" xfId="0" quotePrefix="1" applyFont="1" applyFill="1" applyBorder="1" applyAlignment="1">
      <alignment wrapText="1"/>
    </xf>
    <xf numFmtId="4" fontId="4" fillId="0" borderId="0" xfId="0" applyNumberFormat="1" applyFont="1" applyFill="1"/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165" fontId="0" fillId="0" borderId="0" xfId="0" applyNumberFormat="1" applyFill="1"/>
    <xf numFmtId="44" fontId="0" fillId="0" borderId="0" xfId="0" applyNumberFormat="1" applyFill="1"/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7" fillId="0" borderId="1" xfId="0" applyFont="1" applyFill="1" applyBorder="1"/>
    <xf numFmtId="4" fontId="16" fillId="0" borderId="0" xfId="0" applyNumberFormat="1" applyFont="1" applyFill="1"/>
    <xf numFmtId="4" fontId="3" fillId="0" borderId="1" xfId="0" applyNumberFormat="1" applyFont="1" applyFill="1" applyBorder="1"/>
    <xf numFmtId="4" fontId="4" fillId="0" borderId="1" xfId="0" applyNumberFormat="1" applyFont="1" applyFill="1" applyBorder="1"/>
    <xf numFmtId="4" fontId="0" fillId="0" borderId="1" xfId="0" applyNumberFormat="1" applyFill="1" applyBorder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10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wrapText="1"/>
    </xf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/Presupuesto/Presupuesto%20Zoologico%202013%20Modifi%20marzo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s 2013"/>
      <sheetName val="Egresos 2013"/>
      <sheetName val="Ingresos 2013 Marzo"/>
      <sheetName val="Egresos 2013 Marzo"/>
      <sheetName val="Ingresos 2013 Junio"/>
      <sheetName val="Egresos 2013 Junio"/>
      <sheetName val="Egresos 2013 Junio (2)"/>
      <sheetName val="Ingresos 2013 Julio"/>
      <sheetName val="Egresos 2013 Julio"/>
      <sheetName val="Ingresos 2013 Agosto"/>
      <sheetName val="Egresos 2013 Agosto"/>
      <sheetName val="Ingresos 2013 nOVIEMBRE"/>
      <sheetName val="Egresos 2013 Noviembre"/>
    </sheetNames>
    <sheetDataSet>
      <sheetData sheetId="0"/>
      <sheetData sheetId="1"/>
      <sheetData sheetId="2"/>
      <sheetData sheetId="3"/>
      <sheetData sheetId="4">
        <row r="95">
          <cell r="O95">
            <v>41220695.37467511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C17" sqref="C17:O17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4" width="10.85546875" style="3" customWidth="1"/>
    <col min="5" max="15" width="10.85546875" style="2" customWidth="1"/>
    <col min="16" max="17" width="9" style="2" bestFit="1" customWidth="1"/>
    <col min="18" max="16384" width="11.42578125" style="2"/>
  </cols>
  <sheetData>
    <row r="1" spans="1:16" x14ac:dyDescent="0.25">
      <c r="A1" s="1" t="s">
        <v>0</v>
      </c>
    </row>
    <row r="2" spans="1:16" x14ac:dyDescent="0.25">
      <c r="A2" s="1" t="s">
        <v>1</v>
      </c>
      <c r="D2" s="1"/>
    </row>
    <row r="3" spans="1:16" x14ac:dyDescent="0.25">
      <c r="C3" s="1"/>
      <c r="D3" s="1"/>
    </row>
    <row r="4" spans="1:16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 x14ac:dyDescent="0.25">
      <c r="A5" s="3"/>
      <c r="B5" s="3"/>
      <c r="C5" s="2"/>
      <c r="D5" s="2"/>
    </row>
    <row r="6" spans="1:16" x14ac:dyDescent="0.25">
      <c r="A6" s="3"/>
      <c r="B6" s="3"/>
      <c r="C6" s="2"/>
      <c r="D6" s="2"/>
    </row>
    <row r="7" spans="1:16" s="7" customFormat="1" x14ac:dyDescent="0.25">
      <c r="A7" s="5" t="s">
        <v>17</v>
      </c>
      <c r="B7" s="5" t="s">
        <v>18</v>
      </c>
      <c r="C7" s="6">
        <f t="shared" ref="C7:O7" si="0">SUM(C8:C15)</f>
        <v>217834.97999999998</v>
      </c>
      <c r="D7" s="6">
        <f t="shared" si="0"/>
        <v>307407.78999999998</v>
      </c>
      <c r="E7" s="6">
        <f>SUM(E8:E15)</f>
        <v>1022485.26</v>
      </c>
      <c r="F7" s="6">
        <f t="shared" si="0"/>
        <v>521537.32</v>
      </c>
      <c r="G7" s="6">
        <f t="shared" si="0"/>
        <v>363850.54</v>
      </c>
      <c r="H7" s="6">
        <f t="shared" si="0"/>
        <v>437716.03</v>
      </c>
      <c r="I7" s="6">
        <f>SUM(I8:I15)</f>
        <v>462254.5</v>
      </c>
      <c r="J7" s="6">
        <f t="shared" si="0"/>
        <v>345119.02512499999</v>
      </c>
      <c r="K7" s="6">
        <f t="shared" si="0"/>
        <v>213203.49924999999</v>
      </c>
      <c r="L7" s="6">
        <f t="shared" si="0"/>
        <v>274173.90100000001</v>
      </c>
      <c r="M7" s="6">
        <f t="shared" si="0"/>
        <v>247807.95187499997</v>
      </c>
      <c r="N7" s="6">
        <f t="shared" si="0"/>
        <v>273154.993625</v>
      </c>
      <c r="O7" s="6">
        <f t="shared" si="0"/>
        <v>4686545.7908749999</v>
      </c>
    </row>
    <row r="8" spans="1:16" x14ac:dyDescent="0.25">
      <c r="A8" s="5" t="s">
        <v>19</v>
      </c>
      <c r="B8" s="5" t="s">
        <v>20</v>
      </c>
      <c r="C8" s="8">
        <v>82475</v>
      </c>
      <c r="D8" s="8">
        <v>116580</v>
      </c>
      <c r="E8" s="8">
        <v>320060</v>
      </c>
      <c r="F8" s="8">
        <v>154440</v>
      </c>
      <c r="G8" s="8">
        <v>118375</v>
      </c>
      <c r="H8" s="8">
        <v>89782.5</v>
      </c>
      <c r="I8" s="8">
        <v>182320</v>
      </c>
      <c r="J8" s="8">
        <v>147828.71249999999</v>
      </c>
      <c r="K8" s="8">
        <v>95098.893750000003</v>
      </c>
      <c r="L8" s="8">
        <v>100271.85</v>
      </c>
      <c r="M8" s="8">
        <v>98530.95</v>
      </c>
      <c r="N8" s="8">
        <v>119367.15000000001</v>
      </c>
      <c r="O8" s="8">
        <f>SUM(C8:N8)</f>
        <v>1625130.0562499999</v>
      </c>
    </row>
    <row r="9" spans="1:16" x14ac:dyDescent="0.25">
      <c r="A9" s="5" t="s">
        <v>21</v>
      </c>
      <c r="B9" s="5" t="s">
        <v>22</v>
      </c>
      <c r="C9" s="8">
        <v>895.48</v>
      </c>
      <c r="D9" s="8">
        <v>958.79</v>
      </c>
      <c r="E9" s="8">
        <v>1537.26</v>
      </c>
      <c r="F9" s="8">
        <v>1360.32</v>
      </c>
      <c r="G9" s="8">
        <v>888.04</v>
      </c>
      <c r="H9" s="8">
        <v>480.53</v>
      </c>
      <c r="I9" s="8">
        <v>897.5</v>
      </c>
      <c r="J9" s="8">
        <v>500</v>
      </c>
      <c r="K9" s="8">
        <v>500</v>
      </c>
      <c r="L9" s="8">
        <v>500</v>
      </c>
      <c r="M9" s="8">
        <v>500</v>
      </c>
      <c r="N9" s="8">
        <v>500</v>
      </c>
      <c r="O9" s="8">
        <f t="shared" ref="O9:O15" si="1">SUM(C9:N9)</f>
        <v>9517.9199999999983</v>
      </c>
    </row>
    <row r="10" spans="1:16" x14ac:dyDescent="0.25">
      <c r="A10" s="5" t="s">
        <v>23</v>
      </c>
      <c r="B10" s="5" t="s">
        <v>24</v>
      </c>
      <c r="C10" s="8">
        <v>42567</v>
      </c>
      <c r="D10" s="8">
        <v>45006</v>
      </c>
      <c r="E10" s="8">
        <v>148494</v>
      </c>
      <c r="F10" s="8">
        <v>60415</v>
      </c>
      <c r="G10" s="8">
        <v>43935</v>
      </c>
      <c r="H10" s="8">
        <v>59976</v>
      </c>
      <c r="I10" s="8">
        <v>69243</v>
      </c>
      <c r="J10" s="8">
        <v>29094.999999999996</v>
      </c>
      <c r="K10" s="8">
        <v>20240</v>
      </c>
      <c r="L10" s="8">
        <v>30129.999999999996</v>
      </c>
      <c r="M10" s="8">
        <v>28519.999999999996</v>
      </c>
      <c r="N10" s="8">
        <v>30014.999999999996</v>
      </c>
      <c r="O10" s="8">
        <f t="shared" si="1"/>
        <v>607636</v>
      </c>
    </row>
    <row r="11" spans="1:16" x14ac:dyDescent="0.25">
      <c r="A11" s="5" t="s">
        <v>25</v>
      </c>
      <c r="B11" s="5" t="s">
        <v>26</v>
      </c>
      <c r="C11" s="8">
        <v>31528</v>
      </c>
      <c r="D11" s="8">
        <v>44259</v>
      </c>
      <c r="E11" s="8">
        <v>160813</v>
      </c>
      <c r="F11" s="8">
        <v>96875</v>
      </c>
      <c r="G11" s="8">
        <v>75002</v>
      </c>
      <c r="H11" s="8">
        <v>124309</v>
      </c>
      <c r="I11" s="8">
        <v>56457</v>
      </c>
      <c r="J11" s="8">
        <v>40595</v>
      </c>
      <c r="K11" s="8">
        <v>20355</v>
      </c>
      <c r="L11" s="8">
        <v>30819.999999999996</v>
      </c>
      <c r="M11" s="8">
        <v>29209.999999999996</v>
      </c>
      <c r="N11" s="8">
        <v>23460</v>
      </c>
      <c r="O11" s="8">
        <f t="shared" si="1"/>
        <v>733683</v>
      </c>
    </row>
    <row r="12" spans="1:16" x14ac:dyDescent="0.25">
      <c r="A12" s="5" t="s">
        <v>27</v>
      </c>
      <c r="B12" s="5" t="s">
        <v>28</v>
      </c>
      <c r="C12" s="8">
        <v>12258</v>
      </c>
      <c r="D12" s="8">
        <v>11917</v>
      </c>
      <c r="E12" s="8">
        <v>13613</v>
      </c>
      <c r="F12" s="8">
        <v>19130</v>
      </c>
      <c r="G12" s="8">
        <v>16260</v>
      </c>
      <c r="H12" s="8">
        <v>10841</v>
      </c>
      <c r="I12" s="8">
        <v>23180</v>
      </c>
      <c r="J12" s="8">
        <v>14865.062625</v>
      </c>
      <c r="K12" s="8">
        <v>11349.355500000001</v>
      </c>
      <c r="L12" s="8">
        <v>10566.801000000001</v>
      </c>
      <c r="M12" s="8">
        <v>10551.751875</v>
      </c>
      <c r="N12" s="8">
        <v>15522.593625000001</v>
      </c>
      <c r="O12" s="8">
        <f t="shared" si="1"/>
        <v>170054.564625</v>
      </c>
    </row>
    <row r="13" spans="1:16" x14ac:dyDescent="0.25">
      <c r="A13" s="9" t="s">
        <v>29</v>
      </c>
      <c r="B13" s="5" t="s">
        <v>30</v>
      </c>
      <c r="C13" s="8">
        <v>0</v>
      </c>
      <c r="D13" s="8">
        <v>0</v>
      </c>
      <c r="E13" s="8">
        <v>2550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f t="shared" si="1"/>
        <v>2550</v>
      </c>
    </row>
    <row r="14" spans="1:16" x14ac:dyDescent="0.25">
      <c r="A14" s="5" t="s">
        <v>31</v>
      </c>
      <c r="B14" s="5" t="s">
        <v>32</v>
      </c>
      <c r="C14" s="8">
        <v>47989</v>
      </c>
      <c r="D14" s="8">
        <v>88687</v>
      </c>
      <c r="E14" s="8">
        <v>375418</v>
      </c>
      <c r="F14" s="8">
        <v>189317</v>
      </c>
      <c r="G14" s="8">
        <v>109022</v>
      </c>
      <c r="H14" s="8">
        <v>152327</v>
      </c>
      <c r="I14" s="8">
        <v>129978</v>
      </c>
      <c r="J14" s="8">
        <v>112124.99999999999</v>
      </c>
      <c r="K14" s="8">
        <v>65550</v>
      </c>
      <c r="L14" s="8">
        <v>101774.99999999999</v>
      </c>
      <c r="M14" s="8">
        <v>80385</v>
      </c>
      <c r="N14" s="8">
        <v>84180</v>
      </c>
      <c r="O14" s="8">
        <f t="shared" si="1"/>
        <v>1536753</v>
      </c>
      <c r="P14" s="10"/>
    </row>
    <row r="15" spans="1:16" x14ac:dyDescent="0.25">
      <c r="A15" s="9" t="s">
        <v>33</v>
      </c>
      <c r="B15" s="11" t="s">
        <v>34</v>
      </c>
      <c r="C15" s="8">
        <v>122.5</v>
      </c>
      <c r="D15" s="8">
        <v>0</v>
      </c>
      <c r="E15" s="8">
        <v>0</v>
      </c>
      <c r="F15" s="8">
        <v>0</v>
      </c>
      <c r="G15" s="8">
        <v>368.5</v>
      </c>
      <c r="H15" s="8">
        <v>0</v>
      </c>
      <c r="I15" s="8">
        <v>179</v>
      </c>
      <c r="J15" s="8">
        <v>110.25</v>
      </c>
      <c r="K15" s="8">
        <v>110.25</v>
      </c>
      <c r="L15" s="8">
        <v>110.25</v>
      </c>
      <c r="M15" s="8">
        <v>110.25</v>
      </c>
      <c r="N15" s="8">
        <v>110.25</v>
      </c>
      <c r="O15" s="8">
        <f t="shared" si="1"/>
        <v>1221.25</v>
      </c>
      <c r="P15" s="10"/>
    </row>
    <row r="16" spans="1:16" s="7" customFormat="1" x14ac:dyDescent="0.25">
      <c r="A16" s="5" t="s">
        <v>35</v>
      </c>
      <c r="B16" s="5" t="s">
        <v>36</v>
      </c>
      <c r="C16" s="6">
        <f t="shared" ref="C16:O16" si="2">SUM(C17:C20)</f>
        <v>248843</v>
      </c>
      <c r="D16" s="6">
        <f t="shared" si="2"/>
        <v>124878.5</v>
      </c>
      <c r="E16" s="6">
        <f>SUM(E17:E20)</f>
        <v>214709</v>
      </c>
      <c r="F16" s="6">
        <f t="shared" si="2"/>
        <v>247139.5</v>
      </c>
      <c r="G16" s="6">
        <f t="shared" si="2"/>
        <v>212684.5</v>
      </c>
      <c r="H16" s="6">
        <f t="shared" si="2"/>
        <v>46321.5</v>
      </c>
      <c r="I16" s="6">
        <f>SUM(I17:I20)</f>
        <v>1903.9</v>
      </c>
      <c r="J16" s="6">
        <f t="shared" si="2"/>
        <v>10743.3655</v>
      </c>
      <c r="K16" s="6">
        <f t="shared" si="2"/>
        <v>11175.0604</v>
      </c>
      <c r="L16" s="6">
        <f t="shared" si="2"/>
        <v>11062.693600000001</v>
      </c>
      <c r="M16" s="6">
        <f t="shared" si="2"/>
        <v>10886.117200000001</v>
      </c>
      <c r="N16" s="6">
        <f t="shared" si="2"/>
        <v>11109.1309</v>
      </c>
      <c r="O16" s="6">
        <f t="shared" si="2"/>
        <v>1151456.2675999999</v>
      </c>
      <c r="P16" s="12"/>
    </row>
    <row r="17" spans="1:16" x14ac:dyDescent="0.25">
      <c r="A17" s="5" t="s">
        <v>37</v>
      </c>
      <c r="B17" s="5" t="s">
        <v>38</v>
      </c>
      <c r="C17" s="8">
        <v>245000</v>
      </c>
      <c r="D17" s="8">
        <v>120000</v>
      </c>
      <c r="E17" s="8">
        <v>135000</v>
      </c>
      <c r="F17" s="8">
        <v>246000</v>
      </c>
      <c r="G17" s="8">
        <v>211000</v>
      </c>
      <c r="H17" s="8">
        <v>0</v>
      </c>
      <c r="I17" s="8">
        <v>0</v>
      </c>
      <c r="J17" s="8">
        <v>10000</v>
      </c>
      <c r="K17" s="8">
        <v>10000</v>
      </c>
      <c r="L17" s="8">
        <v>10000</v>
      </c>
      <c r="M17" s="8">
        <v>10000</v>
      </c>
      <c r="N17" s="8">
        <v>10000</v>
      </c>
      <c r="O17" s="8">
        <f>SUM(C17:N17)</f>
        <v>1007000</v>
      </c>
      <c r="P17" s="10"/>
    </row>
    <row r="18" spans="1:16" x14ac:dyDescent="0.25">
      <c r="A18" s="5" t="s">
        <v>39</v>
      </c>
      <c r="B18" s="5" t="s">
        <v>40</v>
      </c>
      <c r="C18" s="8">
        <v>893</v>
      </c>
      <c r="D18" s="8">
        <v>913.5</v>
      </c>
      <c r="E18" s="8">
        <v>925</v>
      </c>
      <c r="F18" s="8">
        <v>939.5</v>
      </c>
      <c r="G18" s="8">
        <v>1584.5</v>
      </c>
      <c r="H18" s="8">
        <v>975.5</v>
      </c>
      <c r="I18" s="8">
        <v>1853.9</v>
      </c>
      <c r="J18" s="8">
        <v>593.36550000000011</v>
      </c>
      <c r="K18" s="8">
        <v>1025.0604000000001</v>
      </c>
      <c r="L18" s="8">
        <v>912.69360000000006</v>
      </c>
      <c r="M18" s="8">
        <v>736.11720000000014</v>
      </c>
      <c r="N18" s="8">
        <v>959.13090000000011</v>
      </c>
      <c r="O18" s="8">
        <f t="shared" ref="O18:O20" si="3">SUM(C18:N18)</f>
        <v>12311.267600000001</v>
      </c>
      <c r="P18" s="10"/>
    </row>
    <row r="19" spans="1:16" x14ac:dyDescent="0.25">
      <c r="A19" s="9" t="s">
        <v>41</v>
      </c>
      <c r="B19" s="11" t="s">
        <v>42</v>
      </c>
      <c r="C19" s="8">
        <v>2950</v>
      </c>
      <c r="D19" s="8">
        <v>1000</v>
      </c>
      <c r="E19" s="8">
        <v>0</v>
      </c>
      <c r="F19" s="8">
        <v>200</v>
      </c>
      <c r="G19" s="8">
        <v>100</v>
      </c>
      <c r="H19" s="8">
        <v>0</v>
      </c>
      <c r="I19" s="8">
        <v>50</v>
      </c>
      <c r="J19" s="8">
        <v>150</v>
      </c>
      <c r="K19" s="8">
        <v>150</v>
      </c>
      <c r="L19" s="8">
        <v>150</v>
      </c>
      <c r="M19" s="8">
        <v>150</v>
      </c>
      <c r="N19" s="8">
        <v>150</v>
      </c>
      <c r="O19" s="8">
        <f t="shared" si="3"/>
        <v>5050</v>
      </c>
      <c r="P19" s="10"/>
    </row>
    <row r="20" spans="1:16" x14ac:dyDescent="0.25">
      <c r="A20" s="13"/>
      <c r="B20" s="11" t="s">
        <v>43</v>
      </c>
      <c r="C20" s="8"/>
      <c r="D20" s="8">
        <v>2965</v>
      </c>
      <c r="E20" s="8">
        <v>78784</v>
      </c>
      <c r="F20" s="8">
        <v>0</v>
      </c>
      <c r="G20" s="8"/>
      <c r="H20" s="8">
        <v>45346</v>
      </c>
      <c r="I20" s="8">
        <v>0</v>
      </c>
      <c r="J20" s="8"/>
      <c r="K20" s="8"/>
      <c r="L20" s="8"/>
      <c r="M20" s="8"/>
      <c r="N20" s="8"/>
      <c r="O20" s="8">
        <f t="shared" si="3"/>
        <v>127095</v>
      </c>
      <c r="P20" s="10"/>
    </row>
    <row r="21" spans="1:16" s="7" customFormat="1" x14ac:dyDescent="0.25">
      <c r="A21" s="5" t="s">
        <v>44</v>
      </c>
      <c r="B21" s="5" t="s">
        <v>45</v>
      </c>
      <c r="C21" s="6">
        <f t="shared" ref="C21:O21" si="4">SUM(C22:C30)</f>
        <v>37504</v>
      </c>
      <c r="D21" s="6">
        <f t="shared" si="4"/>
        <v>101695</v>
      </c>
      <c r="E21" s="6">
        <f t="shared" si="4"/>
        <v>306194</v>
      </c>
      <c r="F21" s="6">
        <f>SUM(F22:F30)</f>
        <v>335917</v>
      </c>
      <c r="G21" s="6">
        <f t="shared" si="4"/>
        <v>137133</v>
      </c>
      <c r="H21" s="6">
        <f t="shared" si="4"/>
        <v>302870</v>
      </c>
      <c r="I21" s="6">
        <f>SUM(I22:I30)</f>
        <v>149769</v>
      </c>
      <c r="J21" s="6">
        <f t="shared" si="4"/>
        <v>72664</v>
      </c>
      <c r="K21" s="6">
        <f t="shared" si="4"/>
        <v>23909</v>
      </c>
      <c r="L21" s="6">
        <f t="shared" si="4"/>
        <v>67453</v>
      </c>
      <c r="M21" s="6">
        <f t="shared" si="4"/>
        <v>77367</v>
      </c>
      <c r="N21" s="6">
        <f t="shared" si="4"/>
        <v>63857</v>
      </c>
      <c r="O21" s="6">
        <f t="shared" si="4"/>
        <v>1676332</v>
      </c>
      <c r="P21" s="12"/>
    </row>
    <row r="22" spans="1:16" x14ac:dyDescent="0.25">
      <c r="A22" s="9" t="s">
        <v>46</v>
      </c>
      <c r="B22" s="5" t="s">
        <v>47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47965</v>
      </c>
      <c r="J22" s="8">
        <v>33805</v>
      </c>
      <c r="K22" s="8">
        <v>0</v>
      </c>
      <c r="L22" s="8">
        <v>0</v>
      </c>
      <c r="M22" s="8">
        <v>0</v>
      </c>
      <c r="N22" s="8">
        <v>0</v>
      </c>
      <c r="O22" s="8">
        <f>SUM(C22:N22)</f>
        <v>81770</v>
      </c>
      <c r="P22" s="10"/>
    </row>
    <row r="23" spans="1:16" x14ac:dyDescent="0.25">
      <c r="A23" s="14" t="s">
        <v>48</v>
      </c>
      <c r="B23" s="5" t="s">
        <v>49</v>
      </c>
      <c r="C23" s="8">
        <v>1383</v>
      </c>
      <c r="D23" s="8">
        <v>2894</v>
      </c>
      <c r="E23" s="8">
        <v>17726</v>
      </c>
      <c r="F23" s="8">
        <v>4380</v>
      </c>
      <c r="G23" s="8">
        <v>1595</v>
      </c>
      <c r="H23" s="8">
        <v>3639</v>
      </c>
      <c r="I23" s="8">
        <v>3827</v>
      </c>
      <c r="J23" s="8">
        <v>1300</v>
      </c>
      <c r="K23" s="8">
        <v>1300</v>
      </c>
      <c r="L23" s="8">
        <v>1300</v>
      </c>
      <c r="M23" s="8">
        <v>1300</v>
      </c>
      <c r="N23" s="8">
        <v>1300</v>
      </c>
      <c r="O23" s="8">
        <f t="shared" ref="O23:O30" si="5">SUM(C23:N23)</f>
        <v>41944</v>
      </c>
      <c r="P23" s="10"/>
    </row>
    <row r="24" spans="1:16" x14ac:dyDescent="0.25">
      <c r="A24" s="5"/>
      <c r="B24" s="5" t="s">
        <v>50</v>
      </c>
      <c r="C24" s="8">
        <v>0</v>
      </c>
      <c r="D24" s="8">
        <v>0</v>
      </c>
      <c r="E24" s="8">
        <v>9450</v>
      </c>
      <c r="F24" s="8">
        <v>0</v>
      </c>
      <c r="G24" s="8">
        <v>0</v>
      </c>
      <c r="H24" s="8">
        <v>0</v>
      </c>
      <c r="I24" s="8">
        <v>0</v>
      </c>
      <c r="J24" s="8">
        <v>4769</v>
      </c>
      <c r="K24" s="8">
        <v>0</v>
      </c>
      <c r="L24" s="8">
        <v>0</v>
      </c>
      <c r="M24" s="8">
        <v>0</v>
      </c>
      <c r="N24" s="8">
        <v>0</v>
      </c>
      <c r="O24" s="8">
        <f t="shared" si="5"/>
        <v>14219</v>
      </c>
      <c r="P24" s="10"/>
    </row>
    <row r="25" spans="1:16" x14ac:dyDescent="0.25">
      <c r="A25" s="9" t="s">
        <v>51</v>
      </c>
      <c r="B25" s="5" t="s">
        <v>52</v>
      </c>
      <c r="C25" s="8">
        <v>0</v>
      </c>
      <c r="D25" s="8">
        <v>0</v>
      </c>
      <c r="E25" s="8">
        <v>14710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f t="shared" si="5"/>
        <v>14710</v>
      </c>
      <c r="P25" s="10"/>
    </row>
    <row r="26" spans="1:16" x14ac:dyDescent="0.25">
      <c r="A26" s="14" t="s">
        <v>53</v>
      </c>
      <c r="B26" s="5" t="s">
        <v>54</v>
      </c>
      <c r="C26" s="8">
        <v>0</v>
      </c>
      <c r="D26" s="8">
        <v>0</v>
      </c>
      <c r="E26" s="8">
        <v>0</v>
      </c>
      <c r="F26" s="8">
        <v>5496</v>
      </c>
      <c r="G26" s="8">
        <v>0</v>
      </c>
      <c r="H26" s="8">
        <v>5496</v>
      </c>
      <c r="I26" s="8">
        <v>0</v>
      </c>
      <c r="J26" s="8">
        <v>1750</v>
      </c>
      <c r="K26" s="8">
        <v>1750</v>
      </c>
      <c r="L26" s="8">
        <v>1750</v>
      </c>
      <c r="M26" s="8">
        <v>1750</v>
      </c>
      <c r="N26" s="8">
        <v>1750</v>
      </c>
      <c r="O26" s="8">
        <f t="shared" si="5"/>
        <v>19742</v>
      </c>
      <c r="P26" s="10"/>
    </row>
    <row r="27" spans="1:16" x14ac:dyDescent="0.25">
      <c r="A27" s="14" t="s">
        <v>55</v>
      </c>
      <c r="B27" s="5" t="s">
        <v>56</v>
      </c>
      <c r="C27" s="8">
        <v>1010</v>
      </c>
      <c r="D27" s="8">
        <v>6090</v>
      </c>
      <c r="E27" s="8">
        <v>26830</v>
      </c>
      <c r="F27" s="8">
        <v>3530</v>
      </c>
      <c r="G27" s="8">
        <v>2560</v>
      </c>
      <c r="H27" s="8">
        <v>5970</v>
      </c>
      <c r="I27" s="8">
        <v>5310</v>
      </c>
      <c r="J27" s="8">
        <v>2000</v>
      </c>
      <c r="K27" s="8">
        <v>2000</v>
      </c>
      <c r="L27" s="8">
        <v>2000</v>
      </c>
      <c r="M27" s="8">
        <v>2000</v>
      </c>
      <c r="N27" s="8">
        <v>2000</v>
      </c>
      <c r="O27" s="8">
        <f t="shared" si="5"/>
        <v>61300</v>
      </c>
      <c r="P27" s="10"/>
    </row>
    <row r="28" spans="1:16" x14ac:dyDescent="0.25">
      <c r="A28" s="5" t="s">
        <v>57</v>
      </c>
      <c r="B28" s="5" t="s">
        <v>58</v>
      </c>
      <c r="C28" s="8">
        <v>1430</v>
      </c>
      <c r="D28" s="8">
        <v>4140</v>
      </c>
      <c r="E28" s="8">
        <v>14360</v>
      </c>
      <c r="F28" s="8">
        <v>4360</v>
      </c>
      <c r="G28" s="8">
        <v>1240</v>
      </c>
      <c r="H28" s="8">
        <v>2810</v>
      </c>
      <c r="I28" s="8">
        <v>3100</v>
      </c>
      <c r="J28" s="8">
        <v>2000</v>
      </c>
      <c r="K28" s="8">
        <v>2000</v>
      </c>
      <c r="L28" s="8">
        <v>2000</v>
      </c>
      <c r="M28" s="8">
        <v>2000</v>
      </c>
      <c r="N28" s="8">
        <v>2000</v>
      </c>
      <c r="O28" s="8">
        <f t="shared" si="5"/>
        <v>41440</v>
      </c>
      <c r="P28" s="10"/>
    </row>
    <row r="29" spans="1:16" x14ac:dyDescent="0.25">
      <c r="A29" s="5" t="s">
        <v>59</v>
      </c>
      <c r="B29" s="5" t="s">
        <v>60</v>
      </c>
      <c r="C29" s="8">
        <v>33681</v>
      </c>
      <c r="D29" s="8">
        <v>88571</v>
      </c>
      <c r="E29" s="8">
        <v>220158</v>
      </c>
      <c r="F29" s="8">
        <v>318051</v>
      </c>
      <c r="G29" s="8">
        <v>131738</v>
      </c>
      <c r="H29" s="8">
        <v>284955</v>
      </c>
      <c r="I29" s="8">
        <v>89567</v>
      </c>
      <c r="J29" s="8">
        <v>27040</v>
      </c>
      <c r="K29" s="8">
        <v>16859</v>
      </c>
      <c r="L29" s="8">
        <v>60403</v>
      </c>
      <c r="M29" s="8">
        <v>70317</v>
      </c>
      <c r="N29" s="8">
        <v>56807</v>
      </c>
      <c r="O29" s="8">
        <f t="shared" si="5"/>
        <v>1398147</v>
      </c>
      <c r="P29" s="10"/>
    </row>
    <row r="30" spans="1:16" x14ac:dyDescent="0.25">
      <c r="A30" s="15" t="s">
        <v>61</v>
      </c>
      <c r="B30" s="5" t="s">
        <v>62</v>
      </c>
      <c r="C30" s="8"/>
      <c r="D30" s="8"/>
      <c r="E30" s="8">
        <v>2960</v>
      </c>
      <c r="F30" s="8">
        <v>100</v>
      </c>
      <c r="G30" s="8">
        <v>0</v>
      </c>
      <c r="H30" s="8">
        <v>0</v>
      </c>
      <c r="I30" s="8">
        <v>0</v>
      </c>
      <c r="J30" s="8"/>
      <c r="K30" s="8"/>
      <c r="L30" s="8"/>
      <c r="M30" s="8"/>
      <c r="N30" s="8"/>
      <c r="O30" s="8">
        <f t="shared" si="5"/>
        <v>3060</v>
      </c>
      <c r="P30" s="10"/>
    </row>
    <row r="31" spans="1:16" s="7" customFormat="1" x14ac:dyDescent="0.25">
      <c r="A31" s="5" t="s">
        <v>63</v>
      </c>
      <c r="B31" s="5" t="s">
        <v>64</v>
      </c>
      <c r="C31" s="6">
        <f t="shared" ref="C31:O31" si="6">SUM(C32:C72)</f>
        <v>712489.22</v>
      </c>
      <c r="D31" s="6">
        <f t="shared" si="6"/>
        <v>1000608.38</v>
      </c>
      <c r="E31" s="6">
        <f>SUM(E32:E72)</f>
        <v>3488434.18</v>
      </c>
      <c r="F31" s="6">
        <f t="shared" si="6"/>
        <v>1672397.07</v>
      </c>
      <c r="G31" s="6">
        <f t="shared" si="6"/>
        <v>1221960.01</v>
      </c>
      <c r="H31" s="6">
        <f t="shared" si="6"/>
        <v>1738155.39</v>
      </c>
      <c r="I31" s="6">
        <f>SUM(I32:I72)</f>
        <v>1604133.09</v>
      </c>
      <c r="J31" s="6">
        <f t="shared" si="6"/>
        <v>1420004.0415362499</v>
      </c>
      <c r="K31" s="6">
        <f t="shared" si="6"/>
        <v>1007881.8144962501</v>
      </c>
      <c r="L31" s="6">
        <f t="shared" si="6"/>
        <v>1021227.8203150003</v>
      </c>
      <c r="M31" s="6">
        <f t="shared" si="6"/>
        <v>1046507.6561376001</v>
      </c>
      <c r="N31" s="6">
        <f t="shared" si="6"/>
        <v>1132605.7969575</v>
      </c>
      <c r="O31" s="6">
        <f t="shared" si="6"/>
        <v>17066404.469442602</v>
      </c>
      <c r="P31" s="12"/>
    </row>
    <row r="32" spans="1:16" x14ac:dyDescent="0.25">
      <c r="A32" s="5"/>
      <c r="B32" s="5" t="s">
        <v>65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2491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SUM(C32:N32)</f>
        <v>2491</v>
      </c>
      <c r="P32" s="10"/>
    </row>
    <row r="33" spans="1:16" x14ac:dyDescent="0.25">
      <c r="A33" s="5" t="s">
        <v>66</v>
      </c>
      <c r="B33" s="5" t="s">
        <v>67</v>
      </c>
      <c r="C33" s="8">
        <v>361798</v>
      </c>
      <c r="D33" s="8">
        <v>542298</v>
      </c>
      <c r="E33" s="8">
        <v>1971782</v>
      </c>
      <c r="F33" s="8">
        <v>758917</v>
      </c>
      <c r="G33" s="8">
        <v>428944</v>
      </c>
      <c r="H33" s="8">
        <v>318668</v>
      </c>
      <c r="I33" s="8">
        <v>779693</v>
      </c>
      <c r="J33" s="8">
        <v>791495.77500000002</v>
      </c>
      <c r="K33" s="8">
        <v>586942.37910000014</v>
      </c>
      <c r="L33" s="8">
        <v>553900.32621000009</v>
      </c>
      <c r="M33" s="8">
        <v>576056.33925840002</v>
      </c>
      <c r="N33" s="8">
        <v>625080.89259000006</v>
      </c>
      <c r="O33" s="8">
        <f t="shared" ref="O33:O72" si="7">SUM(C33:N33)</f>
        <v>8295575.7121584006</v>
      </c>
      <c r="P33" s="10"/>
    </row>
    <row r="34" spans="1:16" x14ac:dyDescent="0.25">
      <c r="A34" s="5" t="s">
        <v>68</v>
      </c>
      <c r="B34" s="5" t="s">
        <v>69</v>
      </c>
      <c r="C34" s="8">
        <v>100555</v>
      </c>
      <c r="D34" s="8">
        <v>148512</v>
      </c>
      <c r="E34" s="8">
        <v>554918</v>
      </c>
      <c r="F34" s="8">
        <v>319852</v>
      </c>
      <c r="G34" s="8">
        <v>138996</v>
      </c>
      <c r="H34" s="8">
        <v>120809</v>
      </c>
      <c r="I34" s="8">
        <v>294994</v>
      </c>
      <c r="J34" s="8">
        <v>219147.80580000003</v>
      </c>
      <c r="K34" s="8">
        <v>156607.48892249999</v>
      </c>
      <c r="L34" s="8">
        <v>161405.40685500004</v>
      </c>
      <c r="M34" s="8">
        <v>167861.62312920004</v>
      </c>
      <c r="N34" s="8">
        <v>194301.31124250003</v>
      </c>
      <c r="O34" s="8">
        <f t="shared" si="7"/>
        <v>2577959.6359492</v>
      </c>
      <c r="P34" s="10"/>
    </row>
    <row r="35" spans="1:16" x14ac:dyDescent="0.25">
      <c r="A35" s="9" t="s">
        <v>70</v>
      </c>
      <c r="B35" s="5" t="s">
        <v>71</v>
      </c>
      <c r="C35" s="8">
        <v>0</v>
      </c>
      <c r="D35" s="8">
        <v>0</v>
      </c>
      <c r="E35" s="8">
        <v>0</v>
      </c>
      <c r="F35" s="8">
        <v>0</v>
      </c>
      <c r="G35" s="8">
        <v>292950</v>
      </c>
      <c r="H35" s="8">
        <v>799967.5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f t="shared" si="7"/>
        <v>1092917.5</v>
      </c>
      <c r="P35" s="10"/>
    </row>
    <row r="36" spans="1:16" x14ac:dyDescent="0.25">
      <c r="A36" s="5" t="s">
        <v>72</v>
      </c>
      <c r="B36" s="5" t="s">
        <v>73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f t="shared" si="7"/>
        <v>0</v>
      </c>
      <c r="P36" s="10"/>
    </row>
    <row r="37" spans="1:16" x14ac:dyDescent="0.25">
      <c r="A37" s="5" t="s">
        <v>74</v>
      </c>
      <c r="B37" s="5" t="s">
        <v>75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 t="shared" si="7"/>
        <v>0</v>
      </c>
      <c r="P37" s="10"/>
    </row>
    <row r="38" spans="1:16" x14ac:dyDescent="0.25">
      <c r="A38" s="5" t="s">
        <v>76</v>
      </c>
      <c r="B38" s="5" t="s">
        <v>77</v>
      </c>
      <c r="C38" s="8">
        <v>11193</v>
      </c>
      <c r="D38" s="8">
        <v>15704</v>
      </c>
      <c r="E38" s="8">
        <v>71097</v>
      </c>
      <c r="F38" s="8">
        <v>36504</v>
      </c>
      <c r="G38" s="8">
        <v>17719</v>
      </c>
      <c r="H38" s="8">
        <v>26143</v>
      </c>
      <c r="I38" s="8">
        <v>33605</v>
      </c>
      <c r="J38" s="8">
        <v>41486.964750000006</v>
      </c>
      <c r="K38" s="8">
        <v>17267.1345</v>
      </c>
      <c r="L38" s="8">
        <v>21420</v>
      </c>
      <c r="M38" s="8">
        <v>24255</v>
      </c>
      <c r="N38" s="8">
        <v>26145</v>
      </c>
      <c r="O38" s="8">
        <f t="shared" si="7"/>
        <v>342539.09925000003</v>
      </c>
      <c r="P38" s="10"/>
    </row>
    <row r="39" spans="1:16" x14ac:dyDescent="0.25">
      <c r="A39" s="5" t="s">
        <v>78</v>
      </c>
      <c r="B39" s="5" t="s">
        <v>79</v>
      </c>
      <c r="C39" s="8">
        <v>13104</v>
      </c>
      <c r="D39" s="8">
        <v>21918</v>
      </c>
      <c r="E39" s="8">
        <v>68809</v>
      </c>
      <c r="F39" s="8">
        <v>33956</v>
      </c>
      <c r="G39" s="8">
        <v>26520</v>
      </c>
      <c r="H39" s="8">
        <v>35399</v>
      </c>
      <c r="I39" s="8">
        <v>42666</v>
      </c>
      <c r="J39" s="8">
        <v>45650.941875000004</v>
      </c>
      <c r="K39" s="8">
        <v>23315.725125000001</v>
      </c>
      <c r="L39" s="8">
        <v>30956.050125000002</v>
      </c>
      <c r="M39" s="8">
        <v>26880</v>
      </c>
      <c r="N39" s="8">
        <v>36800.89875</v>
      </c>
      <c r="O39" s="8">
        <f t="shared" si="7"/>
        <v>405975.61587500002</v>
      </c>
      <c r="P39" s="10"/>
    </row>
    <row r="40" spans="1:16" x14ac:dyDescent="0.25">
      <c r="A40" s="5" t="s">
        <v>80</v>
      </c>
      <c r="B40" s="5" t="s">
        <v>81</v>
      </c>
      <c r="C40" s="8">
        <v>6325</v>
      </c>
      <c r="D40" s="8">
        <v>8019</v>
      </c>
      <c r="E40" s="8">
        <v>26246</v>
      </c>
      <c r="F40" s="8">
        <v>13409</v>
      </c>
      <c r="G40" s="8">
        <v>4840</v>
      </c>
      <c r="H40" s="8">
        <v>7953</v>
      </c>
      <c r="I40" s="8">
        <v>4312</v>
      </c>
      <c r="J40" s="8">
        <v>8520.1200000000008</v>
      </c>
      <c r="K40" s="8">
        <v>11147.928750000001</v>
      </c>
      <c r="L40" s="8">
        <v>8983.17</v>
      </c>
      <c r="M40" s="8">
        <v>10615.421250000001</v>
      </c>
      <c r="N40" s="8">
        <v>9700.8975000000009</v>
      </c>
      <c r="O40" s="8">
        <f t="shared" si="7"/>
        <v>120071.53750000001</v>
      </c>
      <c r="P40" s="10"/>
    </row>
    <row r="41" spans="1:16" x14ac:dyDescent="0.25">
      <c r="A41" s="5" t="s">
        <v>82</v>
      </c>
      <c r="B41" s="5" t="s">
        <v>83</v>
      </c>
      <c r="C41" s="8">
        <v>979</v>
      </c>
      <c r="D41" s="8">
        <v>2519</v>
      </c>
      <c r="E41" s="8">
        <v>15950</v>
      </c>
      <c r="F41" s="8">
        <v>3498</v>
      </c>
      <c r="G41" s="8">
        <v>1419</v>
      </c>
      <c r="H41" s="8">
        <v>2519</v>
      </c>
      <c r="I41" s="8">
        <v>1958</v>
      </c>
      <c r="J41" s="8">
        <v>2187.9112500000001</v>
      </c>
      <c r="K41" s="8">
        <v>2095.30125</v>
      </c>
      <c r="L41" s="8">
        <v>1539.6412500000001</v>
      </c>
      <c r="M41" s="8">
        <v>2048.9962500000001</v>
      </c>
      <c r="N41" s="8">
        <v>1215.5062500000001</v>
      </c>
      <c r="O41" s="8">
        <f t="shared" si="7"/>
        <v>37929.356250000004</v>
      </c>
      <c r="P41" s="10"/>
    </row>
    <row r="42" spans="1:16" x14ac:dyDescent="0.25">
      <c r="A42" s="5" t="s">
        <v>84</v>
      </c>
      <c r="B42" s="5" t="s">
        <v>85</v>
      </c>
      <c r="C42" s="8">
        <v>118691.5</v>
      </c>
      <c r="D42" s="8">
        <v>161132</v>
      </c>
      <c r="E42" s="8">
        <v>473712</v>
      </c>
      <c r="F42" s="8">
        <v>294520.5</v>
      </c>
      <c r="G42" s="8">
        <v>187302</v>
      </c>
      <c r="H42" s="8">
        <v>241961</v>
      </c>
      <c r="I42" s="8">
        <v>230622</v>
      </c>
      <c r="J42" s="8">
        <v>188764.57773624998</v>
      </c>
      <c r="K42" s="8">
        <v>104318.51747374999</v>
      </c>
      <c r="L42" s="8">
        <v>134090</v>
      </c>
      <c r="M42" s="8">
        <v>130524.99999999999</v>
      </c>
      <c r="N42" s="8">
        <v>134320</v>
      </c>
      <c r="O42" s="8">
        <f t="shared" si="7"/>
        <v>2399959.0952099999</v>
      </c>
      <c r="P42" s="10"/>
    </row>
    <row r="43" spans="1:16" x14ac:dyDescent="0.25">
      <c r="A43" s="5" t="s">
        <v>86</v>
      </c>
      <c r="B43" s="5" t="s">
        <v>87</v>
      </c>
      <c r="C43" s="8">
        <v>5615</v>
      </c>
      <c r="D43" s="8">
        <v>5615</v>
      </c>
      <c r="E43" s="8">
        <v>5615</v>
      </c>
      <c r="F43" s="8">
        <v>5615</v>
      </c>
      <c r="G43" s="8">
        <v>5615</v>
      </c>
      <c r="H43" s="8">
        <v>5615</v>
      </c>
      <c r="I43" s="8">
        <v>5615</v>
      </c>
      <c r="J43" s="8">
        <v>5615</v>
      </c>
      <c r="K43" s="8">
        <v>5615</v>
      </c>
      <c r="L43" s="8">
        <v>5615</v>
      </c>
      <c r="M43" s="8">
        <v>5615</v>
      </c>
      <c r="N43" s="8">
        <v>5615</v>
      </c>
      <c r="O43" s="8">
        <f t="shared" si="7"/>
        <v>67380</v>
      </c>
      <c r="P43" s="10"/>
    </row>
    <row r="44" spans="1:16" x14ac:dyDescent="0.25">
      <c r="A44" s="5" t="s">
        <v>88</v>
      </c>
      <c r="B44" s="5" t="s">
        <v>89</v>
      </c>
      <c r="C44" s="8">
        <v>2175.5</v>
      </c>
      <c r="D44" s="8">
        <v>2175.5</v>
      </c>
      <c r="E44" s="8">
        <v>2175.5</v>
      </c>
      <c r="F44" s="8">
        <v>2175.5</v>
      </c>
      <c r="G44" s="8">
        <v>2175.5</v>
      </c>
      <c r="H44" s="8">
        <v>2175.5</v>
      </c>
      <c r="I44" s="8">
        <v>2175.5</v>
      </c>
      <c r="J44" s="8">
        <v>2175.5</v>
      </c>
      <c r="K44" s="8">
        <v>2175.5</v>
      </c>
      <c r="L44" s="8">
        <v>2175.5</v>
      </c>
      <c r="M44" s="8">
        <v>2175.5</v>
      </c>
      <c r="N44" s="8">
        <v>2175.5</v>
      </c>
      <c r="O44" s="8">
        <f t="shared" si="7"/>
        <v>26106</v>
      </c>
      <c r="P44" s="10"/>
    </row>
    <row r="45" spans="1:16" x14ac:dyDescent="0.25">
      <c r="A45" s="5" t="s">
        <v>90</v>
      </c>
      <c r="B45" s="5" t="s">
        <v>91</v>
      </c>
      <c r="C45" s="8">
        <v>3512</v>
      </c>
      <c r="D45" s="8">
        <v>3512</v>
      </c>
      <c r="E45" s="8">
        <v>3512</v>
      </c>
      <c r="F45" s="8">
        <v>3512</v>
      </c>
      <c r="G45" s="8">
        <v>3512</v>
      </c>
      <c r="H45" s="8">
        <v>3512</v>
      </c>
      <c r="I45" s="8">
        <v>3512</v>
      </c>
      <c r="J45" s="8">
        <v>3512</v>
      </c>
      <c r="K45" s="8">
        <v>3512</v>
      </c>
      <c r="L45" s="8">
        <v>3512</v>
      </c>
      <c r="M45" s="8">
        <v>3512</v>
      </c>
      <c r="N45" s="8">
        <v>3512</v>
      </c>
      <c r="O45" s="8">
        <f t="shared" si="7"/>
        <v>42144</v>
      </c>
      <c r="P45" s="10"/>
    </row>
    <row r="46" spans="1:16" x14ac:dyDescent="0.25">
      <c r="A46" s="5" t="s">
        <v>92</v>
      </c>
      <c r="B46" s="5" t="s">
        <v>93</v>
      </c>
      <c r="C46" s="8">
        <v>1920.5</v>
      </c>
      <c r="D46" s="8">
        <v>1920.5</v>
      </c>
      <c r="E46" s="8">
        <v>1920.5</v>
      </c>
      <c r="F46" s="8">
        <v>1920.5</v>
      </c>
      <c r="G46" s="8">
        <v>1920.5</v>
      </c>
      <c r="H46" s="8">
        <v>1920.5</v>
      </c>
      <c r="I46" s="8">
        <v>1920.5</v>
      </c>
      <c r="J46" s="8">
        <v>1920.5</v>
      </c>
      <c r="K46" s="8">
        <v>1920.5</v>
      </c>
      <c r="L46" s="8">
        <v>1920.5</v>
      </c>
      <c r="M46" s="8">
        <v>1920.5</v>
      </c>
      <c r="N46" s="8">
        <v>1920.5</v>
      </c>
      <c r="O46" s="8">
        <f t="shared" si="7"/>
        <v>23046</v>
      </c>
      <c r="P46" s="10"/>
    </row>
    <row r="47" spans="1:16" x14ac:dyDescent="0.25">
      <c r="A47" s="5" t="s">
        <v>94</v>
      </c>
      <c r="B47" s="5" t="s">
        <v>95</v>
      </c>
      <c r="C47" s="8">
        <v>1276</v>
      </c>
      <c r="D47" s="8">
        <v>1276</v>
      </c>
      <c r="E47" s="8">
        <v>1276</v>
      </c>
      <c r="F47" s="8">
        <v>1276</v>
      </c>
      <c r="G47" s="8">
        <v>1276</v>
      </c>
      <c r="H47" s="8">
        <v>1276</v>
      </c>
      <c r="I47" s="8">
        <v>1276</v>
      </c>
      <c r="J47" s="8">
        <v>1276</v>
      </c>
      <c r="K47" s="8">
        <v>1276</v>
      </c>
      <c r="L47" s="8">
        <v>1276</v>
      </c>
      <c r="M47" s="8">
        <v>1276</v>
      </c>
      <c r="N47" s="8">
        <v>1276</v>
      </c>
      <c r="O47" s="8">
        <f t="shared" si="7"/>
        <v>15312</v>
      </c>
      <c r="P47" s="10"/>
    </row>
    <row r="48" spans="1:16" x14ac:dyDescent="0.25">
      <c r="A48" s="5" t="s">
        <v>96</v>
      </c>
      <c r="B48" s="5" t="s">
        <v>97</v>
      </c>
      <c r="C48" s="8">
        <v>1786.5</v>
      </c>
      <c r="D48" s="8">
        <v>1786.5</v>
      </c>
      <c r="E48" s="8">
        <v>1786.5</v>
      </c>
      <c r="F48" s="8">
        <v>1786.5</v>
      </c>
      <c r="G48" s="8">
        <v>1786.5</v>
      </c>
      <c r="H48" s="8">
        <v>1786.5</v>
      </c>
      <c r="I48" s="8">
        <v>1786.5</v>
      </c>
      <c r="J48" s="8">
        <v>1786.5</v>
      </c>
      <c r="K48" s="8">
        <v>1786.5</v>
      </c>
      <c r="L48" s="8">
        <v>1786.5</v>
      </c>
      <c r="M48" s="8">
        <v>1786.5</v>
      </c>
      <c r="N48" s="8">
        <v>1786.5</v>
      </c>
      <c r="O48" s="8">
        <f t="shared" si="7"/>
        <v>21438</v>
      </c>
      <c r="P48" s="10"/>
    </row>
    <row r="49" spans="1:16" x14ac:dyDescent="0.25">
      <c r="A49" s="5" t="s">
        <v>98</v>
      </c>
      <c r="B49" s="5" t="s">
        <v>99</v>
      </c>
      <c r="C49" s="8">
        <v>1531.5</v>
      </c>
      <c r="D49" s="8">
        <v>1531.5</v>
      </c>
      <c r="E49" s="8">
        <v>1531.5</v>
      </c>
      <c r="F49" s="8">
        <v>1531.5</v>
      </c>
      <c r="G49" s="8">
        <v>1531.5</v>
      </c>
      <c r="H49" s="8">
        <v>1531.5</v>
      </c>
      <c r="I49" s="8">
        <v>1531.5</v>
      </c>
      <c r="J49" s="8">
        <v>1531.5</v>
      </c>
      <c r="K49" s="8">
        <v>1531.5</v>
      </c>
      <c r="L49" s="8">
        <v>1531.5</v>
      </c>
      <c r="M49" s="8">
        <v>1531.5</v>
      </c>
      <c r="N49" s="8">
        <v>1531.5</v>
      </c>
      <c r="O49" s="8">
        <f t="shared" si="7"/>
        <v>18378</v>
      </c>
      <c r="P49" s="10"/>
    </row>
    <row r="50" spans="1:16" x14ac:dyDescent="0.25">
      <c r="A50" s="5" t="s">
        <v>100</v>
      </c>
      <c r="B50" s="5" t="s">
        <v>101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f t="shared" si="7"/>
        <v>0</v>
      </c>
      <c r="P50" s="10"/>
    </row>
    <row r="51" spans="1:16" x14ac:dyDescent="0.25">
      <c r="A51" s="5" t="s">
        <v>102</v>
      </c>
      <c r="B51" s="5" t="s">
        <v>103</v>
      </c>
      <c r="C51" s="8">
        <v>765</v>
      </c>
      <c r="D51" s="8">
        <v>765</v>
      </c>
      <c r="E51" s="8">
        <v>765</v>
      </c>
      <c r="F51" s="8">
        <v>765</v>
      </c>
      <c r="G51" s="8">
        <v>765</v>
      </c>
      <c r="H51" s="8">
        <v>765</v>
      </c>
      <c r="I51" s="8">
        <v>765</v>
      </c>
      <c r="J51" s="8">
        <v>765</v>
      </c>
      <c r="K51" s="8">
        <v>765</v>
      </c>
      <c r="L51" s="8">
        <v>765</v>
      </c>
      <c r="M51" s="8">
        <v>765</v>
      </c>
      <c r="N51" s="8">
        <v>765</v>
      </c>
      <c r="O51" s="8">
        <f t="shared" si="7"/>
        <v>9180</v>
      </c>
      <c r="P51" s="10"/>
    </row>
    <row r="52" spans="1:16" x14ac:dyDescent="0.25">
      <c r="A52" s="5" t="s">
        <v>104</v>
      </c>
      <c r="B52" s="5" t="s">
        <v>105</v>
      </c>
      <c r="C52" s="8">
        <v>3103</v>
      </c>
      <c r="D52" s="8">
        <v>3103</v>
      </c>
      <c r="E52" s="8">
        <v>3103</v>
      </c>
      <c r="F52" s="8">
        <v>3103</v>
      </c>
      <c r="G52" s="8">
        <v>3103</v>
      </c>
      <c r="H52" s="8">
        <v>3103</v>
      </c>
      <c r="I52" s="8">
        <v>3103</v>
      </c>
      <c r="J52" s="8">
        <v>3103</v>
      </c>
      <c r="K52" s="8">
        <v>3103</v>
      </c>
      <c r="L52" s="8">
        <v>3103</v>
      </c>
      <c r="M52" s="8">
        <v>3103</v>
      </c>
      <c r="N52" s="8">
        <v>3103</v>
      </c>
      <c r="O52" s="8">
        <f t="shared" si="7"/>
        <v>37236</v>
      </c>
      <c r="P52" s="10"/>
    </row>
    <row r="53" spans="1:16" x14ac:dyDescent="0.25">
      <c r="A53" s="5" t="s">
        <v>106</v>
      </c>
      <c r="B53" s="5" t="s">
        <v>107</v>
      </c>
      <c r="C53" s="8">
        <v>2807.5</v>
      </c>
      <c r="D53" s="8">
        <v>2807.5</v>
      </c>
      <c r="E53" s="8">
        <v>2807.5</v>
      </c>
      <c r="F53" s="8">
        <v>2807.5</v>
      </c>
      <c r="G53" s="8">
        <v>2807.5</v>
      </c>
      <c r="H53" s="8">
        <v>2807.5</v>
      </c>
      <c r="I53" s="8">
        <v>2807.5</v>
      </c>
      <c r="J53" s="8">
        <v>2807.5</v>
      </c>
      <c r="K53" s="8">
        <v>2807.5</v>
      </c>
      <c r="L53" s="8">
        <v>2807.5</v>
      </c>
      <c r="M53" s="8">
        <v>2807.5</v>
      </c>
      <c r="N53" s="8">
        <v>2807.5</v>
      </c>
      <c r="O53" s="8">
        <f t="shared" si="7"/>
        <v>33690</v>
      </c>
      <c r="P53" s="10"/>
    </row>
    <row r="54" spans="1:16" x14ac:dyDescent="0.25">
      <c r="A54" s="5" t="s">
        <v>108</v>
      </c>
      <c r="B54" s="5" t="s">
        <v>109</v>
      </c>
      <c r="C54" s="8">
        <v>1531.5</v>
      </c>
      <c r="D54" s="8">
        <v>1531.5</v>
      </c>
      <c r="E54" s="8">
        <v>1531.5</v>
      </c>
      <c r="F54" s="8">
        <v>1531.5</v>
      </c>
      <c r="G54" s="8">
        <v>1531.5</v>
      </c>
      <c r="H54" s="8">
        <v>1531.5</v>
      </c>
      <c r="I54" s="8">
        <v>1531.5</v>
      </c>
      <c r="J54" s="8">
        <v>1531.5</v>
      </c>
      <c r="K54" s="8">
        <v>1531.5</v>
      </c>
      <c r="L54" s="8">
        <v>1531.5</v>
      </c>
      <c r="M54" s="8">
        <v>1531.5</v>
      </c>
      <c r="N54" s="8">
        <v>1531.5</v>
      </c>
      <c r="O54" s="8">
        <f t="shared" si="7"/>
        <v>18378</v>
      </c>
      <c r="P54" s="10"/>
    </row>
    <row r="55" spans="1:16" x14ac:dyDescent="0.25">
      <c r="A55" s="5" t="s">
        <v>110</v>
      </c>
      <c r="B55" s="5" t="s">
        <v>111</v>
      </c>
      <c r="C55" s="8">
        <v>1276</v>
      </c>
      <c r="D55" s="8">
        <v>1276</v>
      </c>
      <c r="E55" s="8">
        <v>1276</v>
      </c>
      <c r="F55" s="8">
        <v>1276</v>
      </c>
      <c r="G55" s="8">
        <v>1276</v>
      </c>
      <c r="H55" s="8">
        <v>1276</v>
      </c>
      <c r="I55" s="8">
        <v>1276</v>
      </c>
      <c r="J55" s="8">
        <v>1276</v>
      </c>
      <c r="K55" s="8">
        <v>1276</v>
      </c>
      <c r="L55" s="8">
        <v>1276</v>
      </c>
      <c r="M55" s="8">
        <v>1276</v>
      </c>
      <c r="N55" s="8">
        <v>1276</v>
      </c>
      <c r="O55" s="8">
        <f t="shared" si="7"/>
        <v>15312</v>
      </c>
      <c r="P55" s="10"/>
    </row>
    <row r="56" spans="1:16" x14ac:dyDescent="0.25">
      <c r="A56" s="5" t="s">
        <v>112</v>
      </c>
      <c r="B56" s="5" t="s">
        <v>113</v>
      </c>
      <c r="C56" s="8">
        <v>1835</v>
      </c>
      <c r="D56" s="8">
        <v>1835</v>
      </c>
      <c r="E56" s="8">
        <v>1835</v>
      </c>
      <c r="F56" s="8">
        <v>1835</v>
      </c>
      <c r="G56" s="8">
        <v>1835</v>
      </c>
      <c r="H56" s="8">
        <v>1835</v>
      </c>
      <c r="I56" s="8">
        <v>1835</v>
      </c>
      <c r="J56" s="8">
        <v>1835</v>
      </c>
      <c r="K56" s="8">
        <v>1835</v>
      </c>
      <c r="L56" s="8">
        <v>1835</v>
      </c>
      <c r="M56" s="8">
        <v>1835</v>
      </c>
      <c r="N56" s="8">
        <v>1835</v>
      </c>
      <c r="O56" s="8">
        <f t="shared" si="7"/>
        <v>22020</v>
      </c>
      <c r="P56" s="10"/>
    </row>
    <row r="57" spans="1:16" x14ac:dyDescent="0.25">
      <c r="A57" s="5" t="s">
        <v>114</v>
      </c>
      <c r="B57" s="5" t="s">
        <v>115</v>
      </c>
      <c r="C57" s="8">
        <v>5008</v>
      </c>
      <c r="D57" s="8">
        <v>5008</v>
      </c>
      <c r="E57" s="8">
        <v>5008</v>
      </c>
      <c r="F57" s="8">
        <v>5008</v>
      </c>
      <c r="G57" s="8">
        <v>5008</v>
      </c>
      <c r="H57" s="8">
        <v>5008</v>
      </c>
      <c r="I57" s="8">
        <v>5008</v>
      </c>
      <c r="J57" s="8">
        <v>5008</v>
      </c>
      <c r="K57" s="8">
        <v>5008</v>
      </c>
      <c r="L57" s="8">
        <v>5008</v>
      </c>
      <c r="M57" s="8">
        <v>5008</v>
      </c>
      <c r="N57" s="8">
        <v>5008</v>
      </c>
      <c r="O57" s="8">
        <f t="shared" si="7"/>
        <v>60096</v>
      </c>
      <c r="P57" s="10"/>
    </row>
    <row r="58" spans="1:16" x14ac:dyDescent="0.25">
      <c r="A58" s="5" t="s">
        <v>116</v>
      </c>
      <c r="B58" s="5" t="s">
        <v>117</v>
      </c>
      <c r="C58" s="8">
        <v>3102.5</v>
      </c>
      <c r="D58" s="8">
        <v>3102.5</v>
      </c>
      <c r="E58" s="8">
        <v>3102.5</v>
      </c>
      <c r="F58" s="8">
        <v>3102.5</v>
      </c>
      <c r="G58" s="8">
        <v>3102.5</v>
      </c>
      <c r="H58" s="8">
        <v>3102.5</v>
      </c>
      <c r="I58" s="8">
        <v>3102.5</v>
      </c>
      <c r="J58" s="8">
        <v>3102.5</v>
      </c>
      <c r="K58" s="8">
        <v>3102.5</v>
      </c>
      <c r="L58" s="8">
        <v>3102.5</v>
      </c>
      <c r="M58" s="8">
        <v>3102.5</v>
      </c>
      <c r="N58" s="8">
        <v>3102.5</v>
      </c>
      <c r="O58" s="8">
        <f t="shared" si="7"/>
        <v>37230</v>
      </c>
      <c r="P58" s="10"/>
    </row>
    <row r="59" spans="1:16" x14ac:dyDescent="0.25">
      <c r="A59" s="5" t="s">
        <v>118</v>
      </c>
      <c r="B59" s="5" t="s">
        <v>119</v>
      </c>
      <c r="C59" s="8">
        <v>1081.5</v>
      </c>
      <c r="D59" s="8">
        <v>1081.5</v>
      </c>
      <c r="E59" s="8">
        <v>1081.5</v>
      </c>
      <c r="F59" s="8">
        <v>1081.5</v>
      </c>
      <c r="G59" s="8">
        <v>1081.5</v>
      </c>
      <c r="H59" s="8">
        <v>1081.5</v>
      </c>
      <c r="I59" s="8">
        <v>1081.5</v>
      </c>
      <c r="J59" s="8">
        <v>1081.5</v>
      </c>
      <c r="K59" s="8">
        <v>1081.5</v>
      </c>
      <c r="L59" s="8">
        <v>1081.5</v>
      </c>
      <c r="M59" s="8">
        <v>1081.5</v>
      </c>
      <c r="N59" s="8">
        <v>1081.5</v>
      </c>
      <c r="O59" s="8">
        <f t="shared" si="7"/>
        <v>12978</v>
      </c>
      <c r="P59" s="10"/>
    </row>
    <row r="60" spans="1:16" x14ac:dyDescent="0.25">
      <c r="A60" s="5" t="s">
        <v>120</v>
      </c>
      <c r="B60" s="5" t="s">
        <v>121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f t="shared" si="7"/>
        <v>0</v>
      </c>
      <c r="P60" s="10"/>
    </row>
    <row r="61" spans="1:16" x14ac:dyDescent="0.25">
      <c r="A61" s="5"/>
      <c r="B61" s="5" t="s">
        <v>122</v>
      </c>
      <c r="C61" s="8"/>
      <c r="D61" s="8">
        <v>7000</v>
      </c>
      <c r="E61" s="8">
        <v>7000</v>
      </c>
      <c r="F61" s="8">
        <v>7000</v>
      </c>
      <c r="G61" s="8">
        <v>7000</v>
      </c>
      <c r="H61" s="8">
        <v>7000</v>
      </c>
      <c r="I61" s="8">
        <v>7000</v>
      </c>
      <c r="J61" s="8">
        <v>7000</v>
      </c>
      <c r="K61" s="8">
        <v>7000</v>
      </c>
      <c r="L61" s="8">
        <v>7000</v>
      </c>
      <c r="M61" s="8">
        <v>7000</v>
      </c>
      <c r="N61" s="8">
        <v>7000</v>
      </c>
      <c r="O61" s="8">
        <f t="shared" si="7"/>
        <v>77000</v>
      </c>
      <c r="P61" s="10"/>
    </row>
    <row r="62" spans="1:16" x14ac:dyDescent="0.25">
      <c r="A62" s="5" t="s">
        <v>123</v>
      </c>
      <c r="B62" s="5" t="s">
        <v>124</v>
      </c>
      <c r="C62" s="8">
        <v>292</v>
      </c>
      <c r="D62" s="8">
        <v>292</v>
      </c>
      <c r="E62" s="8">
        <v>292</v>
      </c>
      <c r="F62" s="8">
        <v>292</v>
      </c>
      <c r="G62" s="8">
        <v>292</v>
      </c>
      <c r="H62" s="8">
        <v>292</v>
      </c>
      <c r="I62" s="8">
        <v>292</v>
      </c>
      <c r="J62" s="8">
        <v>292</v>
      </c>
      <c r="K62" s="8">
        <v>292</v>
      </c>
      <c r="L62" s="8">
        <v>292</v>
      </c>
      <c r="M62" s="8">
        <v>292</v>
      </c>
      <c r="N62" s="8">
        <v>292</v>
      </c>
      <c r="O62" s="8">
        <f t="shared" si="7"/>
        <v>3504</v>
      </c>
      <c r="P62" s="10"/>
    </row>
    <row r="63" spans="1:16" x14ac:dyDescent="0.25">
      <c r="A63" s="5" t="s">
        <v>125</v>
      </c>
      <c r="B63" s="5" t="s">
        <v>126</v>
      </c>
      <c r="C63" s="8">
        <v>4913.72</v>
      </c>
      <c r="D63" s="8">
        <v>8290.9599999999991</v>
      </c>
      <c r="E63" s="8">
        <v>11000.68</v>
      </c>
      <c r="F63" s="8">
        <v>1400.57</v>
      </c>
      <c r="G63" s="8">
        <v>3020.31</v>
      </c>
      <c r="H63" s="8">
        <v>6962.89</v>
      </c>
      <c r="I63" s="8">
        <f>5200.26-0.67</f>
        <v>5199.59</v>
      </c>
      <c r="J63" s="8">
        <v>525</v>
      </c>
      <c r="K63" s="8">
        <v>525</v>
      </c>
      <c r="L63" s="8">
        <v>525</v>
      </c>
      <c r="M63" s="8">
        <v>525</v>
      </c>
      <c r="N63" s="8">
        <v>525</v>
      </c>
      <c r="O63" s="8">
        <f t="shared" si="7"/>
        <v>43413.72</v>
      </c>
      <c r="P63" s="10"/>
    </row>
    <row r="64" spans="1:16" x14ac:dyDescent="0.25">
      <c r="A64" s="9" t="s">
        <v>127</v>
      </c>
      <c r="B64" s="5" t="s">
        <v>128</v>
      </c>
      <c r="C64" s="8">
        <v>40</v>
      </c>
      <c r="D64" s="8">
        <v>270</v>
      </c>
      <c r="E64" s="8">
        <v>110</v>
      </c>
      <c r="F64" s="8">
        <v>90</v>
      </c>
      <c r="G64" s="8">
        <v>0</v>
      </c>
      <c r="H64" s="8">
        <v>20</v>
      </c>
      <c r="I64" s="8">
        <v>270</v>
      </c>
      <c r="J64" s="8">
        <v>105</v>
      </c>
      <c r="K64" s="8">
        <v>105</v>
      </c>
      <c r="L64" s="8">
        <v>105</v>
      </c>
      <c r="M64" s="8">
        <v>105</v>
      </c>
      <c r="N64" s="8">
        <v>105</v>
      </c>
      <c r="O64" s="8">
        <f t="shared" si="7"/>
        <v>1325</v>
      </c>
      <c r="P64" s="10"/>
    </row>
    <row r="65" spans="1:16" x14ac:dyDescent="0.25">
      <c r="A65" s="5" t="s">
        <v>129</v>
      </c>
      <c r="B65" s="5" t="s">
        <v>130</v>
      </c>
      <c r="C65" s="8">
        <v>5520</v>
      </c>
      <c r="D65" s="8">
        <v>9220</v>
      </c>
      <c r="E65" s="8">
        <v>28980</v>
      </c>
      <c r="F65" s="8">
        <v>11200</v>
      </c>
      <c r="G65" s="8">
        <v>3820</v>
      </c>
      <c r="H65" s="8">
        <v>7160</v>
      </c>
      <c r="I65" s="8">
        <v>8580</v>
      </c>
      <c r="J65" s="8">
        <v>12965.400000000001</v>
      </c>
      <c r="K65" s="8">
        <v>7941.3075000000008</v>
      </c>
      <c r="L65" s="8">
        <v>8334.9</v>
      </c>
      <c r="M65" s="8">
        <v>13081.1625</v>
      </c>
      <c r="N65" s="8">
        <v>11830.927500000002</v>
      </c>
      <c r="O65" s="8">
        <f t="shared" si="7"/>
        <v>128633.69749999999</v>
      </c>
      <c r="P65" s="10"/>
    </row>
    <row r="66" spans="1:16" x14ac:dyDescent="0.25">
      <c r="A66" s="5" t="s">
        <v>131</v>
      </c>
      <c r="B66" s="5" t="s">
        <v>132</v>
      </c>
      <c r="C66" s="8">
        <v>0</v>
      </c>
      <c r="D66" s="8">
        <v>0</v>
      </c>
      <c r="E66" s="8">
        <v>2000</v>
      </c>
      <c r="F66" s="8">
        <v>5820</v>
      </c>
      <c r="G66" s="8">
        <v>4377</v>
      </c>
      <c r="H66" s="8">
        <v>10750</v>
      </c>
      <c r="I66" s="8">
        <v>9490</v>
      </c>
      <c r="J66" s="8">
        <v>3068.8638750000005</v>
      </c>
      <c r="K66" s="8">
        <v>11338.936875000001</v>
      </c>
      <c r="L66" s="8">
        <v>10681.405875</v>
      </c>
      <c r="M66" s="8">
        <v>5186.16</v>
      </c>
      <c r="N66" s="8">
        <v>5180.3718749999998</v>
      </c>
      <c r="O66" s="8">
        <f t="shared" si="7"/>
        <v>67892.738500000007</v>
      </c>
      <c r="P66" s="10"/>
    </row>
    <row r="67" spans="1:16" x14ac:dyDescent="0.25">
      <c r="A67" s="9" t="s">
        <v>133</v>
      </c>
      <c r="B67" s="5" t="s">
        <v>134</v>
      </c>
      <c r="C67" s="8">
        <v>0</v>
      </c>
      <c r="D67" s="8">
        <v>0</v>
      </c>
      <c r="E67" s="8">
        <v>4880</v>
      </c>
      <c r="F67" s="8">
        <v>0</v>
      </c>
      <c r="G67" s="8">
        <v>0</v>
      </c>
      <c r="H67" s="8">
        <v>0</v>
      </c>
      <c r="I67" s="8">
        <v>0</v>
      </c>
      <c r="J67" s="8">
        <v>2095.30125</v>
      </c>
      <c r="K67" s="8">
        <v>231.52500000000001</v>
      </c>
      <c r="L67" s="8">
        <v>3195.0450000000001</v>
      </c>
      <c r="M67" s="8">
        <v>2153.1825000000003</v>
      </c>
      <c r="N67" s="8">
        <v>567.23625000000004</v>
      </c>
      <c r="O67" s="8">
        <f t="shared" si="7"/>
        <v>13122.29</v>
      </c>
      <c r="P67" s="10"/>
    </row>
    <row r="68" spans="1:16" x14ac:dyDescent="0.25">
      <c r="A68" s="5" t="s">
        <v>135</v>
      </c>
      <c r="B68" s="5" t="s">
        <v>136</v>
      </c>
      <c r="C68" s="8">
        <v>2620</v>
      </c>
      <c r="D68" s="8">
        <v>3620</v>
      </c>
      <c r="E68" s="8">
        <v>9140</v>
      </c>
      <c r="F68" s="8">
        <v>6940</v>
      </c>
      <c r="G68" s="8">
        <v>4160</v>
      </c>
      <c r="H68" s="8">
        <v>4420</v>
      </c>
      <c r="I68" s="8">
        <v>4100</v>
      </c>
      <c r="J68" s="8">
        <v>5371.380000000001</v>
      </c>
      <c r="K68" s="8">
        <v>3426.57</v>
      </c>
      <c r="L68" s="8">
        <v>3472.875</v>
      </c>
      <c r="M68" s="8">
        <v>4595.7712500000007</v>
      </c>
      <c r="N68" s="8">
        <v>4213.7550000000001</v>
      </c>
      <c r="O68" s="8">
        <f t="shared" si="7"/>
        <v>56080.35125</v>
      </c>
      <c r="P68" s="10"/>
    </row>
    <row r="69" spans="1:16" x14ac:dyDescent="0.25">
      <c r="A69" s="14" t="s">
        <v>137</v>
      </c>
      <c r="B69" s="5" t="s">
        <v>138</v>
      </c>
      <c r="C69" s="8">
        <v>0</v>
      </c>
      <c r="D69" s="8">
        <v>0</v>
      </c>
      <c r="E69" s="8">
        <v>148600</v>
      </c>
      <c r="F69" s="8">
        <v>118360</v>
      </c>
      <c r="G69" s="8">
        <v>78210</v>
      </c>
      <c r="H69" s="8">
        <v>98610</v>
      </c>
      <c r="I69" s="8">
        <v>116670</v>
      </c>
      <c r="J69" s="8">
        <v>45000</v>
      </c>
      <c r="K69" s="8">
        <v>30000</v>
      </c>
      <c r="L69" s="8">
        <v>30000</v>
      </c>
      <c r="M69" s="8">
        <v>30000</v>
      </c>
      <c r="N69" s="8">
        <v>30000</v>
      </c>
      <c r="O69" s="8">
        <f t="shared" si="7"/>
        <v>725450</v>
      </c>
      <c r="P69" s="10"/>
    </row>
    <row r="70" spans="1:16" x14ac:dyDescent="0.25">
      <c r="A70" s="5" t="s">
        <v>139</v>
      </c>
      <c r="B70" s="5" t="s">
        <v>140</v>
      </c>
      <c r="C70" s="8">
        <v>22680</v>
      </c>
      <c r="D70" s="8">
        <v>12540</v>
      </c>
      <c r="E70" s="8">
        <v>16740</v>
      </c>
      <c r="F70" s="8">
        <v>2280</v>
      </c>
      <c r="G70" s="8">
        <v>1380</v>
      </c>
      <c r="H70" s="8">
        <v>2310</v>
      </c>
      <c r="I70" s="8">
        <v>9480</v>
      </c>
      <c r="J70" s="8">
        <v>4000</v>
      </c>
      <c r="K70" s="8">
        <v>3000</v>
      </c>
      <c r="L70" s="8">
        <v>3000</v>
      </c>
      <c r="M70" s="8">
        <v>3000</v>
      </c>
      <c r="N70" s="8">
        <v>3000</v>
      </c>
      <c r="O70" s="8">
        <f t="shared" si="7"/>
        <v>83410</v>
      </c>
      <c r="P70" s="10"/>
    </row>
    <row r="71" spans="1:16" x14ac:dyDescent="0.25">
      <c r="A71" s="14" t="s">
        <v>141</v>
      </c>
      <c r="B71" s="5" t="s">
        <v>142</v>
      </c>
      <c r="C71" s="8">
        <v>24405</v>
      </c>
      <c r="D71" s="8">
        <v>18919.419999999998</v>
      </c>
      <c r="E71" s="8">
        <v>35250</v>
      </c>
      <c r="F71" s="8">
        <v>19500</v>
      </c>
      <c r="G71" s="8">
        <v>-18195.8</v>
      </c>
      <c r="H71" s="8">
        <v>7590</v>
      </c>
      <c r="I71" s="8">
        <v>12435</v>
      </c>
      <c r="J71" s="8">
        <v>4000</v>
      </c>
      <c r="K71" s="8">
        <v>4000</v>
      </c>
      <c r="L71" s="8">
        <v>4000</v>
      </c>
      <c r="M71" s="8">
        <v>4000</v>
      </c>
      <c r="N71" s="8">
        <v>4000</v>
      </c>
      <c r="O71" s="8">
        <f t="shared" si="7"/>
        <v>119903.62</v>
      </c>
      <c r="P71" s="10"/>
    </row>
    <row r="72" spans="1:16" x14ac:dyDescent="0.25">
      <c r="A72" s="14" t="s">
        <v>143</v>
      </c>
      <c r="B72" s="5" t="s">
        <v>144</v>
      </c>
      <c r="C72" s="8">
        <v>1046</v>
      </c>
      <c r="D72" s="8">
        <v>2027</v>
      </c>
      <c r="E72" s="8">
        <v>3600.5</v>
      </c>
      <c r="F72" s="8">
        <v>531</v>
      </c>
      <c r="G72" s="8">
        <v>879.5</v>
      </c>
      <c r="H72" s="8">
        <v>1294</v>
      </c>
      <c r="I72" s="8">
        <v>1948.5</v>
      </c>
      <c r="J72" s="8"/>
      <c r="K72" s="8"/>
      <c r="L72" s="8"/>
      <c r="M72" s="8"/>
      <c r="N72" s="8"/>
      <c r="O72" s="8">
        <f t="shared" si="7"/>
        <v>11326.5</v>
      </c>
      <c r="P72" s="10"/>
    </row>
    <row r="73" spans="1:16" s="7" customFormat="1" x14ac:dyDescent="0.25">
      <c r="A73" s="16"/>
      <c r="B73" s="11" t="s">
        <v>145</v>
      </c>
      <c r="C73" s="6">
        <v>0</v>
      </c>
      <c r="D73" s="6">
        <v>0</v>
      </c>
      <c r="E73" s="6">
        <v>60000</v>
      </c>
      <c r="F73" s="6">
        <v>10000</v>
      </c>
      <c r="G73" s="6">
        <v>10000</v>
      </c>
      <c r="H73" s="6">
        <v>0</v>
      </c>
      <c r="I73" s="6">
        <f>60000+10000</f>
        <v>70000</v>
      </c>
      <c r="J73" s="6">
        <v>60000</v>
      </c>
      <c r="K73" s="6">
        <v>10000</v>
      </c>
      <c r="L73" s="6">
        <v>10000</v>
      </c>
      <c r="M73" s="6">
        <v>60000</v>
      </c>
      <c r="N73" s="6">
        <v>0</v>
      </c>
      <c r="O73" s="6">
        <f>SUM(C73:N73)</f>
        <v>290000</v>
      </c>
      <c r="P73" s="12"/>
    </row>
    <row r="74" spans="1:16" s="7" customFormat="1" x14ac:dyDescent="0.25">
      <c r="A74" s="16" t="s">
        <v>146</v>
      </c>
      <c r="B74" s="11" t="s">
        <v>147</v>
      </c>
      <c r="C74" s="6">
        <v>0</v>
      </c>
      <c r="D74" s="6">
        <v>0</v>
      </c>
      <c r="E74" s="6">
        <v>18010</v>
      </c>
      <c r="F74" s="6">
        <v>260</v>
      </c>
      <c r="G74" s="6">
        <v>250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f>SUM(C74:N74)</f>
        <v>18520</v>
      </c>
      <c r="P74" s="12"/>
    </row>
    <row r="75" spans="1:16" s="7" customFormat="1" x14ac:dyDescent="0.25">
      <c r="A75" s="5" t="s">
        <v>148</v>
      </c>
      <c r="B75" s="5" t="s">
        <v>149</v>
      </c>
      <c r="C75" s="6">
        <f t="shared" ref="C75:O75" si="8">SUM(C76:C77)</f>
        <v>0</v>
      </c>
      <c r="D75" s="6">
        <f t="shared" si="8"/>
        <v>0</v>
      </c>
      <c r="E75" s="6">
        <f t="shared" si="8"/>
        <v>0</v>
      </c>
      <c r="F75" s="6">
        <f t="shared" si="8"/>
        <v>1651.09</v>
      </c>
      <c r="G75" s="6">
        <f t="shared" si="8"/>
        <v>4193.4399999999996</v>
      </c>
      <c r="H75" s="6">
        <f t="shared" si="8"/>
        <v>4055.98</v>
      </c>
      <c r="I75" s="6">
        <f t="shared" si="8"/>
        <v>6500.06</v>
      </c>
      <c r="J75" s="6">
        <f t="shared" si="8"/>
        <v>4000</v>
      </c>
      <c r="K75" s="6">
        <f t="shared" si="8"/>
        <v>4000</v>
      </c>
      <c r="L75" s="6">
        <f t="shared" si="8"/>
        <v>4000</v>
      </c>
      <c r="M75" s="6">
        <f t="shared" si="8"/>
        <v>4000</v>
      </c>
      <c r="N75" s="6">
        <f t="shared" si="8"/>
        <v>1500</v>
      </c>
      <c r="O75" s="6">
        <f t="shared" si="8"/>
        <v>33900.57</v>
      </c>
      <c r="P75" s="12"/>
    </row>
    <row r="76" spans="1:16" x14ac:dyDescent="0.25">
      <c r="A76" s="14" t="s">
        <v>150</v>
      </c>
      <c r="B76" s="11" t="s">
        <v>151</v>
      </c>
      <c r="C76" s="8">
        <v>0</v>
      </c>
      <c r="D76" s="8">
        <v>0</v>
      </c>
      <c r="E76" s="8">
        <v>0</v>
      </c>
      <c r="F76" s="8">
        <v>1651.09</v>
      </c>
      <c r="G76" s="8">
        <v>4193.4399999999996</v>
      </c>
      <c r="H76" s="8">
        <v>4055.98</v>
      </c>
      <c r="I76" s="8">
        <v>6500.06</v>
      </c>
      <c r="J76" s="8">
        <v>4000</v>
      </c>
      <c r="K76" s="8">
        <v>4000</v>
      </c>
      <c r="L76" s="8">
        <v>4000</v>
      </c>
      <c r="M76" s="8">
        <v>4000</v>
      </c>
      <c r="N76" s="8">
        <v>1500</v>
      </c>
      <c r="O76" s="8">
        <f>SUM(C76:N76)</f>
        <v>33900.57</v>
      </c>
      <c r="P76" s="10"/>
    </row>
    <row r="77" spans="1:16" x14ac:dyDescent="0.25">
      <c r="A77" s="5" t="s">
        <v>152</v>
      </c>
      <c r="B77" s="5" t="s">
        <v>153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>SUM(C77:N77)</f>
        <v>0</v>
      </c>
      <c r="P77" s="10"/>
    </row>
    <row r="78" spans="1:16" s="7" customFormat="1" x14ac:dyDescent="0.25">
      <c r="A78" s="5" t="s">
        <v>154</v>
      </c>
      <c r="B78" s="5" t="s">
        <v>155</v>
      </c>
      <c r="C78" s="6">
        <f>SUM(C79:C89)</f>
        <v>332414.5</v>
      </c>
      <c r="D78" s="6">
        <f t="shared" ref="D78:O78" si="9">SUM(D79:D89)</f>
        <v>440388.5</v>
      </c>
      <c r="E78" s="6">
        <f>SUM(E79:E89)</f>
        <v>898676.5</v>
      </c>
      <c r="F78" s="6">
        <f t="shared" si="9"/>
        <v>516648.5</v>
      </c>
      <c r="G78" s="6">
        <f t="shared" si="9"/>
        <v>322670</v>
      </c>
      <c r="H78" s="6">
        <f t="shared" si="9"/>
        <v>402047</v>
      </c>
      <c r="I78" s="6">
        <f>SUM(I79:I89)</f>
        <v>697198.5</v>
      </c>
      <c r="J78" s="6">
        <f t="shared" si="9"/>
        <v>330640.87033000001</v>
      </c>
      <c r="K78" s="6">
        <f t="shared" si="9"/>
        <v>208927.55421000003</v>
      </c>
      <c r="L78" s="6">
        <f t="shared" si="9"/>
        <v>196813.68739749998</v>
      </c>
      <c r="M78" s="6">
        <f t="shared" si="9"/>
        <v>280113.93053499999</v>
      </c>
      <c r="N78" s="6">
        <f t="shared" si="9"/>
        <v>257939.46628499997</v>
      </c>
      <c r="O78" s="6">
        <f t="shared" si="9"/>
        <v>4884479.0087575</v>
      </c>
      <c r="P78" s="12"/>
    </row>
    <row r="79" spans="1:16" x14ac:dyDescent="0.25">
      <c r="A79" s="5" t="s">
        <v>156</v>
      </c>
      <c r="B79" s="5" t="s">
        <v>67</v>
      </c>
      <c r="C79" s="8">
        <v>5379</v>
      </c>
      <c r="D79" s="8">
        <v>6996</v>
      </c>
      <c r="E79" s="8">
        <v>21648</v>
      </c>
      <c r="F79" s="8">
        <v>8415</v>
      </c>
      <c r="G79" s="8">
        <v>3168</v>
      </c>
      <c r="H79" s="8">
        <v>2013</v>
      </c>
      <c r="I79" s="8">
        <v>10494</v>
      </c>
      <c r="J79" s="8">
        <v>17987.507999999998</v>
      </c>
      <c r="K79" s="8">
        <v>9402.5609999999997</v>
      </c>
      <c r="L79" s="8">
        <v>13408.8696</v>
      </c>
      <c r="M79" s="8">
        <v>13981.1994</v>
      </c>
      <c r="N79" s="8">
        <v>10547.220600000001</v>
      </c>
      <c r="O79" s="8">
        <f>SUM(C79:N79)</f>
        <v>123440.35860000001</v>
      </c>
      <c r="P79" s="10"/>
    </row>
    <row r="80" spans="1:16" x14ac:dyDescent="0.25">
      <c r="A80" s="5" t="s">
        <v>157</v>
      </c>
      <c r="B80" s="5" t="s">
        <v>69</v>
      </c>
      <c r="C80" s="8">
        <v>1826</v>
      </c>
      <c r="D80" s="8">
        <v>1628</v>
      </c>
      <c r="E80" s="8">
        <v>5412</v>
      </c>
      <c r="F80" s="8">
        <v>2530</v>
      </c>
      <c r="G80" s="8">
        <v>1254</v>
      </c>
      <c r="H80" s="8">
        <v>682</v>
      </c>
      <c r="I80" s="8">
        <v>3344</v>
      </c>
      <c r="J80" s="8">
        <v>6377.3891999999996</v>
      </c>
      <c r="K80" s="8">
        <v>2452.8420000000001</v>
      </c>
      <c r="L80" s="8">
        <v>3761.0244000000002</v>
      </c>
      <c r="M80" s="8">
        <v>4851.1764000000003</v>
      </c>
      <c r="N80" s="8">
        <v>5995.8359999999993</v>
      </c>
      <c r="O80" s="8">
        <f t="shared" ref="O80:O85" si="10">SUM(C80:N80)</f>
        <v>40114.267999999996</v>
      </c>
      <c r="P80" s="10"/>
    </row>
    <row r="81" spans="1:18" x14ac:dyDescent="0.25">
      <c r="A81" s="5" t="s">
        <v>158</v>
      </c>
      <c r="B81" s="5" t="s">
        <v>60</v>
      </c>
      <c r="C81" s="8">
        <v>22714</v>
      </c>
      <c r="D81" s="8">
        <v>57416</v>
      </c>
      <c r="E81" s="8">
        <v>94242</v>
      </c>
      <c r="F81" s="8">
        <v>54393</v>
      </c>
      <c r="G81" s="8">
        <v>57018</v>
      </c>
      <c r="H81" s="8">
        <v>103618</v>
      </c>
      <c r="I81" s="8">
        <v>76571</v>
      </c>
      <c r="J81" s="8">
        <v>30126.350519999996</v>
      </c>
      <c r="K81" s="8">
        <v>24529.782690000004</v>
      </c>
      <c r="L81" s="8">
        <v>23763.950910000003</v>
      </c>
      <c r="M81" s="8">
        <v>36551.433869999993</v>
      </c>
      <c r="N81" s="8">
        <v>31205.600999999999</v>
      </c>
      <c r="O81" s="8">
        <f t="shared" si="10"/>
        <v>612149.11898999999</v>
      </c>
      <c r="P81" s="10"/>
    </row>
    <row r="82" spans="1:18" x14ac:dyDescent="0.25">
      <c r="A82" s="5" t="s">
        <v>159</v>
      </c>
      <c r="B82" s="5" t="s">
        <v>160</v>
      </c>
      <c r="C82" s="8">
        <v>8487.5</v>
      </c>
      <c r="D82" s="8">
        <v>11377.5</v>
      </c>
      <c r="E82" s="8">
        <v>25920.5</v>
      </c>
      <c r="F82" s="8">
        <v>11357.5</v>
      </c>
      <c r="G82" s="8">
        <v>13092</v>
      </c>
      <c r="H82" s="8">
        <v>19077</v>
      </c>
      <c r="I82" s="8">
        <v>16078.5</v>
      </c>
      <c r="J82" s="8">
        <v>11270</v>
      </c>
      <c r="K82" s="8">
        <v>10580</v>
      </c>
      <c r="L82" s="8">
        <v>8280</v>
      </c>
      <c r="M82" s="8">
        <v>10810</v>
      </c>
      <c r="N82" s="8">
        <v>8569.5671249999996</v>
      </c>
      <c r="O82" s="8">
        <f t="shared" si="10"/>
        <v>154900.067125</v>
      </c>
      <c r="P82" s="10"/>
    </row>
    <row r="83" spans="1:18" x14ac:dyDescent="0.25">
      <c r="A83" s="5" t="s">
        <v>161</v>
      </c>
      <c r="B83" s="5" t="s">
        <v>26</v>
      </c>
      <c r="C83" s="8">
        <v>9050</v>
      </c>
      <c r="D83" s="8">
        <v>13421</v>
      </c>
      <c r="E83" s="8">
        <v>27385</v>
      </c>
      <c r="F83" s="8">
        <v>18698</v>
      </c>
      <c r="G83" s="8">
        <v>22384</v>
      </c>
      <c r="H83" s="8">
        <v>40253</v>
      </c>
      <c r="I83" s="8">
        <v>17739</v>
      </c>
      <c r="J83" s="8">
        <v>12074.999999999998</v>
      </c>
      <c r="K83" s="8">
        <v>8395</v>
      </c>
      <c r="L83" s="8">
        <v>7366.3537500000002</v>
      </c>
      <c r="M83" s="8">
        <v>10465</v>
      </c>
      <c r="N83" s="8">
        <v>7704.9999999999991</v>
      </c>
      <c r="O83" s="8">
        <f t="shared" si="10"/>
        <v>194936.35375000001</v>
      </c>
      <c r="P83" s="10"/>
    </row>
    <row r="84" spans="1:18" x14ac:dyDescent="0.25">
      <c r="A84" s="5" t="s">
        <v>162</v>
      </c>
      <c r="B84" s="5" t="s">
        <v>85</v>
      </c>
      <c r="C84" s="8">
        <v>34637</v>
      </c>
      <c r="D84" s="8">
        <v>60244</v>
      </c>
      <c r="E84" s="8">
        <v>107255</v>
      </c>
      <c r="F84" s="8">
        <v>70455</v>
      </c>
      <c r="G84" s="8">
        <v>61442</v>
      </c>
      <c r="H84" s="8">
        <v>81780</v>
      </c>
      <c r="I84" s="8">
        <v>82774</v>
      </c>
      <c r="J84" s="8">
        <v>39215</v>
      </c>
      <c r="K84" s="8">
        <v>30704.999999999996</v>
      </c>
      <c r="L84" s="8">
        <v>21970.371937499996</v>
      </c>
      <c r="M84" s="8">
        <v>39560</v>
      </c>
      <c r="N84" s="8">
        <v>27829.999999999996</v>
      </c>
      <c r="O84" s="8">
        <f t="shared" si="10"/>
        <v>657867.37193749996</v>
      </c>
      <c r="P84" s="10"/>
    </row>
    <row r="85" spans="1:18" x14ac:dyDescent="0.25">
      <c r="A85" s="5" t="s">
        <v>163</v>
      </c>
      <c r="B85" s="5" t="s">
        <v>164</v>
      </c>
      <c r="C85" s="8">
        <v>0</v>
      </c>
      <c r="D85" s="8">
        <v>14220</v>
      </c>
      <c r="E85" s="8">
        <v>20640</v>
      </c>
      <c r="F85" s="8">
        <v>26280</v>
      </c>
      <c r="G85" s="8">
        <v>0</v>
      </c>
      <c r="H85" s="8">
        <v>9240</v>
      </c>
      <c r="I85" s="8">
        <v>17670</v>
      </c>
      <c r="J85" s="8">
        <v>13137.390000000001</v>
      </c>
      <c r="K85" s="8">
        <v>5199.3899999999994</v>
      </c>
      <c r="L85" s="8">
        <v>10755.99</v>
      </c>
      <c r="M85" s="8">
        <v>4842.18</v>
      </c>
      <c r="N85" s="8">
        <v>0</v>
      </c>
      <c r="O85" s="8">
        <f t="shared" si="10"/>
        <v>121984.95000000001</v>
      </c>
    </row>
    <row r="86" spans="1:18" x14ac:dyDescent="0.25">
      <c r="A86" s="5" t="s">
        <v>165</v>
      </c>
      <c r="B86" s="5" t="s">
        <v>166</v>
      </c>
      <c r="C86" s="8">
        <v>191040</v>
      </c>
      <c r="D86" s="8">
        <v>203040</v>
      </c>
      <c r="E86" s="8">
        <v>446920</v>
      </c>
      <c r="F86" s="8">
        <v>229560</v>
      </c>
      <c r="G86" s="8">
        <v>111960</v>
      </c>
      <c r="H86" s="8">
        <v>83000</v>
      </c>
      <c r="I86" s="8">
        <v>341400</v>
      </c>
      <c r="J86" s="8">
        <v>140989.35816</v>
      </c>
      <c r="K86" s="8">
        <v>87517.402560000017</v>
      </c>
      <c r="L86" s="8">
        <v>75056.965199999991</v>
      </c>
      <c r="M86" s="8">
        <v>121759.07687999999</v>
      </c>
      <c r="N86" s="8">
        <v>118423.21175999999</v>
      </c>
      <c r="O86" s="8">
        <f>SUM(C86:N86)</f>
        <v>2150666.01456</v>
      </c>
    </row>
    <row r="87" spans="1:18" x14ac:dyDescent="0.25">
      <c r="A87" s="5" t="s">
        <v>167</v>
      </c>
      <c r="B87" s="5" t="s">
        <v>168</v>
      </c>
      <c r="C87" s="8">
        <v>51330</v>
      </c>
      <c r="D87" s="8">
        <v>58725</v>
      </c>
      <c r="E87" s="8">
        <v>124961</v>
      </c>
      <c r="F87" s="8">
        <v>79895</v>
      </c>
      <c r="G87" s="8">
        <v>34771</v>
      </c>
      <c r="H87" s="8">
        <v>29609</v>
      </c>
      <c r="I87" s="8">
        <v>114202</v>
      </c>
      <c r="J87" s="8">
        <v>52436.311199999996</v>
      </c>
      <c r="K87" s="8">
        <v>26005.575960000002</v>
      </c>
      <c r="L87" s="8">
        <v>22675.161599999999</v>
      </c>
      <c r="M87" s="8">
        <v>33445.863359999996</v>
      </c>
      <c r="N87" s="8">
        <v>41453.029799999997</v>
      </c>
      <c r="O87" s="8">
        <f t="shared" ref="O87:O89" si="11">SUM(C87:N87)</f>
        <v>669508.94192000001</v>
      </c>
    </row>
    <row r="88" spans="1:18" x14ac:dyDescent="0.25">
      <c r="A88" s="17" t="s">
        <v>169</v>
      </c>
      <c r="B88" s="5" t="s">
        <v>126</v>
      </c>
      <c r="C88" s="8"/>
      <c r="D88" s="8">
        <v>40</v>
      </c>
      <c r="E88" s="8"/>
      <c r="F88" s="8">
        <v>-1</v>
      </c>
      <c r="G88" s="8">
        <v>141</v>
      </c>
      <c r="H88" s="8">
        <v>0</v>
      </c>
      <c r="I88" s="8">
        <v>0</v>
      </c>
      <c r="J88" s="8"/>
      <c r="K88" s="8"/>
      <c r="L88" s="8"/>
      <c r="M88" s="8"/>
      <c r="N88" s="8"/>
      <c r="O88" s="8">
        <f t="shared" si="11"/>
        <v>180</v>
      </c>
    </row>
    <row r="89" spans="1:18" x14ac:dyDescent="0.25">
      <c r="A89" s="5" t="s">
        <v>170</v>
      </c>
      <c r="B89" s="5" t="s">
        <v>32</v>
      </c>
      <c r="C89" s="8">
        <v>7951</v>
      </c>
      <c r="D89" s="8">
        <v>13281</v>
      </c>
      <c r="E89" s="8">
        <v>24293</v>
      </c>
      <c r="F89" s="8">
        <v>15066</v>
      </c>
      <c r="G89" s="8">
        <v>17440</v>
      </c>
      <c r="H89" s="8">
        <v>32775</v>
      </c>
      <c r="I89" s="8">
        <v>16926</v>
      </c>
      <c r="J89" s="8">
        <v>7026.5632500000002</v>
      </c>
      <c r="K89" s="8">
        <v>4140</v>
      </c>
      <c r="L89" s="8">
        <v>9775</v>
      </c>
      <c r="M89" s="8">
        <v>3848.0006249999997</v>
      </c>
      <c r="N89" s="8">
        <v>6209.9999999999991</v>
      </c>
      <c r="O89" s="8">
        <f t="shared" si="11"/>
        <v>158731.56387499999</v>
      </c>
    </row>
    <row r="90" spans="1:18" x14ac:dyDescent="0.25">
      <c r="A90" s="16"/>
      <c r="B90" s="11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8" x14ac:dyDescent="0.25">
      <c r="A91" s="5" t="s">
        <v>171</v>
      </c>
      <c r="B91" s="5" t="s">
        <v>172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8" x14ac:dyDescent="0.25">
      <c r="A92" s="5" t="s">
        <v>173</v>
      </c>
      <c r="B92" s="5" t="s">
        <v>174</v>
      </c>
      <c r="C92" s="6">
        <v>869137</v>
      </c>
      <c r="D92" s="6">
        <v>869137</v>
      </c>
      <c r="E92" s="6">
        <v>869137</v>
      </c>
      <c r="F92" s="6">
        <v>869137</v>
      </c>
      <c r="G92" s="6">
        <v>869137</v>
      </c>
      <c r="H92" s="6">
        <v>869137</v>
      </c>
      <c r="I92" s="6">
        <v>869137</v>
      </c>
      <c r="J92" s="6">
        <v>869136.47100000002</v>
      </c>
      <c r="K92" s="6">
        <v>869136.47100000002</v>
      </c>
      <c r="L92" s="6">
        <v>869136.47100000002</v>
      </c>
      <c r="M92" s="6">
        <v>869136.47100000002</v>
      </c>
      <c r="N92" s="6">
        <v>869136.47100000002</v>
      </c>
      <c r="O92" s="6">
        <f>SUM(C92:N92)</f>
        <v>10429641.355000002</v>
      </c>
    </row>
    <row r="93" spans="1:18" s="7" customFormat="1" x14ac:dyDescent="0.25">
      <c r="A93" s="9" t="s">
        <v>175</v>
      </c>
      <c r="B93" s="11" t="s">
        <v>176</v>
      </c>
      <c r="C93" s="6"/>
      <c r="D93" s="6"/>
      <c r="E93" s="6">
        <v>69714</v>
      </c>
      <c r="F93" s="6">
        <v>0</v>
      </c>
      <c r="G93" s="6">
        <v>0</v>
      </c>
      <c r="H93" s="6">
        <v>0</v>
      </c>
      <c r="I93" s="6">
        <v>0</v>
      </c>
      <c r="J93" s="6">
        <v>500000</v>
      </c>
      <c r="K93" s="6">
        <v>0</v>
      </c>
      <c r="L93" s="6">
        <v>0</v>
      </c>
      <c r="M93" s="6"/>
      <c r="N93" s="6"/>
      <c r="O93" s="6">
        <f>SUM(C93:N93)</f>
        <v>569714</v>
      </c>
      <c r="Q93" s="19"/>
    </row>
    <row r="94" spans="1:18" s="7" customFormat="1" x14ac:dyDescent="0.25">
      <c r="A94" s="16"/>
      <c r="B94" s="11"/>
      <c r="C94" s="20"/>
      <c r="D94" s="20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2"/>
      <c r="Q94" s="2"/>
    </row>
    <row r="95" spans="1:18" x14ac:dyDescent="0.25">
      <c r="A95" s="20"/>
      <c r="B95" s="20" t="s">
        <v>177</v>
      </c>
      <c r="C95" s="6">
        <f t="shared" ref="C95:O95" si="12">+C7+C16+C21+C31+C73+C74+C75+C78+C92+C93</f>
        <v>2418222.7000000002</v>
      </c>
      <c r="D95" s="6">
        <f t="shared" si="12"/>
        <v>2844115.17</v>
      </c>
      <c r="E95" s="6">
        <f>+E7+E16+E21+E31+E73+E74+E75+E78+E92+E93</f>
        <v>6947359.9400000004</v>
      </c>
      <c r="F95" s="6">
        <f t="shared" si="12"/>
        <v>4174687.48</v>
      </c>
      <c r="G95" s="6">
        <f t="shared" si="12"/>
        <v>3141878.49</v>
      </c>
      <c r="H95" s="6">
        <f t="shared" si="12"/>
        <v>3800302.9</v>
      </c>
      <c r="I95" s="6">
        <f t="shared" si="12"/>
        <v>3860896.0500000003</v>
      </c>
      <c r="J95" s="6">
        <f t="shared" si="12"/>
        <v>3612307.7734912499</v>
      </c>
      <c r="K95" s="6">
        <f t="shared" si="12"/>
        <v>2348233.3993562502</v>
      </c>
      <c r="L95" s="6">
        <f t="shared" si="12"/>
        <v>2453867.5733125005</v>
      </c>
      <c r="M95" s="6">
        <f t="shared" si="12"/>
        <v>2595819.1267476003</v>
      </c>
      <c r="N95" s="6">
        <f t="shared" si="12"/>
        <v>2609302.8587675001</v>
      </c>
      <c r="O95" s="6">
        <f t="shared" si="12"/>
        <v>40806993.461675107</v>
      </c>
    </row>
    <row r="96" spans="1:18" s="7" customFormat="1" x14ac:dyDescent="0.25">
      <c r="A96" s="21"/>
      <c r="B96" s="3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9"/>
    </row>
    <row r="97" spans="1:17" x14ac:dyDescent="0.25">
      <c r="B97" s="3"/>
      <c r="I97" s="22"/>
      <c r="Q97" s="12"/>
    </row>
    <row r="98" spans="1:17" x14ac:dyDescent="0.25">
      <c r="A98" s="21"/>
      <c r="B98" s="3"/>
      <c r="E98" s="10"/>
      <c r="F98" s="10"/>
      <c r="G98" s="10"/>
      <c r="H98" s="10"/>
      <c r="I98" s="10"/>
      <c r="J98" s="10"/>
      <c r="K98" s="10"/>
    </row>
    <row r="99" spans="1:17" x14ac:dyDescent="0.25">
      <c r="A99" s="87" t="s">
        <v>178</v>
      </c>
      <c r="B99" s="87"/>
      <c r="C99" s="87"/>
      <c r="D99" s="87"/>
      <c r="E99" s="87"/>
      <c r="F99" s="22"/>
      <c r="I99" s="10"/>
      <c r="J99" s="3"/>
      <c r="K99" s="10"/>
      <c r="Q99" s="22"/>
    </row>
    <row r="100" spans="1:17" x14ac:dyDescent="0.25">
      <c r="A100" s="23" t="s">
        <v>179</v>
      </c>
      <c r="B100" s="24"/>
      <c r="C100" s="24"/>
      <c r="D100" s="24"/>
      <c r="E100" s="24"/>
      <c r="I100" s="3"/>
      <c r="J100" s="3"/>
      <c r="K100" s="3"/>
    </row>
    <row r="101" spans="1:17" x14ac:dyDescent="0.25">
      <c r="A101" s="25"/>
      <c r="B101" s="26"/>
      <c r="C101" s="26"/>
      <c r="D101" s="26"/>
      <c r="E101" s="26"/>
      <c r="I101" s="3"/>
      <c r="J101" s="3"/>
      <c r="K101" s="3"/>
    </row>
    <row r="102" spans="1:17" x14ac:dyDescent="0.25">
      <c r="A102" s="25" t="s">
        <v>180</v>
      </c>
      <c r="B102" s="26"/>
      <c r="C102" s="26"/>
      <c r="D102" s="26"/>
      <c r="E102" s="26"/>
      <c r="I102" s="3"/>
      <c r="J102" s="3"/>
      <c r="K102" s="3"/>
    </row>
    <row r="103" spans="1:17" x14ac:dyDescent="0.25">
      <c r="A103" s="27" t="s">
        <v>181</v>
      </c>
      <c r="B103" s="26"/>
      <c r="C103" s="26"/>
      <c r="D103" s="26"/>
      <c r="E103" s="26"/>
      <c r="I103" s="1"/>
      <c r="J103" s="1"/>
      <c r="K103" s="1"/>
    </row>
    <row r="104" spans="1:17" x14ac:dyDescent="0.25">
      <c r="A104" s="26"/>
      <c r="B104" s="3"/>
      <c r="D104" s="28" t="s">
        <v>182</v>
      </c>
      <c r="E104" s="28"/>
      <c r="I104" s="1"/>
      <c r="J104" s="1"/>
      <c r="K104" s="1"/>
    </row>
    <row r="105" spans="1:17" x14ac:dyDescent="0.25">
      <c r="A105" s="26"/>
      <c r="B105" s="3"/>
      <c r="D105" s="29" t="s">
        <v>183</v>
      </c>
      <c r="E105" s="29"/>
      <c r="I105" s="1"/>
      <c r="J105" s="1"/>
      <c r="K105" s="1"/>
    </row>
    <row r="106" spans="1:17" x14ac:dyDescent="0.25">
      <c r="A106" s="30" t="s">
        <v>184</v>
      </c>
      <c r="B106" s="3"/>
      <c r="D106" s="28"/>
      <c r="E106" s="27"/>
      <c r="I106" s="1"/>
      <c r="J106" s="1"/>
      <c r="K106" s="1"/>
    </row>
    <row r="107" spans="1:17" x14ac:dyDescent="0.25">
      <c r="A107" s="26" t="s">
        <v>185</v>
      </c>
      <c r="B107" s="31"/>
      <c r="C107" s="31"/>
      <c r="D107" s="27"/>
      <c r="E107" s="27"/>
      <c r="I107" s="4"/>
      <c r="J107" s="4"/>
      <c r="K107" s="4"/>
    </row>
    <row r="108" spans="1:17" x14ac:dyDescent="0.25">
      <c r="A108" s="32"/>
      <c r="B108" s="3"/>
      <c r="D108" s="33" t="s">
        <v>186</v>
      </c>
      <c r="E108" s="30"/>
      <c r="I108" s="34"/>
      <c r="J108" s="34"/>
      <c r="K108" s="34"/>
    </row>
    <row r="109" spans="1:17" x14ac:dyDescent="0.25">
      <c r="A109" s="26"/>
      <c r="B109" s="3"/>
      <c r="D109" s="29" t="s">
        <v>187</v>
      </c>
      <c r="E109" s="29"/>
      <c r="I109" s="34"/>
      <c r="J109" s="34"/>
      <c r="K109" s="34"/>
    </row>
    <row r="110" spans="1:17" x14ac:dyDescent="0.25">
      <c r="A110" s="25" t="s">
        <v>188</v>
      </c>
      <c r="B110" s="3"/>
      <c r="D110" s="27"/>
      <c r="E110" s="27"/>
      <c r="I110" s="34"/>
      <c r="J110" s="34"/>
      <c r="K110" s="34"/>
    </row>
    <row r="111" spans="1:17" x14ac:dyDescent="0.25">
      <c r="A111" s="26" t="s">
        <v>187</v>
      </c>
      <c r="B111" s="3"/>
      <c r="D111" s="27"/>
      <c r="E111" s="27"/>
      <c r="I111" s="34"/>
      <c r="J111" s="34"/>
      <c r="K111" s="34"/>
    </row>
    <row r="112" spans="1:17" x14ac:dyDescent="0.25">
      <c r="A112" s="32"/>
      <c r="B112" s="3"/>
      <c r="D112" s="30" t="s">
        <v>189</v>
      </c>
      <c r="E112" s="30"/>
      <c r="I112" s="35"/>
      <c r="J112" s="35"/>
      <c r="K112" s="35"/>
    </row>
    <row r="113" spans="1:11" x14ac:dyDescent="0.25">
      <c r="A113" s="26"/>
      <c r="B113" s="3"/>
      <c r="D113" s="29" t="s">
        <v>187</v>
      </c>
      <c r="E113" s="29"/>
      <c r="I113" s="36"/>
      <c r="J113" s="36"/>
      <c r="K113" s="36"/>
    </row>
    <row r="114" spans="1:11" x14ac:dyDescent="0.25">
      <c r="A114" s="25" t="s">
        <v>190</v>
      </c>
      <c r="B114" s="26"/>
      <c r="C114" s="26"/>
      <c r="D114" s="26"/>
      <c r="E114" s="26"/>
      <c r="I114" s="3"/>
      <c r="J114" s="3"/>
      <c r="K114" s="3"/>
    </row>
    <row r="115" spans="1:11" x14ac:dyDescent="0.25">
      <c r="A115" s="26" t="s">
        <v>187</v>
      </c>
      <c r="B115" s="26"/>
      <c r="C115" s="26"/>
      <c r="D115" s="26"/>
      <c r="E115" s="26"/>
      <c r="I115" s="3"/>
      <c r="J115" s="3"/>
      <c r="K115" s="3"/>
    </row>
    <row r="116" spans="1:11" x14ac:dyDescent="0.25">
      <c r="D116" s="2"/>
      <c r="I116" s="3"/>
      <c r="J116" s="3"/>
      <c r="K116" s="3"/>
    </row>
    <row r="117" spans="1:11" x14ac:dyDescent="0.25">
      <c r="E117" s="3"/>
      <c r="F117" s="3"/>
      <c r="G117" s="3"/>
      <c r="H117" s="3"/>
      <c r="I117" s="3"/>
      <c r="J117" s="3"/>
      <c r="K117" s="3"/>
    </row>
  </sheetData>
  <mergeCells count="1">
    <mergeCell ref="A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6"/>
  <sheetViews>
    <sheetView topLeftCell="A286" workbookViewId="0">
      <selection sqref="A1:XFD1048576"/>
    </sheetView>
  </sheetViews>
  <sheetFormatPr baseColWidth="10" defaultRowHeight="15" x14ac:dyDescent="0.25"/>
  <cols>
    <col min="1" max="1" width="8.5703125" style="2" customWidth="1"/>
    <col min="2" max="2" width="38" style="2" bestFit="1" customWidth="1"/>
    <col min="3" max="3" width="11.28515625" style="2" customWidth="1"/>
    <col min="4" max="4" width="12.85546875" style="2" customWidth="1"/>
    <col min="5" max="9" width="11.28515625" style="2" bestFit="1" customWidth="1"/>
    <col min="10" max="10" width="11.7109375" style="2" bestFit="1" customWidth="1"/>
    <col min="11" max="14" width="11.5703125" style="2" bestFit="1" customWidth="1"/>
    <col min="15" max="15" width="12.42578125" style="2" bestFit="1" customWidth="1"/>
    <col min="16" max="16384" width="11.42578125" style="2"/>
  </cols>
  <sheetData>
    <row r="1" spans="1:15" x14ac:dyDescent="0.25">
      <c r="A1" s="88" t="s">
        <v>191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x14ac:dyDescent="0.25">
      <c r="A2" s="89" t="s">
        <v>192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1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5" spans="1:15" x14ac:dyDescent="0.25">
      <c r="A5" s="90"/>
      <c r="B5" s="90"/>
      <c r="C5" s="38" t="s">
        <v>193</v>
      </c>
      <c r="D5" s="38" t="s">
        <v>194</v>
      </c>
      <c r="E5" s="38" t="s">
        <v>194</v>
      </c>
      <c r="F5" s="38" t="s">
        <v>194</v>
      </c>
      <c r="G5" s="38" t="s">
        <v>194</v>
      </c>
      <c r="H5" s="38" t="s">
        <v>194</v>
      </c>
      <c r="I5" s="38" t="s">
        <v>194</v>
      </c>
      <c r="J5" s="38" t="s">
        <v>194</v>
      </c>
      <c r="K5" s="38" t="s">
        <v>194</v>
      </c>
      <c r="L5" s="38" t="s">
        <v>194</v>
      </c>
      <c r="M5" s="38" t="s">
        <v>194</v>
      </c>
      <c r="N5" s="38" t="s">
        <v>194</v>
      </c>
      <c r="O5" s="38" t="s">
        <v>16</v>
      </c>
    </row>
    <row r="6" spans="1:15" x14ac:dyDescent="0.25">
      <c r="A6" s="90"/>
      <c r="B6" s="90"/>
      <c r="C6" s="38" t="s">
        <v>195</v>
      </c>
      <c r="D6" s="38" t="s">
        <v>195</v>
      </c>
      <c r="E6" s="38" t="s">
        <v>195</v>
      </c>
      <c r="F6" s="38" t="s">
        <v>195</v>
      </c>
      <c r="G6" s="38" t="s">
        <v>195</v>
      </c>
      <c r="H6" s="38" t="s">
        <v>195</v>
      </c>
      <c r="I6" s="38" t="s">
        <v>195</v>
      </c>
      <c r="J6" s="38" t="s">
        <v>195</v>
      </c>
      <c r="K6" s="38" t="s">
        <v>195</v>
      </c>
      <c r="L6" s="38" t="s">
        <v>195</v>
      </c>
      <c r="M6" s="38" t="s">
        <v>195</v>
      </c>
      <c r="N6" s="38" t="s">
        <v>195</v>
      </c>
      <c r="O6" s="38"/>
    </row>
    <row r="7" spans="1:15" x14ac:dyDescent="0.25">
      <c r="A7" s="91" t="s">
        <v>196</v>
      </c>
      <c r="B7" s="91"/>
      <c r="C7" s="38" t="s">
        <v>197</v>
      </c>
      <c r="D7" s="38" t="s">
        <v>198</v>
      </c>
      <c r="E7" s="38" t="s">
        <v>199</v>
      </c>
      <c r="F7" s="38" t="s">
        <v>200</v>
      </c>
      <c r="G7" s="38" t="s">
        <v>201</v>
      </c>
      <c r="H7" s="38" t="s">
        <v>202</v>
      </c>
      <c r="I7" s="38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15" x14ac:dyDescent="0.25">
      <c r="A8" s="40">
        <v>100</v>
      </c>
      <c r="B8" s="40" t="s">
        <v>209</v>
      </c>
      <c r="C8" s="41"/>
      <c r="D8" s="42"/>
      <c r="E8" s="41"/>
      <c r="F8" s="41"/>
      <c r="G8" s="41"/>
      <c r="H8" s="41"/>
      <c r="I8" s="41"/>
    </row>
    <row r="9" spans="1:15" x14ac:dyDescent="0.25">
      <c r="A9" s="43">
        <v>1131</v>
      </c>
      <c r="B9" s="43" t="s">
        <v>210</v>
      </c>
      <c r="C9" s="44">
        <v>286712.03000000003</v>
      </c>
      <c r="D9" s="44">
        <v>380342.9</v>
      </c>
      <c r="E9" s="44">
        <v>288965.32</v>
      </c>
      <c r="F9" s="44">
        <v>295684.94</v>
      </c>
      <c r="G9" s="45">
        <v>370253.12</v>
      </c>
      <c r="H9" s="44">
        <v>291814.53000000003</v>
      </c>
      <c r="I9" s="44">
        <v>293131.03000000003</v>
      </c>
      <c r="J9" s="44">
        <v>250783.06428000005</v>
      </c>
      <c r="K9" s="44">
        <v>353119.99329337501</v>
      </c>
      <c r="L9" s="44">
        <v>282403.70460225007</v>
      </c>
      <c r="M9" s="44">
        <v>280287.81846450007</v>
      </c>
      <c r="N9" s="44">
        <v>356597.85649950005</v>
      </c>
      <c r="O9" s="46">
        <f>SUM(C9:N9)</f>
        <v>3730096.3071396253</v>
      </c>
    </row>
    <row r="10" spans="1:15" x14ac:dyDescent="0.25">
      <c r="A10" s="43">
        <v>1221</v>
      </c>
      <c r="B10" s="43" t="s">
        <v>211</v>
      </c>
      <c r="C10" s="44">
        <v>41894.379999999997</v>
      </c>
      <c r="D10" s="44">
        <v>37525.08</v>
      </c>
      <c r="E10" s="44">
        <v>50220.56</v>
      </c>
      <c r="F10" s="45">
        <v>160338.97</v>
      </c>
      <c r="G10" s="45">
        <v>34763.97</v>
      </c>
      <c r="H10" s="44">
        <v>62190.83</v>
      </c>
      <c r="I10" s="44">
        <v>41983</v>
      </c>
      <c r="J10" s="44">
        <v>84761.649288750006</v>
      </c>
      <c r="K10" s="44">
        <v>82758.344996250002</v>
      </c>
      <c r="L10" s="44">
        <v>50437.489724999999</v>
      </c>
      <c r="M10" s="44">
        <v>57975.897419999899</v>
      </c>
      <c r="N10" s="44">
        <v>51702.333952500005</v>
      </c>
      <c r="O10" s="46">
        <f t="shared" ref="O10:O73" si="0">SUM(C10:N10)</f>
        <v>756552.50538250001</v>
      </c>
    </row>
    <row r="11" spans="1:15" x14ac:dyDescent="0.25">
      <c r="A11" s="43">
        <v>1311</v>
      </c>
      <c r="B11" s="43" t="s">
        <v>212</v>
      </c>
      <c r="C11" s="44"/>
      <c r="D11" s="44"/>
      <c r="E11" s="44"/>
      <c r="F11" s="44">
        <v>0</v>
      </c>
      <c r="G11" s="44">
        <v>0</v>
      </c>
      <c r="H11" s="44"/>
      <c r="I11" s="44"/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6">
        <f t="shared" si="0"/>
        <v>0</v>
      </c>
    </row>
    <row r="12" spans="1:15" x14ac:dyDescent="0.25">
      <c r="A12" s="43">
        <v>1322</v>
      </c>
      <c r="B12" s="43" t="s">
        <v>213</v>
      </c>
      <c r="C12" s="44">
        <v>6531.83</v>
      </c>
      <c r="D12" s="44">
        <v>9143.11</v>
      </c>
      <c r="E12" s="44">
        <v>7064.81</v>
      </c>
      <c r="F12" s="45">
        <v>8549.06</v>
      </c>
      <c r="G12" s="45">
        <v>8722.56</v>
      </c>
      <c r="H12" s="44">
        <v>6762.07</v>
      </c>
      <c r="I12" s="44">
        <v>7285.41</v>
      </c>
      <c r="J12" s="44">
        <v>5743.4985562500005</v>
      </c>
      <c r="K12" s="44">
        <v>6985.5873491250013</v>
      </c>
      <c r="L12" s="44">
        <v>8543.4241488750013</v>
      </c>
      <c r="M12" s="44">
        <v>6537.2403442500008</v>
      </c>
      <c r="N12" s="44">
        <v>9287.3498602500003</v>
      </c>
      <c r="O12" s="46">
        <f t="shared" si="0"/>
        <v>91155.950258750003</v>
      </c>
    </row>
    <row r="13" spans="1:15" x14ac:dyDescent="0.25">
      <c r="A13" s="43">
        <v>1323</v>
      </c>
      <c r="B13" s="43" t="s">
        <v>214</v>
      </c>
      <c r="C13" s="44">
        <v>38401.78</v>
      </c>
      <c r="D13" s="44">
        <v>24568.35</v>
      </c>
      <c r="E13" s="44">
        <v>38271.24</v>
      </c>
      <c r="F13" s="45">
        <v>37036.68</v>
      </c>
      <c r="G13" s="45">
        <v>38271.24</v>
      </c>
      <c r="H13" s="44">
        <v>36713.760000000002</v>
      </c>
      <c r="I13" s="44">
        <v>36419.47</v>
      </c>
      <c r="J13" s="44">
        <v>30033.608219999998</v>
      </c>
      <c r="K13" s="44">
        <v>32267.320903125004</v>
      </c>
      <c r="L13" s="44">
        <v>33342.887655000006</v>
      </c>
      <c r="M13" s="44">
        <v>32267.308169250005</v>
      </c>
      <c r="N13" s="44">
        <v>71720.125525125011</v>
      </c>
      <c r="O13" s="46">
        <f t="shared" si="0"/>
        <v>449313.77047250007</v>
      </c>
    </row>
    <row r="14" spans="1:15" x14ac:dyDescent="0.25">
      <c r="A14" s="43">
        <v>1324</v>
      </c>
      <c r="B14" s="43" t="s">
        <v>215</v>
      </c>
      <c r="C14" s="44">
        <v>0</v>
      </c>
      <c r="D14" s="44"/>
      <c r="E14" s="44">
        <v>634.09</v>
      </c>
      <c r="F14" s="45">
        <v>0</v>
      </c>
      <c r="G14" s="45">
        <v>0</v>
      </c>
      <c r="H14" s="44">
        <v>758.48</v>
      </c>
      <c r="I14" s="44">
        <v>31436.97</v>
      </c>
      <c r="J14" s="44">
        <v>0</v>
      </c>
      <c r="K14" s="44">
        <v>897.50666250000017</v>
      </c>
      <c r="L14" s="44">
        <v>0</v>
      </c>
      <c r="M14" s="44">
        <v>395.54888625000007</v>
      </c>
      <c r="N14" s="44">
        <v>0</v>
      </c>
      <c r="O14" s="46">
        <f t="shared" si="0"/>
        <v>34122.595548750003</v>
      </c>
    </row>
    <row r="15" spans="1:15" x14ac:dyDescent="0.25">
      <c r="A15" s="43">
        <v>1325</v>
      </c>
      <c r="B15" s="43" t="s">
        <v>216</v>
      </c>
      <c r="C15" s="44">
        <v>9903.39</v>
      </c>
      <c r="D15" s="44">
        <v>6231.36</v>
      </c>
      <c r="E15" s="44">
        <v>10407.41</v>
      </c>
      <c r="F15" s="45">
        <v>10071.69</v>
      </c>
      <c r="G15" s="45">
        <v>10407.41</v>
      </c>
      <c r="H15" s="44">
        <v>9990.67</v>
      </c>
      <c r="I15" s="44">
        <v>9916.83</v>
      </c>
      <c r="J15" s="44">
        <v>8073.6819187500014</v>
      </c>
      <c r="K15" s="44">
        <v>8668.8400837499994</v>
      </c>
      <c r="L15" s="44">
        <v>8957.8099091250024</v>
      </c>
      <c r="M15" s="44">
        <v>8668.8400837499994</v>
      </c>
      <c r="N15" s="44">
        <v>9051.111011250001</v>
      </c>
      <c r="O15" s="46">
        <f t="shared" si="0"/>
        <v>110349.043006625</v>
      </c>
    </row>
    <row r="16" spans="1:15" x14ac:dyDescent="0.25">
      <c r="A16" s="43">
        <v>1331</v>
      </c>
      <c r="B16" s="43" t="s">
        <v>217</v>
      </c>
      <c r="C16" s="44">
        <v>1019.54</v>
      </c>
      <c r="D16" s="44">
        <v>1014.05</v>
      </c>
      <c r="E16" s="44">
        <v>1918.3</v>
      </c>
      <c r="F16" s="44">
        <v>795.87</v>
      </c>
      <c r="G16" s="45">
        <v>1219.3800000000001</v>
      </c>
      <c r="H16" s="44">
        <v>2215.17</v>
      </c>
      <c r="I16" s="44">
        <v>123.21</v>
      </c>
      <c r="J16" s="44">
        <v>88.801413750000009</v>
      </c>
      <c r="K16" s="44">
        <v>1332.0559350000001</v>
      </c>
      <c r="L16" s="44">
        <v>266.39266500000002</v>
      </c>
      <c r="M16" s="44">
        <v>480.29861250000005</v>
      </c>
      <c r="N16" s="44">
        <v>133.19633250000001</v>
      </c>
      <c r="O16" s="46">
        <f t="shared" si="0"/>
        <v>10606.26495875</v>
      </c>
    </row>
    <row r="17" spans="1:15" x14ac:dyDescent="0.25">
      <c r="A17" s="43">
        <v>1333</v>
      </c>
      <c r="B17" s="43" t="s">
        <v>218</v>
      </c>
      <c r="C17" s="44">
        <v>20012.490000000002</v>
      </c>
      <c r="D17" s="44">
        <v>10773.82</v>
      </c>
      <c r="E17" s="44">
        <v>10716.04</v>
      </c>
      <c r="F17" s="45">
        <v>49883.23</v>
      </c>
      <c r="G17" s="45">
        <v>21319.83</v>
      </c>
      <c r="H17" s="44"/>
      <c r="I17" s="44"/>
      <c r="J17" s="44">
        <v>0</v>
      </c>
      <c r="K17" s="44">
        <v>9418.3050307500016</v>
      </c>
      <c r="L17" s="44">
        <v>0</v>
      </c>
      <c r="M17" s="44">
        <v>19333.689606</v>
      </c>
      <c r="N17" s="44">
        <v>20121.152436</v>
      </c>
      <c r="O17" s="46">
        <f t="shared" si="0"/>
        <v>161578.55707275003</v>
      </c>
    </row>
    <row r="18" spans="1:15" x14ac:dyDescent="0.25">
      <c r="A18" s="43">
        <v>1334</v>
      </c>
      <c r="B18" s="43" t="s">
        <v>219</v>
      </c>
      <c r="C18" s="44"/>
      <c r="D18" s="44"/>
      <c r="E18" s="44">
        <v>87295.62</v>
      </c>
      <c r="F18" s="44">
        <v>0</v>
      </c>
      <c r="G18" s="44">
        <v>0</v>
      </c>
      <c r="H18" s="44"/>
      <c r="I18" s="44"/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6">
        <f t="shared" si="0"/>
        <v>87295.62</v>
      </c>
    </row>
    <row r="19" spans="1:15" x14ac:dyDescent="0.25">
      <c r="A19" s="43">
        <v>1335</v>
      </c>
      <c r="B19" s="43" t="s">
        <v>220</v>
      </c>
      <c r="C19" s="44"/>
      <c r="D19" s="44"/>
      <c r="E19" s="44"/>
      <c r="F19" s="44">
        <v>0</v>
      </c>
      <c r="G19" s="45">
        <v>357.16</v>
      </c>
      <c r="H19" s="44">
        <v>0</v>
      </c>
      <c r="I19" s="44"/>
      <c r="J19" s="44">
        <v>0</v>
      </c>
      <c r="K19" s="44">
        <v>1351.0178325000002</v>
      </c>
      <c r="L19" s="44">
        <v>0</v>
      </c>
      <c r="M19" s="44">
        <v>186.37762500000002</v>
      </c>
      <c r="N19" s="44">
        <v>1684.4254087500001</v>
      </c>
      <c r="O19" s="46">
        <f t="shared" si="0"/>
        <v>3578.9808662500004</v>
      </c>
    </row>
    <row r="20" spans="1:15" x14ac:dyDescent="0.25">
      <c r="A20" s="43">
        <v>1411</v>
      </c>
      <c r="B20" s="43" t="s">
        <v>221</v>
      </c>
      <c r="C20" s="44">
        <v>50744.33</v>
      </c>
      <c r="D20" s="44">
        <v>43566.46</v>
      </c>
      <c r="E20" s="44">
        <v>51689.04</v>
      </c>
      <c r="F20" s="45">
        <v>49835.15</v>
      </c>
      <c r="G20" s="45">
        <v>51836.85</v>
      </c>
      <c r="H20" s="44">
        <v>51836.85</v>
      </c>
      <c r="I20" s="44">
        <v>44116.45</v>
      </c>
      <c r="J20" s="44">
        <v>49262.34985875</v>
      </c>
      <c r="K20" s="44">
        <v>53690.688391725002</v>
      </c>
      <c r="L20" s="44">
        <v>48854.205130499991</v>
      </c>
      <c r="M20" s="44">
        <v>46871.129549475001</v>
      </c>
      <c r="N20" s="44">
        <v>28100.534685299997</v>
      </c>
      <c r="O20" s="46">
        <f t="shared" si="0"/>
        <v>570404.03761574998</v>
      </c>
    </row>
    <row r="21" spans="1:15" x14ac:dyDescent="0.25">
      <c r="A21" s="43">
        <v>1421</v>
      </c>
      <c r="B21" s="43" t="s">
        <v>222</v>
      </c>
      <c r="C21" s="44"/>
      <c r="D21" s="44">
        <v>44161.67</v>
      </c>
      <c r="E21" s="44"/>
      <c r="F21" s="45">
        <v>49318.81</v>
      </c>
      <c r="G21" s="44">
        <v>0</v>
      </c>
      <c r="H21" s="44">
        <v>53381.53</v>
      </c>
      <c r="I21" s="44"/>
      <c r="J21" s="44">
        <v>44885.878757999999</v>
      </c>
      <c r="K21" s="44">
        <v>0</v>
      </c>
      <c r="L21" s="44">
        <v>45080.678446650003</v>
      </c>
      <c r="M21" s="44">
        <v>0</v>
      </c>
      <c r="N21" s="44">
        <v>40617.809382150001</v>
      </c>
      <c r="O21" s="46">
        <f t="shared" si="0"/>
        <v>277446.37658680003</v>
      </c>
    </row>
    <row r="22" spans="1:15" x14ac:dyDescent="0.25">
      <c r="A22" s="43">
        <v>1431</v>
      </c>
      <c r="B22" s="43" t="s">
        <v>223</v>
      </c>
      <c r="C22" s="44"/>
      <c r="D22" s="44">
        <v>45014.09</v>
      </c>
      <c r="E22" s="44"/>
      <c r="F22" s="45">
        <v>50348.4</v>
      </c>
      <c r="G22" s="44">
        <v>0</v>
      </c>
      <c r="H22" s="44">
        <v>54982.91</v>
      </c>
      <c r="I22" s="44"/>
      <c r="J22" s="44">
        <v>44885.878757999999</v>
      </c>
      <c r="K22" s="44">
        <v>0</v>
      </c>
      <c r="L22" s="44">
        <v>45080.678446650003</v>
      </c>
      <c r="M22" s="44">
        <v>0</v>
      </c>
      <c r="N22" s="44">
        <v>40617.809382150001</v>
      </c>
      <c r="O22" s="46">
        <f t="shared" si="0"/>
        <v>280929.76658679999</v>
      </c>
    </row>
    <row r="23" spans="1:15" x14ac:dyDescent="0.25">
      <c r="A23" s="43">
        <v>1543</v>
      </c>
      <c r="B23" s="43" t="s">
        <v>224</v>
      </c>
      <c r="C23" s="44">
        <v>1827.9</v>
      </c>
      <c r="D23" s="44">
        <v>1929.45</v>
      </c>
      <c r="E23" s="44">
        <v>1929.45</v>
      </c>
      <c r="F23" s="45">
        <v>1929.45</v>
      </c>
      <c r="G23" s="45">
        <v>1841.4</v>
      </c>
      <c r="H23" s="44">
        <v>4265.1000000000004</v>
      </c>
      <c r="I23" s="44">
        <v>0</v>
      </c>
      <c r="J23" s="44">
        <v>4788</v>
      </c>
      <c r="K23" s="44">
        <v>4788</v>
      </c>
      <c r="L23" s="44">
        <v>4788</v>
      </c>
      <c r="M23" s="44">
        <v>4788</v>
      </c>
      <c r="N23" s="44">
        <v>4788</v>
      </c>
      <c r="O23" s="46">
        <f t="shared" si="0"/>
        <v>37662.75</v>
      </c>
    </row>
    <row r="24" spans="1:15" x14ac:dyDescent="0.25">
      <c r="A24" s="43">
        <v>1545</v>
      </c>
      <c r="B24" s="43" t="s">
        <v>225</v>
      </c>
      <c r="C24" s="44">
        <v>18900</v>
      </c>
      <c r="D24" s="44">
        <v>18900</v>
      </c>
      <c r="E24" s="44">
        <v>19575</v>
      </c>
      <c r="F24" s="45">
        <v>19575</v>
      </c>
      <c r="G24" s="45">
        <v>37800</v>
      </c>
      <c r="H24" s="44">
        <v>36450</v>
      </c>
      <c r="I24" s="44">
        <v>19575</v>
      </c>
      <c r="J24" s="44">
        <f>18900+675+675</f>
        <v>20250</v>
      </c>
      <c r="K24" s="44">
        <f>18900+675+675</f>
        <v>20250</v>
      </c>
      <c r="L24" s="44">
        <f>18900+675+675</f>
        <v>20250</v>
      </c>
      <c r="M24" s="44">
        <f>25656.442875+(675*3)</f>
        <v>27681.442875000001</v>
      </c>
      <c r="N24" s="44">
        <f>39747.054375+(375*3)+675</f>
        <v>41547.054375</v>
      </c>
      <c r="O24" s="46">
        <f t="shared" si="0"/>
        <v>300753.49725000001</v>
      </c>
    </row>
    <row r="25" spans="1:15" x14ac:dyDescent="0.25">
      <c r="A25" s="43">
        <v>1547</v>
      </c>
      <c r="B25" s="43" t="s">
        <v>226</v>
      </c>
      <c r="C25" s="44">
        <v>37269.79</v>
      </c>
      <c r="D25" s="44"/>
      <c r="E25" s="44"/>
      <c r="F25" s="44">
        <v>0</v>
      </c>
      <c r="G25" s="44">
        <v>0</v>
      </c>
      <c r="H25" s="44"/>
      <c r="I25" s="44"/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37269.79</v>
      </c>
    </row>
    <row r="26" spans="1:15" x14ac:dyDescent="0.25">
      <c r="A26" s="43">
        <v>1548</v>
      </c>
      <c r="B26" s="43" t="s">
        <v>227</v>
      </c>
      <c r="C26" s="44"/>
      <c r="D26" s="44"/>
      <c r="E26" s="44"/>
      <c r="F26" s="44">
        <v>0</v>
      </c>
      <c r="G26" s="45">
        <v>38243.9</v>
      </c>
      <c r="H26" s="44"/>
      <c r="I26" s="44"/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6">
        <f t="shared" si="0"/>
        <v>38243.9</v>
      </c>
    </row>
    <row r="27" spans="1:15" x14ac:dyDescent="0.25">
      <c r="A27" s="43">
        <v>1592</v>
      </c>
      <c r="B27" s="43" t="s">
        <v>228</v>
      </c>
      <c r="C27" s="44">
        <v>28904.77</v>
      </c>
      <c r="D27" s="44">
        <v>36808.14</v>
      </c>
      <c r="E27" s="44">
        <v>29014.21</v>
      </c>
      <c r="F27" s="45">
        <v>29745</v>
      </c>
      <c r="G27" s="45">
        <v>37086.31</v>
      </c>
      <c r="H27" s="44">
        <v>29365.24</v>
      </c>
      <c r="I27" s="44">
        <v>29365.24</v>
      </c>
      <c r="J27" s="44">
        <v>25301.22564375</v>
      </c>
      <c r="K27" s="44">
        <v>35480.395912500004</v>
      </c>
      <c r="L27" s="44">
        <v>28384.316730000006</v>
      </c>
      <c r="M27" s="44">
        <v>28169.865541125004</v>
      </c>
      <c r="N27" s="44">
        <v>35712.585389250009</v>
      </c>
      <c r="O27" s="46">
        <f t="shared" si="0"/>
        <v>373337.29921662499</v>
      </c>
    </row>
    <row r="28" spans="1:15" x14ac:dyDescent="0.25">
      <c r="A28" s="43">
        <v>1593</v>
      </c>
      <c r="B28" s="43" t="s">
        <v>229</v>
      </c>
      <c r="C28" s="44">
        <v>28904.77</v>
      </c>
      <c r="D28" s="44">
        <v>36808.14</v>
      </c>
      <c r="E28" s="44">
        <v>29014.21</v>
      </c>
      <c r="F28" s="45">
        <v>29745</v>
      </c>
      <c r="G28" s="45">
        <v>37086.31</v>
      </c>
      <c r="H28" s="44">
        <v>29365.24</v>
      </c>
      <c r="I28" s="44">
        <v>29365.24</v>
      </c>
      <c r="J28" s="44">
        <v>25301.225643750004</v>
      </c>
      <c r="K28" s="44">
        <v>35480.395912500004</v>
      </c>
      <c r="L28" s="44">
        <v>28384.316730000006</v>
      </c>
      <c r="M28" s="44">
        <v>28169.865541125004</v>
      </c>
      <c r="N28" s="44">
        <v>35712.585389250009</v>
      </c>
      <c r="O28" s="46">
        <f t="shared" si="0"/>
        <v>373337.29921662499</v>
      </c>
    </row>
    <row r="29" spans="1:15" x14ac:dyDescent="0.25">
      <c r="A29" s="43">
        <v>1612</v>
      </c>
      <c r="B29" s="43" t="s">
        <v>230</v>
      </c>
      <c r="C29" s="44">
        <v>6890.43</v>
      </c>
      <c r="D29" s="44">
        <v>9079.18</v>
      </c>
      <c r="E29" s="44">
        <v>8708.31</v>
      </c>
      <c r="F29" s="45">
        <v>7103.49</v>
      </c>
      <c r="G29" s="45">
        <v>8888.51</v>
      </c>
      <c r="H29" s="44">
        <v>7010.9</v>
      </c>
      <c r="I29" s="44">
        <v>7037.23</v>
      </c>
      <c r="J29" s="44">
        <v>9041.5606050000006</v>
      </c>
      <c r="K29" s="44">
        <v>11611.673325000002</v>
      </c>
      <c r="L29" s="44">
        <v>9250.1530537500003</v>
      </c>
      <c r="M29" s="44">
        <v>9180.7418587499997</v>
      </c>
      <c r="N29" s="44">
        <v>11673.351585</v>
      </c>
      <c r="O29" s="46">
        <f t="shared" si="0"/>
        <v>105475.53042749999</v>
      </c>
    </row>
    <row r="30" spans="1:15" x14ac:dyDescent="0.25">
      <c r="A30" s="43">
        <v>2111</v>
      </c>
      <c r="B30" s="43" t="s">
        <v>231</v>
      </c>
      <c r="C30" s="44">
        <v>13060.67</v>
      </c>
      <c r="D30" s="44">
        <v>5957.32</v>
      </c>
      <c r="E30" s="44">
        <v>12929.33</v>
      </c>
      <c r="F30" s="45">
        <v>11069.52</v>
      </c>
      <c r="G30" s="45">
        <v>4466.6000000000004</v>
      </c>
      <c r="H30" s="44">
        <v>5285.58</v>
      </c>
      <c r="I30" s="44">
        <v>7463.65</v>
      </c>
      <c r="J30" s="44">
        <v>9755.5003800000013</v>
      </c>
      <c r="K30" s="44">
        <v>2794.7448037500008</v>
      </c>
      <c r="L30" s="44">
        <v>3537.2802075000009</v>
      </c>
      <c r="M30" s="44">
        <v>2145.4213650000002</v>
      </c>
      <c r="N30" s="44">
        <v>1163.5006874999999</v>
      </c>
      <c r="O30" s="46">
        <f t="shared" si="0"/>
        <v>79629.117443750001</v>
      </c>
    </row>
    <row r="31" spans="1:15" x14ac:dyDescent="0.25">
      <c r="A31" s="43">
        <v>2161</v>
      </c>
      <c r="B31" s="43" t="s">
        <v>232</v>
      </c>
      <c r="C31" s="44">
        <v>1462.8</v>
      </c>
      <c r="D31" s="44">
        <v>1387.75</v>
      </c>
      <c r="E31" s="44">
        <v>2229</v>
      </c>
      <c r="F31" s="45">
        <v>759.91</v>
      </c>
      <c r="G31" s="45">
        <v>1168.68</v>
      </c>
      <c r="H31" s="44">
        <v>1157.6199999999999</v>
      </c>
      <c r="I31" s="44">
        <v>935.75</v>
      </c>
      <c r="J31" s="44">
        <v>10778.047475000001</v>
      </c>
      <c r="K31" s="44">
        <v>6637.9174250000005</v>
      </c>
      <c r="L31" s="44">
        <v>6945.8456750000014</v>
      </c>
      <c r="M31" s="44">
        <v>7459.6228025000009</v>
      </c>
      <c r="N31" s="44">
        <v>7469.1037512500006</v>
      </c>
      <c r="O31" s="46">
        <f t="shared" si="0"/>
        <v>48392.047128750011</v>
      </c>
    </row>
    <row r="32" spans="1:15" x14ac:dyDescent="0.25">
      <c r="A32" s="43">
        <v>2213</v>
      </c>
      <c r="B32" s="43" t="s">
        <v>233</v>
      </c>
      <c r="C32" s="44">
        <v>13096.81</v>
      </c>
      <c r="D32" s="44">
        <v>8076.13</v>
      </c>
      <c r="E32" s="44">
        <v>10988.53</v>
      </c>
      <c r="F32" s="45">
        <v>16112.8</v>
      </c>
      <c r="G32" s="45">
        <v>10647.95</v>
      </c>
      <c r="H32" s="44">
        <v>13650.5</v>
      </c>
      <c r="I32" s="44">
        <v>15885.59</v>
      </c>
      <c r="J32" s="44">
        <v>12223.420256250001</v>
      </c>
      <c r="K32" s="44">
        <v>5214.0587625000007</v>
      </c>
      <c r="L32" s="44">
        <v>8611.2366637499999</v>
      </c>
      <c r="M32" s="44">
        <v>12699.898706250002</v>
      </c>
      <c r="N32" s="44">
        <v>3066.93064125</v>
      </c>
      <c r="O32" s="46">
        <f t="shared" si="0"/>
        <v>130273.85502999999</v>
      </c>
    </row>
    <row r="33" spans="1:15" x14ac:dyDescent="0.25">
      <c r="A33" s="43">
        <v>2214</v>
      </c>
      <c r="B33" s="43" t="s">
        <v>234</v>
      </c>
      <c r="C33" s="44">
        <v>2709</v>
      </c>
      <c r="D33" s="44">
        <v>3356.5</v>
      </c>
      <c r="E33" s="44">
        <v>4158</v>
      </c>
      <c r="F33" s="45">
        <v>4375</v>
      </c>
      <c r="G33" s="45">
        <v>3479</v>
      </c>
      <c r="H33" s="44">
        <v>4809</v>
      </c>
      <c r="I33" s="44">
        <v>3444</v>
      </c>
      <c r="J33" s="44">
        <v>2023.5285000000001</v>
      </c>
      <c r="K33" s="44">
        <v>2666.0103750000003</v>
      </c>
      <c r="L33" s="44">
        <v>2639.3850000000002</v>
      </c>
      <c r="M33" s="44">
        <v>2485.4208750000003</v>
      </c>
      <c r="N33" s="44">
        <v>1649.6156250000001</v>
      </c>
      <c r="O33" s="46">
        <f t="shared" si="0"/>
        <v>37794.460375000002</v>
      </c>
    </row>
    <row r="34" spans="1:15" x14ac:dyDescent="0.25">
      <c r="A34" s="43">
        <v>2215</v>
      </c>
      <c r="B34" s="43" t="s">
        <v>235</v>
      </c>
      <c r="C34" s="44">
        <v>3256.25</v>
      </c>
      <c r="D34" s="44">
        <v>816.65</v>
      </c>
      <c r="E34" s="44">
        <v>88</v>
      </c>
      <c r="F34" s="45">
        <v>501.01</v>
      </c>
      <c r="G34" s="45">
        <v>3593.38</v>
      </c>
      <c r="H34" s="44">
        <v>637.96</v>
      </c>
      <c r="I34" s="44">
        <v>796.25</v>
      </c>
      <c r="J34" s="44">
        <v>2756.25</v>
      </c>
      <c r="K34" s="44">
        <v>2756.25</v>
      </c>
      <c r="L34" s="44">
        <v>2756.25</v>
      </c>
      <c r="M34" s="44">
        <v>2756.25</v>
      </c>
      <c r="N34" s="44">
        <v>2756.25</v>
      </c>
      <c r="O34" s="46">
        <f t="shared" si="0"/>
        <v>23470.75</v>
      </c>
    </row>
    <row r="35" spans="1:15" x14ac:dyDescent="0.25">
      <c r="A35" s="43">
        <v>2231</v>
      </c>
      <c r="B35" s="43" t="s">
        <v>236</v>
      </c>
      <c r="C35" s="44">
        <v>0</v>
      </c>
      <c r="D35" s="44">
        <v>933.76</v>
      </c>
      <c r="E35" s="44">
        <v>0</v>
      </c>
      <c r="F35" s="45">
        <v>167.88</v>
      </c>
      <c r="G35" s="45">
        <v>49.95</v>
      </c>
      <c r="H35" s="44">
        <v>0</v>
      </c>
      <c r="I35" s="44">
        <v>0</v>
      </c>
      <c r="J35" s="44">
        <v>350</v>
      </c>
      <c r="K35" s="44">
        <v>350</v>
      </c>
      <c r="L35" s="44">
        <v>350</v>
      </c>
      <c r="M35" s="44">
        <v>350</v>
      </c>
      <c r="N35" s="44">
        <v>350</v>
      </c>
      <c r="O35" s="46">
        <f t="shared" si="0"/>
        <v>2901.59</v>
      </c>
    </row>
    <row r="36" spans="1:15" x14ac:dyDescent="0.25">
      <c r="A36" s="43">
        <v>2381</v>
      </c>
      <c r="B36" s="43" t="s">
        <v>237</v>
      </c>
      <c r="C36" s="44">
        <v>18108.52</v>
      </c>
      <c r="D36" s="44">
        <v>25288.79</v>
      </c>
      <c r="E36" s="44">
        <v>93476.38</v>
      </c>
      <c r="F36" s="45">
        <v>54546.46</v>
      </c>
      <c r="G36" s="45">
        <v>43677.23</v>
      </c>
      <c r="H36" s="44">
        <v>74196.44</v>
      </c>
      <c r="I36" s="44">
        <v>33097.839999999997</v>
      </c>
      <c r="J36" s="44">
        <v>50081.062499999993</v>
      </c>
      <c r="K36" s="44">
        <v>48432.824999999997</v>
      </c>
      <c r="L36" s="44">
        <v>47545.312499999993</v>
      </c>
      <c r="M36" s="44">
        <v>52109.662499999999</v>
      </c>
      <c r="N36" s="44">
        <v>49066.762499999997</v>
      </c>
      <c r="O36" s="46">
        <f t="shared" si="0"/>
        <v>589627.28500000003</v>
      </c>
    </row>
    <row r="37" spans="1:15" x14ac:dyDescent="0.25">
      <c r="A37" s="43">
        <v>2382</v>
      </c>
      <c r="B37" s="43" t="s">
        <v>238</v>
      </c>
      <c r="C37" s="44">
        <v>0</v>
      </c>
      <c r="D37" s="44">
        <v>0</v>
      </c>
      <c r="E37" s="44">
        <v>0</v>
      </c>
      <c r="F37" s="45">
        <v>0</v>
      </c>
      <c r="G37" s="44">
        <v>0</v>
      </c>
      <c r="H37" s="44">
        <v>0</v>
      </c>
      <c r="I37" s="44">
        <v>0</v>
      </c>
      <c r="J37" s="44">
        <v>2435.643</v>
      </c>
      <c r="K37" s="44">
        <v>1729.4917500000004</v>
      </c>
      <c r="L37" s="44">
        <v>1153.0060762500002</v>
      </c>
      <c r="M37" s="44">
        <v>2066.3837775000002</v>
      </c>
      <c r="N37" s="44">
        <v>2476.1598749999998</v>
      </c>
      <c r="O37" s="46">
        <f t="shared" si="0"/>
        <v>9860.6844787500013</v>
      </c>
    </row>
    <row r="38" spans="1:15" x14ac:dyDescent="0.25">
      <c r="A38" s="43">
        <v>2383</v>
      </c>
      <c r="B38" s="43" t="s">
        <v>239</v>
      </c>
      <c r="C38" s="44">
        <v>27389.82</v>
      </c>
      <c r="D38" s="44">
        <v>50024.51</v>
      </c>
      <c r="E38" s="44">
        <v>199373.56</v>
      </c>
      <c r="F38" s="45">
        <v>100714.07</v>
      </c>
      <c r="G38" s="45">
        <v>62559.38</v>
      </c>
      <c r="H38" s="44">
        <v>91754.21</v>
      </c>
      <c r="I38" s="44">
        <v>73378.95</v>
      </c>
      <c r="J38" s="44">
        <v>188964.08999999997</v>
      </c>
      <c r="K38" s="44">
        <v>121310.27999999998</v>
      </c>
      <c r="L38" s="44">
        <v>127336.91249999998</v>
      </c>
      <c r="M38" s="44">
        <v>113145.16499999998</v>
      </c>
      <c r="N38" s="44">
        <v>97398.157499999972</v>
      </c>
      <c r="O38" s="46">
        <f t="shared" si="0"/>
        <v>1253349.105</v>
      </c>
    </row>
    <row r="39" spans="1:15" x14ac:dyDescent="0.25">
      <c r="A39" s="43">
        <v>2384</v>
      </c>
      <c r="B39" s="43" t="s">
        <v>240</v>
      </c>
      <c r="C39" s="44">
        <v>20710.91</v>
      </c>
      <c r="D39" s="44">
        <v>21607.42</v>
      </c>
      <c r="E39" s="44">
        <v>66609.31</v>
      </c>
      <c r="F39" s="45">
        <v>46904.77</v>
      </c>
      <c r="G39" s="45">
        <v>25344.35</v>
      </c>
      <c r="H39" s="44">
        <v>29516.13</v>
      </c>
      <c r="I39" s="44">
        <v>31732.39</v>
      </c>
      <c r="J39" s="44">
        <v>25991.437499999996</v>
      </c>
      <c r="K39" s="44">
        <v>11791.237499999999</v>
      </c>
      <c r="L39" s="44">
        <v>10776.9375</v>
      </c>
      <c r="M39" s="44">
        <v>13439.474999999999</v>
      </c>
      <c r="N39" s="44">
        <v>9639.4640776874985</v>
      </c>
      <c r="O39" s="46">
        <f t="shared" si="0"/>
        <v>314063.83157768747</v>
      </c>
    </row>
    <row r="40" spans="1:15" x14ac:dyDescent="0.25">
      <c r="A40" s="43">
        <v>2531</v>
      </c>
      <c r="B40" s="43" t="s">
        <v>241</v>
      </c>
      <c r="C40" s="44"/>
      <c r="D40" s="44">
        <v>93.99</v>
      </c>
      <c r="E40" s="44">
        <v>18688.060000000001</v>
      </c>
      <c r="F40" s="45">
        <v>0</v>
      </c>
      <c r="G40" s="44">
        <v>0</v>
      </c>
      <c r="H40" s="44"/>
      <c r="I40" s="44"/>
      <c r="J40" s="44">
        <v>0</v>
      </c>
      <c r="K40" s="44">
        <v>0</v>
      </c>
      <c r="L40" s="44">
        <v>0</v>
      </c>
      <c r="M40" s="44">
        <v>21000</v>
      </c>
      <c r="N40" s="44">
        <v>0</v>
      </c>
      <c r="O40" s="46">
        <f t="shared" si="0"/>
        <v>39782.050000000003</v>
      </c>
    </row>
    <row r="41" spans="1:15" x14ac:dyDescent="0.25">
      <c r="A41" s="43">
        <v>2721</v>
      </c>
      <c r="B41" s="43" t="s">
        <v>242</v>
      </c>
      <c r="C41" s="44">
        <v>0</v>
      </c>
      <c r="D41" s="44">
        <v>0</v>
      </c>
      <c r="E41" s="44"/>
      <c r="F41" s="44">
        <v>0</v>
      </c>
      <c r="G41" s="44">
        <v>0</v>
      </c>
      <c r="H41" s="44"/>
      <c r="I41" s="44"/>
      <c r="J41" s="44">
        <v>5964.1534575000005</v>
      </c>
      <c r="K41" s="44">
        <v>1433.1397500000003</v>
      </c>
      <c r="L41" s="44">
        <v>1078.3971450000001</v>
      </c>
      <c r="M41" s="44">
        <v>410.98002750000006</v>
      </c>
      <c r="N41" s="44">
        <v>312.55875000000003</v>
      </c>
      <c r="O41" s="46">
        <f t="shared" si="0"/>
        <v>9199.2291300000015</v>
      </c>
    </row>
    <row r="42" spans="1:15" x14ac:dyDescent="0.25">
      <c r="A42" s="43">
        <v>2911</v>
      </c>
      <c r="B42" s="43" t="s">
        <v>243</v>
      </c>
      <c r="C42" s="44"/>
      <c r="D42" s="44"/>
      <c r="E42" s="44">
        <v>970.15</v>
      </c>
      <c r="F42" s="45">
        <v>0</v>
      </c>
      <c r="G42" s="45">
        <v>704.45</v>
      </c>
      <c r="H42" s="44">
        <v>2444.9899999999998</v>
      </c>
      <c r="I42" s="44">
        <v>0</v>
      </c>
      <c r="J42" s="44">
        <v>208.40722875000006</v>
      </c>
      <c r="K42" s="44">
        <v>0</v>
      </c>
      <c r="L42" s="44">
        <v>0</v>
      </c>
      <c r="M42" s="44">
        <v>0</v>
      </c>
      <c r="N42" s="44">
        <v>0</v>
      </c>
      <c r="O42" s="46">
        <f t="shared" si="0"/>
        <v>4327.9972287500004</v>
      </c>
    </row>
    <row r="43" spans="1:15" x14ac:dyDescent="0.25">
      <c r="A43" s="43">
        <v>3142</v>
      </c>
      <c r="B43" s="43" t="s">
        <v>244</v>
      </c>
      <c r="C43" s="44">
        <v>6147</v>
      </c>
      <c r="D43" s="44">
        <v>7361</v>
      </c>
      <c r="E43" s="44">
        <v>0</v>
      </c>
      <c r="F43" s="45">
        <v>13643</v>
      </c>
      <c r="G43" s="45">
        <v>7084</v>
      </c>
      <c r="H43" s="44">
        <v>0</v>
      </c>
      <c r="I43" s="44">
        <v>14347</v>
      </c>
      <c r="J43" s="44">
        <v>7200</v>
      </c>
      <c r="K43" s="44">
        <v>7200</v>
      </c>
      <c r="L43" s="44">
        <v>7200</v>
      </c>
      <c r="M43" s="44">
        <v>7200</v>
      </c>
      <c r="N43" s="44">
        <v>7200</v>
      </c>
      <c r="O43" s="46">
        <f t="shared" si="0"/>
        <v>84582</v>
      </c>
    </row>
    <row r="44" spans="1:15" x14ac:dyDescent="0.25">
      <c r="A44" s="43">
        <v>3152</v>
      </c>
      <c r="B44" s="43" t="s">
        <v>245</v>
      </c>
      <c r="C44" s="44">
        <v>6374.11</v>
      </c>
      <c r="D44" s="44">
        <v>0</v>
      </c>
      <c r="E44" s="44">
        <v>12335.3</v>
      </c>
      <c r="F44" s="45">
        <v>6518.92</v>
      </c>
      <c r="G44" s="45">
        <v>6394.16</v>
      </c>
      <c r="H44" s="44">
        <v>6148.33</v>
      </c>
      <c r="I44" s="44">
        <v>6166.31</v>
      </c>
      <c r="J44" s="44">
        <v>6500</v>
      </c>
      <c r="K44" s="44">
        <v>6500</v>
      </c>
      <c r="L44" s="44">
        <v>6500</v>
      </c>
      <c r="M44" s="44">
        <v>6500</v>
      </c>
      <c r="N44" s="44">
        <v>6500</v>
      </c>
      <c r="O44" s="46">
        <f t="shared" si="0"/>
        <v>76437.13</v>
      </c>
    </row>
    <row r="45" spans="1:15" x14ac:dyDescent="0.25">
      <c r="A45" s="43">
        <v>3153</v>
      </c>
      <c r="B45" s="43" t="s">
        <v>246</v>
      </c>
      <c r="C45" s="44">
        <v>3215</v>
      </c>
      <c r="D45" s="44">
        <v>4470</v>
      </c>
      <c r="E45" s="44">
        <v>3214</v>
      </c>
      <c r="F45" s="45">
        <v>2895</v>
      </c>
      <c r="G45" s="45">
        <v>2610</v>
      </c>
      <c r="H45" s="44">
        <v>2600</v>
      </c>
      <c r="I45" s="44">
        <v>3075</v>
      </c>
      <c r="J45" s="44">
        <v>2850</v>
      </c>
      <c r="K45" s="44">
        <v>2850</v>
      </c>
      <c r="L45" s="44">
        <v>2850</v>
      </c>
      <c r="M45" s="44">
        <v>2850</v>
      </c>
      <c r="N45" s="44">
        <v>2850</v>
      </c>
      <c r="O45" s="46">
        <f t="shared" si="0"/>
        <v>36329</v>
      </c>
    </row>
    <row r="46" spans="1:15" x14ac:dyDescent="0.25">
      <c r="A46" s="43">
        <v>3183</v>
      </c>
      <c r="B46" s="43" t="s">
        <v>247</v>
      </c>
      <c r="C46" s="44">
        <v>232</v>
      </c>
      <c r="D46" s="44">
        <v>0</v>
      </c>
      <c r="E46" s="44">
        <v>0</v>
      </c>
      <c r="F46" s="45">
        <v>200</v>
      </c>
      <c r="G46" s="44">
        <v>0</v>
      </c>
      <c r="H46" s="44">
        <v>424</v>
      </c>
      <c r="I46" s="44">
        <v>36</v>
      </c>
      <c r="J46" s="44">
        <v>382.73397750000004</v>
      </c>
      <c r="K46" s="44">
        <v>1767.6933750000001</v>
      </c>
      <c r="L46" s="44">
        <v>0</v>
      </c>
      <c r="M46" s="44">
        <v>0</v>
      </c>
      <c r="N46" s="44">
        <v>544.08375000000012</v>
      </c>
      <c r="O46" s="46">
        <f t="shared" si="0"/>
        <v>3586.5111025000001</v>
      </c>
    </row>
    <row r="47" spans="1:15" x14ac:dyDescent="0.25">
      <c r="A47" s="43">
        <v>3184</v>
      </c>
      <c r="B47" s="43" t="s">
        <v>248</v>
      </c>
      <c r="C47" s="44">
        <v>7134.5</v>
      </c>
      <c r="D47" s="44"/>
      <c r="E47" s="44">
        <v>30.5</v>
      </c>
      <c r="F47" s="44">
        <v>0</v>
      </c>
      <c r="G47" s="44">
        <v>0</v>
      </c>
      <c r="H47" s="44"/>
      <c r="I47" s="44"/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6">
        <f t="shared" si="0"/>
        <v>7165</v>
      </c>
    </row>
    <row r="48" spans="1:15" x14ac:dyDescent="0.25">
      <c r="A48" s="43">
        <v>3271</v>
      </c>
      <c r="B48" s="43" t="s">
        <v>249</v>
      </c>
      <c r="C48" s="44"/>
      <c r="D48" s="44">
        <v>5809.5</v>
      </c>
      <c r="E48" s="44">
        <v>5809.5</v>
      </c>
      <c r="F48" s="45">
        <v>6804.5</v>
      </c>
      <c r="G48" s="45">
        <v>5809.5</v>
      </c>
      <c r="H48" s="44">
        <v>5809.5</v>
      </c>
      <c r="I48" s="44">
        <v>0</v>
      </c>
      <c r="J48" s="44">
        <f>2800.5264+5809.5</f>
        <v>8610.0264000000006</v>
      </c>
      <c r="K48" s="44">
        <v>5809.5</v>
      </c>
      <c r="L48" s="44">
        <f>1151.836875+5809.5</f>
        <v>6961.336875</v>
      </c>
      <c r="M48" s="44">
        <v>5809.5</v>
      </c>
      <c r="N48" s="44">
        <f>1533.853125+5809.5</f>
        <v>7343.3531249999996</v>
      </c>
      <c r="O48" s="46">
        <f t="shared" si="0"/>
        <v>64576.216400000005</v>
      </c>
    </row>
    <row r="49" spans="1:15" x14ac:dyDescent="0.25">
      <c r="A49" s="43">
        <v>3272</v>
      </c>
      <c r="B49" s="43" t="s">
        <v>250</v>
      </c>
      <c r="C49" s="44"/>
      <c r="D49" s="44">
        <v>10000</v>
      </c>
      <c r="E49" s="44"/>
      <c r="F49" s="44">
        <v>0</v>
      </c>
      <c r="G49" s="45">
        <v>0</v>
      </c>
      <c r="H49" s="44">
        <v>800</v>
      </c>
      <c r="I49" s="44">
        <v>0</v>
      </c>
      <c r="J49" s="44">
        <v>20000</v>
      </c>
      <c r="K49" s="44">
        <v>0</v>
      </c>
      <c r="L49" s="44">
        <v>0</v>
      </c>
      <c r="M49" s="44">
        <v>2000</v>
      </c>
      <c r="N49" s="44">
        <v>0</v>
      </c>
      <c r="O49" s="46">
        <f t="shared" si="0"/>
        <v>32800</v>
      </c>
    </row>
    <row r="50" spans="1:15" x14ac:dyDescent="0.25">
      <c r="A50" s="43">
        <v>3314</v>
      </c>
      <c r="B50" s="43" t="s">
        <v>251</v>
      </c>
      <c r="C50" s="44">
        <v>0</v>
      </c>
      <c r="D50" s="44"/>
      <c r="E50" s="44"/>
      <c r="F50" s="45">
        <v>0</v>
      </c>
      <c r="G50" s="44">
        <v>0</v>
      </c>
      <c r="H50" s="44"/>
      <c r="I50" s="44">
        <v>0</v>
      </c>
      <c r="J50" s="44">
        <v>0</v>
      </c>
      <c r="K50" s="44">
        <v>0</v>
      </c>
      <c r="L50" s="44">
        <v>5000</v>
      </c>
      <c r="M50" s="44">
        <v>0</v>
      </c>
      <c r="N50" s="44">
        <v>0</v>
      </c>
      <c r="O50" s="46">
        <f t="shared" si="0"/>
        <v>5000</v>
      </c>
    </row>
    <row r="51" spans="1:15" x14ac:dyDescent="0.25">
      <c r="A51" s="43">
        <v>3341</v>
      </c>
      <c r="B51" s="43" t="s">
        <v>252</v>
      </c>
      <c r="C51" s="44">
        <v>0</v>
      </c>
      <c r="D51" s="44"/>
      <c r="E51" s="44">
        <v>0</v>
      </c>
      <c r="F51" s="44">
        <v>0</v>
      </c>
      <c r="G51" s="44">
        <v>0</v>
      </c>
      <c r="H51" s="44">
        <v>5104</v>
      </c>
      <c r="I51" s="44">
        <v>0</v>
      </c>
      <c r="J51" s="44">
        <v>0</v>
      </c>
      <c r="K51" s="44">
        <v>5000</v>
      </c>
      <c r="L51" s="44">
        <v>0</v>
      </c>
      <c r="M51" s="44">
        <v>5000</v>
      </c>
      <c r="N51" s="44">
        <v>0</v>
      </c>
      <c r="O51" s="46">
        <f t="shared" si="0"/>
        <v>15104</v>
      </c>
    </row>
    <row r="52" spans="1:15" x14ac:dyDescent="0.25">
      <c r="A52" s="43">
        <v>3364</v>
      </c>
      <c r="B52" s="43" t="s">
        <v>253</v>
      </c>
      <c r="C52" s="44">
        <v>0</v>
      </c>
      <c r="D52" s="44">
        <v>754</v>
      </c>
      <c r="E52" s="44">
        <v>533.6</v>
      </c>
      <c r="F52" s="45">
        <v>348</v>
      </c>
      <c r="G52" s="45">
        <v>37129.53</v>
      </c>
      <c r="H52" s="44">
        <v>5275.68</v>
      </c>
      <c r="I52" s="44">
        <v>424.73</v>
      </c>
      <c r="J52" s="44">
        <v>3692.8237500000005</v>
      </c>
      <c r="K52" s="44">
        <v>5512.5</v>
      </c>
      <c r="L52" s="44">
        <v>2417.1210000000001</v>
      </c>
      <c r="M52" s="44">
        <v>0</v>
      </c>
      <c r="N52" s="44">
        <v>0</v>
      </c>
      <c r="O52" s="46">
        <f t="shared" si="0"/>
        <v>56087.984750000003</v>
      </c>
    </row>
    <row r="53" spans="1:15" x14ac:dyDescent="0.25">
      <c r="A53" s="43">
        <v>3365</v>
      </c>
      <c r="B53" s="43" t="s">
        <v>254</v>
      </c>
      <c r="C53" s="44"/>
      <c r="D53" s="44"/>
      <c r="E53" s="44"/>
      <c r="F53" s="44">
        <v>0</v>
      </c>
      <c r="G53" s="44">
        <v>0</v>
      </c>
      <c r="H53" s="44"/>
      <c r="I53" s="44"/>
      <c r="J53" s="44">
        <v>0</v>
      </c>
      <c r="K53" s="44">
        <v>1050</v>
      </c>
      <c r="L53" s="44">
        <v>0</v>
      </c>
      <c r="M53" s="44">
        <v>0</v>
      </c>
      <c r="N53" s="44">
        <v>0</v>
      </c>
      <c r="O53" s="46">
        <f t="shared" si="0"/>
        <v>1050</v>
      </c>
    </row>
    <row r="54" spans="1:15" x14ac:dyDescent="0.25">
      <c r="A54" s="43">
        <v>3366</v>
      </c>
      <c r="B54" s="43" t="s">
        <v>255</v>
      </c>
      <c r="C54" s="44">
        <v>4732.8</v>
      </c>
      <c r="D54" s="44">
        <v>6438</v>
      </c>
      <c r="E54" s="44">
        <v>15022</v>
      </c>
      <c r="F54" s="44">
        <v>0</v>
      </c>
      <c r="G54" s="45">
        <v>9512</v>
      </c>
      <c r="H54" s="44">
        <v>8969</v>
      </c>
      <c r="I54" s="44">
        <v>11136</v>
      </c>
      <c r="J54" s="44">
        <v>0</v>
      </c>
      <c r="K54" s="44">
        <v>1664.0859375</v>
      </c>
      <c r="L54" s="44">
        <v>0</v>
      </c>
      <c r="M54" s="44">
        <v>0</v>
      </c>
      <c r="N54" s="44">
        <v>6256.6174912500001</v>
      </c>
      <c r="O54" s="46">
        <f t="shared" si="0"/>
        <v>63730.503428750002</v>
      </c>
    </row>
    <row r="55" spans="1:15" x14ac:dyDescent="0.25">
      <c r="A55" s="43">
        <v>3391</v>
      </c>
      <c r="B55" s="43" t="s">
        <v>256</v>
      </c>
      <c r="C55" s="44"/>
      <c r="D55" s="44"/>
      <c r="E55" s="44"/>
      <c r="F55" s="44">
        <v>0</v>
      </c>
      <c r="G55" s="44">
        <v>0</v>
      </c>
      <c r="H55" s="44"/>
      <c r="I55" s="44"/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0</v>
      </c>
    </row>
    <row r="56" spans="1:15" x14ac:dyDescent="0.25">
      <c r="A56" s="43">
        <v>3411</v>
      </c>
      <c r="B56" s="43" t="s">
        <v>257</v>
      </c>
      <c r="C56" s="44">
        <v>3737.96</v>
      </c>
      <c r="D56" s="44">
        <v>4556.46</v>
      </c>
      <c r="E56" s="44">
        <v>3265.4</v>
      </c>
      <c r="F56" s="45">
        <v>3946.9</v>
      </c>
      <c r="G56" s="45">
        <v>3506.68</v>
      </c>
      <c r="H56" s="44">
        <v>3491.6</v>
      </c>
      <c r="I56" s="44">
        <v>3480</v>
      </c>
      <c r="J56" s="44">
        <v>5153.6400000000003</v>
      </c>
      <c r="K56" s="44">
        <v>5023.0200000000004</v>
      </c>
      <c r="L56" s="44">
        <v>4890.58</v>
      </c>
      <c r="M56" s="44">
        <v>4756.28</v>
      </c>
      <c r="N56" s="44">
        <v>4620.09</v>
      </c>
      <c r="O56" s="46">
        <f t="shared" si="0"/>
        <v>50428.61</v>
      </c>
    </row>
    <row r="57" spans="1:15" x14ac:dyDescent="0.25">
      <c r="A57" s="43">
        <v>3412</v>
      </c>
      <c r="B57" s="43" t="s">
        <v>258</v>
      </c>
      <c r="C57" s="44"/>
      <c r="D57" s="44"/>
      <c r="E57" s="44"/>
      <c r="F57" s="44">
        <v>0</v>
      </c>
      <c r="G57" s="44">
        <v>0</v>
      </c>
      <c r="H57" s="44"/>
      <c r="I57" s="44"/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0</v>
      </c>
    </row>
    <row r="58" spans="1:15" x14ac:dyDescent="0.25">
      <c r="A58" s="43">
        <v>3431</v>
      </c>
      <c r="B58" s="43" t="s">
        <v>259</v>
      </c>
      <c r="C58" s="44">
        <v>5054.68</v>
      </c>
      <c r="D58" s="44">
        <v>20391.41</v>
      </c>
      <c r="E58" s="44">
        <v>8343.61</v>
      </c>
      <c r="F58" s="45">
        <v>19971.43</v>
      </c>
      <c r="G58" s="45">
        <v>7218.94</v>
      </c>
      <c r="H58" s="44">
        <v>5573.92</v>
      </c>
      <c r="I58" s="44">
        <v>7495.2</v>
      </c>
      <c r="J58" s="44">
        <v>9975</v>
      </c>
      <c r="K58" s="44">
        <v>9975</v>
      </c>
      <c r="L58" s="44">
        <v>9975</v>
      </c>
      <c r="M58" s="44">
        <v>9975</v>
      </c>
      <c r="N58" s="44">
        <v>9975</v>
      </c>
      <c r="O58" s="46">
        <f t="shared" si="0"/>
        <v>123924.19</v>
      </c>
    </row>
    <row r="59" spans="1:15" x14ac:dyDescent="0.25">
      <c r="A59" s="43">
        <v>3471</v>
      </c>
      <c r="B59" s="43" t="s">
        <v>260</v>
      </c>
      <c r="C59" s="44">
        <v>0</v>
      </c>
      <c r="D59" s="44">
        <v>233</v>
      </c>
      <c r="E59" s="44">
        <v>4078.53</v>
      </c>
      <c r="F59" s="44">
        <v>0</v>
      </c>
      <c r="G59" s="44">
        <v>0</v>
      </c>
      <c r="H59" s="44">
        <v>200</v>
      </c>
      <c r="I59" s="44">
        <v>0</v>
      </c>
      <c r="J59" s="44">
        <v>496.125</v>
      </c>
      <c r="K59" s="44">
        <v>496.125</v>
      </c>
      <c r="L59" s="44">
        <v>496.125</v>
      </c>
      <c r="M59" s="44">
        <v>496.125</v>
      </c>
      <c r="N59" s="44">
        <v>496.125</v>
      </c>
      <c r="O59" s="46">
        <f t="shared" si="0"/>
        <v>6992.1550000000007</v>
      </c>
    </row>
    <row r="60" spans="1:15" x14ac:dyDescent="0.25">
      <c r="A60" s="43">
        <v>3511</v>
      </c>
      <c r="B60" s="43" t="s">
        <v>261</v>
      </c>
      <c r="C60" s="44">
        <v>0</v>
      </c>
      <c r="D60" s="44">
        <v>0</v>
      </c>
      <c r="E60" s="44">
        <v>896.99</v>
      </c>
      <c r="F60" s="44">
        <v>0</v>
      </c>
      <c r="G60" s="45">
        <v>238.99</v>
      </c>
      <c r="H60" s="44">
        <v>281.88</v>
      </c>
      <c r="I60" s="44">
        <v>205.9</v>
      </c>
      <c r="J60" s="44">
        <v>2000</v>
      </c>
      <c r="K60" s="44">
        <v>2000</v>
      </c>
      <c r="L60" s="44">
        <v>2000</v>
      </c>
      <c r="M60" s="44">
        <v>2000</v>
      </c>
      <c r="N60" s="44">
        <v>2000</v>
      </c>
      <c r="O60" s="46">
        <f t="shared" si="0"/>
        <v>11623.76</v>
      </c>
    </row>
    <row r="61" spans="1:15" ht="39" x14ac:dyDescent="0.25">
      <c r="A61" s="43">
        <v>3521</v>
      </c>
      <c r="B61" s="43" t="s">
        <v>262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406</v>
      </c>
      <c r="I61" s="44">
        <v>0</v>
      </c>
      <c r="J61" s="44">
        <v>200</v>
      </c>
      <c r="K61" s="44">
        <v>200</v>
      </c>
      <c r="L61" s="44">
        <v>200</v>
      </c>
      <c r="M61" s="44">
        <v>200</v>
      </c>
      <c r="N61" s="44">
        <v>200</v>
      </c>
      <c r="O61" s="46">
        <f t="shared" si="0"/>
        <v>1406</v>
      </c>
    </row>
    <row r="62" spans="1:15" x14ac:dyDescent="0.25">
      <c r="A62" s="43">
        <v>3532</v>
      </c>
      <c r="B62" s="43" t="s">
        <v>263</v>
      </c>
      <c r="C62" s="44">
        <v>795.47</v>
      </c>
      <c r="D62" s="44">
        <v>1799.04</v>
      </c>
      <c r="E62" s="44">
        <v>0</v>
      </c>
      <c r="F62" s="45">
        <v>793.44</v>
      </c>
      <c r="G62" s="45">
        <v>1692.96</v>
      </c>
      <c r="H62" s="44">
        <v>2896.52</v>
      </c>
      <c r="I62" s="44">
        <v>793.44</v>
      </c>
      <c r="J62" s="44">
        <v>2300</v>
      </c>
      <c r="K62" s="44">
        <v>2300</v>
      </c>
      <c r="L62" s="44">
        <v>2300</v>
      </c>
      <c r="M62" s="44">
        <v>2300</v>
      </c>
      <c r="N62" s="44">
        <v>2300</v>
      </c>
      <c r="O62" s="46">
        <f t="shared" si="0"/>
        <v>20270.870000000003</v>
      </c>
    </row>
    <row r="63" spans="1:15" x14ac:dyDescent="0.25">
      <c r="A63" s="43">
        <v>3533</v>
      </c>
      <c r="B63" s="43" t="s">
        <v>264</v>
      </c>
      <c r="C63" s="44">
        <v>0</v>
      </c>
      <c r="D63" s="44">
        <v>4640</v>
      </c>
      <c r="E63" s="44">
        <v>10240</v>
      </c>
      <c r="F63" s="45">
        <v>6403.2</v>
      </c>
      <c r="G63" s="45">
        <v>4640</v>
      </c>
      <c r="H63" s="44">
        <v>4640</v>
      </c>
      <c r="I63" s="44">
        <v>4640</v>
      </c>
      <c r="J63" s="44">
        <v>5512.5</v>
      </c>
      <c r="K63" s="44">
        <v>5512.5</v>
      </c>
      <c r="L63" s="44">
        <v>5512.5</v>
      </c>
      <c r="M63" s="44">
        <v>5512.5</v>
      </c>
      <c r="N63" s="44">
        <v>5512.5</v>
      </c>
      <c r="O63" s="46">
        <f t="shared" si="0"/>
        <v>62765.7</v>
      </c>
    </row>
    <row r="64" spans="1:15" x14ac:dyDescent="0.25">
      <c r="A64" s="43">
        <v>3534</v>
      </c>
      <c r="B64" s="43" t="s">
        <v>265</v>
      </c>
      <c r="C64" s="44">
        <v>0</v>
      </c>
      <c r="D64" s="44">
        <v>2320</v>
      </c>
      <c r="E64" s="44"/>
      <c r="F64" s="44">
        <v>0</v>
      </c>
      <c r="G64" s="45">
        <v>725</v>
      </c>
      <c r="H64" s="44">
        <v>0</v>
      </c>
      <c r="I64" s="44">
        <v>290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6">
        <f t="shared" si="0"/>
        <v>3335</v>
      </c>
    </row>
    <row r="65" spans="1:15" x14ac:dyDescent="0.25">
      <c r="A65" s="43">
        <v>3582</v>
      </c>
      <c r="B65" s="43" t="s">
        <v>266</v>
      </c>
      <c r="C65" s="44">
        <v>0</v>
      </c>
      <c r="D65" s="44"/>
      <c r="E65" s="44"/>
      <c r="F65" s="45">
        <v>48</v>
      </c>
      <c r="G65" s="44">
        <v>0</v>
      </c>
      <c r="H65" s="44"/>
      <c r="I65" s="44">
        <v>15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6">
        <f t="shared" si="0"/>
        <v>63</v>
      </c>
    </row>
    <row r="66" spans="1:15" x14ac:dyDescent="0.25">
      <c r="A66" s="43">
        <v>3791</v>
      </c>
      <c r="B66" s="43" t="s">
        <v>267</v>
      </c>
      <c r="C66" s="44">
        <v>1660.14</v>
      </c>
      <c r="D66" s="44">
        <v>40052</v>
      </c>
      <c r="E66" s="44">
        <v>0</v>
      </c>
      <c r="F66" s="45">
        <v>0</v>
      </c>
      <c r="G66" s="45">
        <v>1515.47</v>
      </c>
      <c r="H66" s="44">
        <v>130</v>
      </c>
      <c r="I66" s="44">
        <v>229</v>
      </c>
      <c r="J66" s="44">
        <v>20000</v>
      </c>
      <c r="K66" s="44">
        <v>100000</v>
      </c>
      <c r="L66" s="44">
        <v>0</v>
      </c>
      <c r="M66" s="44">
        <v>0</v>
      </c>
      <c r="N66" s="44">
        <v>8103.375</v>
      </c>
      <c r="O66" s="46">
        <f t="shared" si="0"/>
        <v>171689.98499999999</v>
      </c>
    </row>
    <row r="67" spans="1:15" x14ac:dyDescent="0.25">
      <c r="A67" s="43">
        <v>3812</v>
      </c>
      <c r="B67" s="43" t="s">
        <v>268</v>
      </c>
      <c r="C67" s="44"/>
      <c r="D67" s="44">
        <v>0</v>
      </c>
      <c r="E67" s="44">
        <v>0</v>
      </c>
      <c r="F67" s="45">
        <v>0</v>
      </c>
      <c r="G67" s="45">
        <v>350</v>
      </c>
      <c r="H67" s="44"/>
      <c r="I67" s="44"/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6">
        <f t="shared" si="0"/>
        <v>350</v>
      </c>
    </row>
    <row r="68" spans="1:15" x14ac:dyDescent="0.25">
      <c r="A68" s="43">
        <v>3851</v>
      </c>
      <c r="B68" s="43" t="s">
        <v>269</v>
      </c>
      <c r="C68" s="44">
        <v>0</v>
      </c>
      <c r="D68" s="44">
        <v>0</v>
      </c>
      <c r="E68" s="44">
        <v>0</v>
      </c>
      <c r="F68" s="45">
        <v>0</v>
      </c>
      <c r="G68" s="44">
        <v>0</v>
      </c>
      <c r="H68" s="44">
        <v>0</v>
      </c>
      <c r="I68" s="44">
        <v>0</v>
      </c>
      <c r="J68" s="44">
        <v>400</v>
      </c>
      <c r="K68" s="44">
        <v>400</v>
      </c>
      <c r="L68" s="44">
        <v>400</v>
      </c>
      <c r="M68" s="44">
        <v>400</v>
      </c>
      <c r="N68" s="44">
        <v>400</v>
      </c>
      <c r="O68" s="46">
        <f t="shared" si="0"/>
        <v>2000</v>
      </c>
    </row>
    <row r="69" spans="1:15" x14ac:dyDescent="0.25">
      <c r="A69" s="43">
        <v>3856</v>
      </c>
      <c r="B69" s="43" t="s">
        <v>270</v>
      </c>
      <c r="C69" s="44">
        <v>0</v>
      </c>
      <c r="D69" s="44">
        <v>72</v>
      </c>
      <c r="E69" s="44">
        <v>1055</v>
      </c>
      <c r="F69" s="45">
        <v>487.2</v>
      </c>
      <c r="G69" s="44">
        <v>0</v>
      </c>
      <c r="H69" s="44">
        <v>15</v>
      </c>
      <c r="I69" s="44">
        <v>0</v>
      </c>
      <c r="J69" s="44">
        <v>100</v>
      </c>
      <c r="K69" s="44">
        <v>100</v>
      </c>
      <c r="L69" s="44">
        <v>100</v>
      </c>
      <c r="M69" s="44">
        <v>100</v>
      </c>
      <c r="N69" s="44">
        <v>100</v>
      </c>
      <c r="O69" s="46">
        <f t="shared" si="0"/>
        <v>2129.1999999999998</v>
      </c>
    </row>
    <row r="70" spans="1:15" x14ac:dyDescent="0.25">
      <c r="A70" s="43">
        <v>3857</v>
      </c>
      <c r="B70" s="43" t="s">
        <v>271</v>
      </c>
      <c r="C70" s="44">
        <v>4049.84</v>
      </c>
      <c r="D70" s="44">
        <v>1629.46</v>
      </c>
      <c r="E70" s="44">
        <v>610.98</v>
      </c>
      <c r="F70" s="45">
        <v>612.5</v>
      </c>
      <c r="G70" s="44">
        <v>99.9</v>
      </c>
      <c r="H70" s="44">
        <v>701</v>
      </c>
      <c r="I70" s="44">
        <v>17.989999999999998</v>
      </c>
      <c r="J70" s="44">
        <v>200</v>
      </c>
      <c r="K70" s="44">
        <v>200</v>
      </c>
      <c r="L70" s="44">
        <v>200</v>
      </c>
      <c r="M70" s="44">
        <v>200</v>
      </c>
      <c r="N70" s="44">
        <v>200</v>
      </c>
      <c r="O70" s="46">
        <f t="shared" si="0"/>
        <v>8721.67</v>
      </c>
    </row>
    <row r="71" spans="1:15" x14ac:dyDescent="0.25">
      <c r="A71" s="43">
        <v>3858</v>
      </c>
      <c r="B71" s="43" t="s">
        <v>272</v>
      </c>
      <c r="C71" s="44">
        <v>673</v>
      </c>
      <c r="D71" s="44">
        <v>324</v>
      </c>
      <c r="E71" s="44">
        <v>310</v>
      </c>
      <c r="F71" s="45">
        <v>504</v>
      </c>
      <c r="G71" s="44">
        <v>323</v>
      </c>
      <c r="H71" s="44">
        <v>480</v>
      </c>
      <c r="I71" s="44">
        <v>405</v>
      </c>
      <c r="J71" s="44">
        <v>400</v>
      </c>
      <c r="K71" s="44">
        <v>400</v>
      </c>
      <c r="L71" s="44">
        <v>400</v>
      </c>
      <c r="M71" s="44">
        <v>400</v>
      </c>
      <c r="N71" s="44">
        <v>400</v>
      </c>
      <c r="O71" s="46">
        <f t="shared" si="0"/>
        <v>5019</v>
      </c>
    </row>
    <row r="72" spans="1:15" x14ac:dyDescent="0.25">
      <c r="A72" s="43">
        <v>5151</v>
      </c>
      <c r="B72" s="43" t="s">
        <v>273</v>
      </c>
      <c r="C72" s="44"/>
      <c r="D72" s="44"/>
      <c r="E72" s="44"/>
      <c r="F72" s="44">
        <v>0</v>
      </c>
      <c r="G72" s="44">
        <v>0</v>
      </c>
      <c r="H72" s="44">
        <v>0</v>
      </c>
      <c r="I72" s="44"/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6">
        <f t="shared" si="0"/>
        <v>0</v>
      </c>
    </row>
    <row r="73" spans="1:15" x14ac:dyDescent="0.25">
      <c r="A73" s="43">
        <v>5152</v>
      </c>
      <c r="B73" s="43" t="s">
        <v>274</v>
      </c>
      <c r="C73" s="44">
        <v>6178.74</v>
      </c>
      <c r="D73" s="44"/>
      <c r="E73" s="44">
        <v>1716.8</v>
      </c>
      <c r="F73" s="44">
        <v>0</v>
      </c>
      <c r="G73" s="44">
        <v>0</v>
      </c>
      <c r="H73" s="44">
        <v>0</v>
      </c>
      <c r="I73" s="44"/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6">
        <f t="shared" si="0"/>
        <v>7895.54</v>
      </c>
    </row>
    <row r="74" spans="1:15" x14ac:dyDescent="0.25">
      <c r="A74" s="43">
        <v>5651</v>
      </c>
      <c r="B74" s="43" t="s">
        <v>275</v>
      </c>
      <c r="C74" s="44">
        <v>0</v>
      </c>
      <c r="D74" s="44">
        <v>0</v>
      </c>
      <c r="E74" s="44">
        <v>8468</v>
      </c>
      <c r="F74" s="44">
        <v>0</v>
      </c>
      <c r="G74" s="44">
        <v>0</v>
      </c>
      <c r="H74" s="44">
        <v>0</v>
      </c>
      <c r="I74" s="44"/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6">
        <f t="shared" ref="O74:O75" si="1">SUM(C74:N74)</f>
        <v>8468</v>
      </c>
    </row>
    <row r="75" spans="1:15" x14ac:dyDescent="0.25">
      <c r="A75" s="43"/>
      <c r="B75" s="43" t="s">
        <v>276</v>
      </c>
      <c r="C75" s="44">
        <v>0</v>
      </c>
      <c r="D75" s="44">
        <v>40600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6">
        <f t="shared" si="1"/>
        <v>40600</v>
      </c>
    </row>
    <row r="76" spans="1:15" ht="39" x14ac:dyDescent="0.25">
      <c r="A76" s="43" t="s">
        <v>277</v>
      </c>
      <c r="B76" s="43" t="s">
        <v>209</v>
      </c>
      <c r="C76" s="44">
        <f t="shared" ref="C76:O76" si="2">SUM(C9:C75)</f>
        <v>727697.45000000019</v>
      </c>
      <c r="D76" s="44">
        <f t="shared" si="2"/>
        <v>974858.49000000011</v>
      </c>
      <c r="E76" s="44">
        <f t="shared" si="2"/>
        <v>1120864.1400000001</v>
      </c>
      <c r="F76" s="44">
        <f t="shared" si="2"/>
        <v>1098288.2499999998</v>
      </c>
      <c r="G76" s="44">
        <f>SUM(G9:G75)</f>
        <v>942639.04999999981</v>
      </c>
      <c r="H76" s="44">
        <f>SUM(H9:H75)</f>
        <v>954502.1399999999</v>
      </c>
      <c r="I76" s="44">
        <f>SUM(I9:I75)</f>
        <v>769246.07</v>
      </c>
      <c r="J76" s="44">
        <f t="shared" si="2"/>
        <v>1010704.8123697501</v>
      </c>
      <c r="K76" s="44">
        <f t="shared" si="2"/>
        <v>1027176.5053068498</v>
      </c>
      <c r="L76" s="44">
        <f t="shared" si="2"/>
        <v>884157.28338530008</v>
      </c>
      <c r="M76" s="44">
        <f t="shared" si="2"/>
        <v>836761.74963072478</v>
      </c>
      <c r="N76" s="44">
        <f t="shared" si="2"/>
        <v>999416.92898791225</v>
      </c>
      <c r="O76" s="44">
        <f t="shared" si="2"/>
        <v>11346312.869680533</v>
      </c>
    </row>
    <row r="77" spans="1:15" x14ac:dyDescent="0.25">
      <c r="A77" s="41"/>
      <c r="C77" s="46"/>
      <c r="D77" s="46"/>
      <c r="E77" s="46"/>
      <c r="J77" s="46"/>
      <c r="K77" s="46"/>
      <c r="L77" s="46"/>
      <c r="M77" s="46"/>
      <c r="N77" s="46"/>
      <c r="O77" s="46"/>
    </row>
    <row r="78" spans="1:15" x14ac:dyDescent="0.25">
      <c r="A78" s="40">
        <v>200</v>
      </c>
      <c r="B78" s="40" t="s">
        <v>36</v>
      </c>
      <c r="C78" s="47"/>
      <c r="D78" s="47"/>
      <c r="E78" s="47"/>
      <c r="F78" s="41"/>
      <c r="G78" s="41"/>
      <c r="H78" s="41"/>
      <c r="I78" s="41"/>
      <c r="J78" s="46"/>
      <c r="K78" s="46"/>
      <c r="L78" s="46"/>
      <c r="M78" s="46"/>
      <c r="N78" s="46"/>
      <c r="O78" s="46"/>
    </row>
    <row r="79" spans="1:15" x14ac:dyDescent="0.25">
      <c r="A79" s="43">
        <v>1131</v>
      </c>
      <c r="B79" s="43" t="s">
        <v>210</v>
      </c>
      <c r="C79" s="46">
        <v>223134.09</v>
      </c>
      <c r="D79" s="46">
        <v>303644.15000000002</v>
      </c>
      <c r="E79" s="46">
        <v>231597.48</v>
      </c>
      <c r="F79" s="45">
        <v>238226.53</v>
      </c>
      <c r="G79" s="45">
        <v>296139.26</v>
      </c>
      <c r="H79" s="46">
        <v>239051.85</v>
      </c>
      <c r="I79" s="46">
        <v>241516.49</v>
      </c>
      <c r="J79" s="46">
        <v>239064.53448858755</v>
      </c>
      <c r="K79" s="46">
        <v>323309.42738325003</v>
      </c>
      <c r="L79" s="46">
        <v>245026.24145999999</v>
      </c>
      <c r="M79" s="46">
        <v>247189.91613277502</v>
      </c>
      <c r="N79" s="46">
        <v>309653.68520047504</v>
      </c>
      <c r="O79" s="46">
        <f>SUM(C79:N79)</f>
        <v>3137553.6546650883</v>
      </c>
    </row>
    <row r="80" spans="1:15" x14ac:dyDescent="0.25">
      <c r="A80" s="43">
        <v>1311</v>
      </c>
      <c r="B80" s="43" t="s">
        <v>212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f t="shared" ref="O80:O133" si="3">SUM(C80:N80)</f>
        <v>0</v>
      </c>
    </row>
    <row r="81" spans="1:15" x14ac:dyDescent="0.25">
      <c r="A81" s="43">
        <v>1322</v>
      </c>
      <c r="B81" s="43" t="s">
        <v>213</v>
      </c>
      <c r="C81" s="46">
        <v>3715.28</v>
      </c>
      <c r="D81" s="46">
        <v>5535.3</v>
      </c>
      <c r="E81" s="46">
        <v>4530.87</v>
      </c>
      <c r="F81" s="45">
        <v>4816.57</v>
      </c>
      <c r="G81" s="45">
        <v>6408.18</v>
      </c>
      <c r="H81" s="46">
        <v>4845.67</v>
      </c>
      <c r="I81" s="46">
        <v>4383.63</v>
      </c>
      <c r="J81" s="46">
        <v>4029.9785583750004</v>
      </c>
      <c r="K81" s="46">
        <v>4893.1391817000003</v>
      </c>
      <c r="L81" s="46">
        <v>5374.7572551750009</v>
      </c>
      <c r="M81" s="46">
        <v>4551.4298907000011</v>
      </c>
      <c r="N81" s="46">
        <v>5921.2582419375012</v>
      </c>
      <c r="O81" s="46">
        <f t="shared" si="3"/>
        <v>59006.063127887501</v>
      </c>
    </row>
    <row r="82" spans="1:15" x14ac:dyDescent="0.25">
      <c r="A82" s="43">
        <v>1323</v>
      </c>
      <c r="B82" s="43" t="s">
        <v>214</v>
      </c>
      <c r="C82" s="46">
        <v>28579.84</v>
      </c>
      <c r="D82" s="46">
        <v>26169.26</v>
      </c>
      <c r="E82" s="46">
        <v>28433.200000000001</v>
      </c>
      <c r="F82" s="45">
        <v>28827.22</v>
      </c>
      <c r="G82" s="45">
        <v>30185.200000000001</v>
      </c>
      <c r="H82" s="46">
        <v>27994.28</v>
      </c>
      <c r="I82" s="46">
        <v>28003.33</v>
      </c>
      <c r="J82" s="46">
        <v>37196.791952512496</v>
      </c>
      <c r="K82" s="46">
        <v>35996.895040837502</v>
      </c>
      <c r="L82" s="46">
        <v>35797.704127762503</v>
      </c>
      <c r="M82" s="46">
        <v>34089.046888050005</v>
      </c>
      <c r="N82" s="46">
        <v>52421.922681975011</v>
      </c>
      <c r="O82" s="46">
        <f t="shared" si="3"/>
        <v>393694.69069113751</v>
      </c>
    </row>
    <row r="83" spans="1:15" x14ac:dyDescent="0.25">
      <c r="A83" s="43">
        <v>1324</v>
      </c>
      <c r="B83" s="43" t="s">
        <v>215</v>
      </c>
      <c r="C83" s="46"/>
      <c r="D83" s="46"/>
      <c r="E83" s="46"/>
      <c r="F83" s="45">
        <v>3200.82</v>
      </c>
      <c r="G83" s="45">
        <v>0</v>
      </c>
      <c r="H83" s="46">
        <v>7560.64</v>
      </c>
      <c r="I83" s="46">
        <v>0</v>
      </c>
      <c r="J83" s="46">
        <v>0</v>
      </c>
      <c r="K83" s="46">
        <v>0</v>
      </c>
      <c r="L83" s="46">
        <v>6963.6069830250008</v>
      </c>
      <c r="M83" s="46">
        <v>0</v>
      </c>
      <c r="N83" s="46">
        <v>0</v>
      </c>
      <c r="O83" s="46">
        <f t="shared" si="3"/>
        <v>17725.066983025001</v>
      </c>
    </row>
    <row r="84" spans="1:15" x14ac:dyDescent="0.25">
      <c r="A84" s="43">
        <v>1325</v>
      </c>
      <c r="B84" s="43" t="s">
        <v>216</v>
      </c>
      <c r="C84" s="46">
        <v>8535.18</v>
      </c>
      <c r="D84" s="46">
        <v>7051.66</v>
      </c>
      <c r="E84" s="46">
        <v>7703.16</v>
      </c>
      <c r="F84" s="45">
        <v>7783.67</v>
      </c>
      <c r="G84" s="45">
        <v>8142.76</v>
      </c>
      <c r="H84" s="46"/>
      <c r="I84" s="46">
        <v>7562.91</v>
      </c>
      <c r="J84" s="46">
        <v>10237.455259762502</v>
      </c>
      <c r="K84" s="46">
        <v>9907.2183412125014</v>
      </c>
      <c r="L84" s="46">
        <v>9851.3089896375022</v>
      </c>
      <c r="M84" s="46">
        <v>9380.646293287502</v>
      </c>
      <c r="N84" s="46">
        <v>9775.7907439500013</v>
      </c>
      <c r="O84" s="46">
        <f t="shared" si="3"/>
        <v>95931.759627849999</v>
      </c>
    </row>
    <row r="85" spans="1:15" x14ac:dyDescent="0.25">
      <c r="A85" s="43">
        <v>1331</v>
      </c>
      <c r="B85" s="43" t="s">
        <v>217</v>
      </c>
      <c r="C85" s="46"/>
      <c r="D85" s="46"/>
      <c r="E85" s="46"/>
      <c r="F85" s="46">
        <v>0</v>
      </c>
      <c r="G85" s="46">
        <v>0</v>
      </c>
      <c r="H85" s="46"/>
      <c r="I85" s="46"/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f t="shared" si="3"/>
        <v>0</v>
      </c>
    </row>
    <row r="86" spans="1:15" x14ac:dyDescent="0.25">
      <c r="A86" s="43">
        <v>1332</v>
      </c>
      <c r="B86" s="43" t="s">
        <v>217</v>
      </c>
      <c r="C86" s="46">
        <v>1103.82</v>
      </c>
      <c r="D86" s="46">
        <v>1393.64</v>
      </c>
      <c r="E86" s="46">
        <v>1057.95</v>
      </c>
      <c r="F86" s="45">
        <v>441.59</v>
      </c>
      <c r="G86" s="45">
        <v>1316.74</v>
      </c>
      <c r="H86" s="46">
        <v>659.17</v>
      </c>
      <c r="I86" s="46">
        <v>1049.51</v>
      </c>
      <c r="J86" s="46">
        <v>1331.1152489250003</v>
      </c>
      <c r="K86" s="46">
        <v>2085.3498810374999</v>
      </c>
      <c r="L86" s="46">
        <v>2000.9442395250001</v>
      </c>
      <c r="M86" s="46">
        <v>2491.8805382625001</v>
      </c>
      <c r="N86" s="46">
        <v>1466.8511405625002</v>
      </c>
      <c r="O86" s="46">
        <f t="shared" si="3"/>
        <v>16398.561048312502</v>
      </c>
    </row>
    <row r="87" spans="1:15" x14ac:dyDescent="0.25">
      <c r="A87" s="43">
        <v>1336</v>
      </c>
      <c r="B87" s="43" t="s">
        <v>218</v>
      </c>
      <c r="C87" s="46">
        <v>15322.71</v>
      </c>
      <c r="D87" s="46">
        <v>9531.2900000000009</v>
      </c>
      <c r="E87" s="46">
        <v>8517.7099999999991</v>
      </c>
      <c r="F87" s="45">
        <v>39702.35</v>
      </c>
      <c r="G87" s="45">
        <v>16330.04</v>
      </c>
      <c r="H87" s="46"/>
      <c r="I87" s="46"/>
      <c r="J87" s="46">
        <v>0</v>
      </c>
      <c r="K87" s="46">
        <v>8799.7897362375006</v>
      </c>
      <c r="L87" s="46">
        <v>0</v>
      </c>
      <c r="M87" s="46">
        <v>21573.931795762503</v>
      </c>
      <c r="N87" s="46">
        <v>15981.199464037503</v>
      </c>
      <c r="O87" s="46">
        <f t="shared" si="3"/>
        <v>135759.02099603749</v>
      </c>
    </row>
    <row r="88" spans="1:15" x14ac:dyDescent="0.25">
      <c r="A88" s="43">
        <v>1337</v>
      </c>
      <c r="B88" s="43" t="s">
        <v>278</v>
      </c>
      <c r="C88" s="46"/>
      <c r="D88" s="46">
        <v>170.15</v>
      </c>
      <c r="E88" s="46">
        <v>69479.33</v>
      </c>
      <c r="F88" s="45">
        <v>0</v>
      </c>
      <c r="G88" s="46">
        <v>0</v>
      </c>
      <c r="H88" s="46"/>
      <c r="I88" s="46"/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f t="shared" si="3"/>
        <v>69649.48</v>
      </c>
    </row>
    <row r="89" spans="1:15" x14ac:dyDescent="0.25">
      <c r="A89" s="43">
        <v>1338</v>
      </c>
      <c r="B89" s="43" t="s">
        <v>220</v>
      </c>
      <c r="C89" s="46">
        <v>328.58</v>
      </c>
      <c r="D89" s="46"/>
      <c r="E89" s="46">
        <v>0</v>
      </c>
      <c r="F89" s="46">
        <v>0</v>
      </c>
      <c r="G89" s="45">
        <v>342.89</v>
      </c>
      <c r="H89" s="46">
        <v>1005</v>
      </c>
      <c r="I89" s="46">
        <v>510.45</v>
      </c>
      <c r="J89" s="46">
        <v>495.63849431250009</v>
      </c>
      <c r="K89" s="46">
        <v>2762.9830391625005</v>
      </c>
      <c r="L89" s="46">
        <v>928.95443313750002</v>
      </c>
      <c r="M89" s="46">
        <v>833.81498392500009</v>
      </c>
      <c r="N89" s="46">
        <v>213.18671508750003</v>
      </c>
      <c r="O89" s="46">
        <f t="shared" si="3"/>
        <v>7421.4976656250001</v>
      </c>
    </row>
    <row r="90" spans="1:15" x14ac:dyDescent="0.25">
      <c r="A90" s="43">
        <v>1411</v>
      </c>
      <c r="B90" s="43" t="s">
        <v>221</v>
      </c>
      <c r="C90" s="46">
        <v>33133.79</v>
      </c>
      <c r="D90" s="46">
        <v>30915.07</v>
      </c>
      <c r="E90" s="46">
        <v>35889.760000000002</v>
      </c>
      <c r="F90" s="45">
        <v>35790.74</v>
      </c>
      <c r="G90" s="45">
        <v>39546.160000000003</v>
      </c>
      <c r="H90" s="46">
        <v>39546.160000000003</v>
      </c>
      <c r="I90" s="46">
        <v>36469.26</v>
      </c>
      <c r="J90" s="46">
        <v>37092.234264749997</v>
      </c>
      <c r="K90" s="46">
        <v>41465.565886500008</v>
      </c>
      <c r="L90" s="46">
        <v>38180.524693499996</v>
      </c>
      <c r="M90" s="46">
        <v>36600.083556749996</v>
      </c>
      <c r="N90" s="46">
        <v>22832.683272000002</v>
      </c>
      <c r="O90" s="46">
        <f t="shared" si="3"/>
        <v>427462.03167349997</v>
      </c>
    </row>
    <row r="91" spans="1:15" x14ac:dyDescent="0.25">
      <c r="A91" s="43">
        <v>1421</v>
      </c>
      <c r="B91" s="43" t="s">
        <v>222</v>
      </c>
      <c r="C91" s="46"/>
      <c r="D91" s="46">
        <v>28346.97</v>
      </c>
      <c r="E91" s="46"/>
      <c r="F91" s="45">
        <v>33163.74</v>
      </c>
      <c r="G91" s="46">
        <v>0</v>
      </c>
      <c r="H91" s="46">
        <v>35715.94</v>
      </c>
      <c r="I91" s="46"/>
      <c r="J91" s="46">
        <v>37435.259720249996</v>
      </c>
      <c r="K91" s="46">
        <v>0</v>
      </c>
      <c r="L91" s="46">
        <v>34970.893287750005</v>
      </c>
      <c r="M91" s="46">
        <v>0</v>
      </c>
      <c r="N91" s="46">
        <v>31422.198149999997</v>
      </c>
      <c r="O91" s="46">
        <f t="shared" si="3"/>
        <v>201055.00115800003</v>
      </c>
    </row>
    <row r="92" spans="1:15" x14ac:dyDescent="0.25">
      <c r="A92" s="43">
        <v>1431</v>
      </c>
      <c r="B92" s="43" t="s">
        <v>223</v>
      </c>
      <c r="C92" s="46"/>
      <c r="D92" s="46">
        <v>29197.360000000001</v>
      </c>
      <c r="E92" s="46"/>
      <c r="F92" s="45">
        <v>34158.660000000003</v>
      </c>
      <c r="G92" s="46">
        <v>0</v>
      </c>
      <c r="H92" s="46">
        <v>36703.78</v>
      </c>
      <c r="I92" s="46"/>
      <c r="J92" s="46">
        <v>37435.259720249996</v>
      </c>
      <c r="K92" s="46">
        <v>0</v>
      </c>
      <c r="L92" s="46">
        <v>34970.893287750005</v>
      </c>
      <c r="M92" s="46">
        <v>0</v>
      </c>
      <c r="N92" s="46">
        <v>31422.198149999997</v>
      </c>
      <c r="O92" s="46">
        <f t="shared" si="3"/>
        <v>203888.15115799999</v>
      </c>
    </row>
    <row r="93" spans="1:15" x14ac:dyDescent="0.25">
      <c r="A93" s="43">
        <v>1543</v>
      </c>
      <c r="B93" s="43" t="s">
        <v>224</v>
      </c>
      <c r="C93" s="46">
        <v>3135.36</v>
      </c>
      <c r="D93" s="46">
        <v>3046.5</v>
      </c>
      <c r="E93" s="46">
        <v>3046.5</v>
      </c>
      <c r="F93" s="45">
        <v>3046.5</v>
      </c>
      <c r="G93" s="46">
        <v>0</v>
      </c>
      <c r="H93" s="46">
        <v>6093</v>
      </c>
      <c r="I93" s="46">
        <v>0</v>
      </c>
      <c r="J93" s="46">
        <v>4783.0860000000002</v>
      </c>
      <c r="K93" s="46">
        <v>4783.0860000000002</v>
      </c>
      <c r="L93" s="46">
        <v>4783.0860000000002</v>
      </c>
      <c r="M93" s="46">
        <v>4783.0860000000002</v>
      </c>
      <c r="N93" s="46">
        <v>4783.0860000000002</v>
      </c>
      <c r="O93" s="46">
        <f t="shared" si="3"/>
        <v>42283.29</v>
      </c>
    </row>
    <row r="94" spans="1:15" x14ac:dyDescent="0.25">
      <c r="A94" s="43">
        <v>1545</v>
      </c>
      <c r="B94" s="43" t="s">
        <v>225</v>
      </c>
      <c r="C94" s="46">
        <v>19575</v>
      </c>
      <c r="D94" s="46">
        <v>18900</v>
      </c>
      <c r="E94" s="46">
        <v>19575</v>
      </c>
      <c r="F94" s="45">
        <v>19575</v>
      </c>
      <c r="G94" s="45">
        <v>26325</v>
      </c>
      <c r="H94" s="46">
        <v>26325</v>
      </c>
      <c r="I94" s="46">
        <v>18900</v>
      </c>
      <c r="J94" s="46">
        <f>27281.35092375+675</f>
        <v>27956.35092375</v>
      </c>
      <c r="K94" s="46">
        <f>54562.7018475+675+675</f>
        <v>55912.7018475</v>
      </c>
      <c r="L94" s="46">
        <f>27281.35092375+675</f>
        <v>27956.35092375</v>
      </c>
      <c r="M94" s="46">
        <f>29493.35235+675</f>
        <v>30168.352350000001</v>
      </c>
      <c r="N94" s="46">
        <f>37568.32695+675</f>
        <v>38243.326950000002</v>
      </c>
      <c r="O94" s="46">
        <f t="shared" si="3"/>
        <v>329412.082995</v>
      </c>
    </row>
    <row r="95" spans="1:15" x14ac:dyDescent="0.25">
      <c r="A95" s="43">
        <v>1547</v>
      </c>
      <c r="B95" s="43" t="s">
        <v>226</v>
      </c>
      <c r="C95" s="46">
        <v>28892.42</v>
      </c>
      <c r="D95" s="46"/>
      <c r="E95" s="46"/>
      <c r="F95" s="46">
        <v>0</v>
      </c>
      <c r="G95" s="46">
        <v>0</v>
      </c>
      <c r="H95" s="46"/>
      <c r="I95" s="46"/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f t="shared" si="3"/>
        <v>28892.42</v>
      </c>
    </row>
    <row r="96" spans="1:15" x14ac:dyDescent="0.25">
      <c r="A96" s="43">
        <v>1548</v>
      </c>
      <c r="B96" s="43" t="s">
        <v>227</v>
      </c>
      <c r="C96" s="46"/>
      <c r="D96" s="46"/>
      <c r="E96" s="46"/>
      <c r="F96" s="46">
        <v>0</v>
      </c>
      <c r="G96" s="45">
        <v>30567.11</v>
      </c>
      <c r="H96" s="46"/>
      <c r="I96" s="46"/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f t="shared" si="3"/>
        <v>30567.11</v>
      </c>
    </row>
    <row r="97" spans="1:15" x14ac:dyDescent="0.25">
      <c r="A97" s="43">
        <v>1592</v>
      </c>
      <c r="B97" s="43" t="s">
        <v>228</v>
      </c>
      <c r="C97" s="46">
        <v>22375.77</v>
      </c>
      <c r="D97" s="46">
        <v>28949.91</v>
      </c>
      <c r="E97" s="46">
        <v>23159.919999999998</v>
      </c>
      <c r="F97" s="45">
        <v>23836.45</v>
      </c>
      <c r="G97" s="45">
        <v>29614.18</v>
      </c>
      <c r="H97" s="46">
        <v>24086.06</v>
      </c>
      <c r="I97" s="46">
        <v>24171.68</v>
      </c>
      <c r="J97" s="46">
        <v>23874.462516712505</v>
      </c>
      <c r="K97" s="46">
        <v>32629.519847925007</v>
      </c>
      <c r="L97" s="46">
        <v>29322.116112712501</v>
      </c>
      <c r="M97" s="46">
        <v>24839.852810850003</v>
      </c>
      <c r="N97" s="46">
        <v>31162.644088537505</v>
      </c>
      <c r="O97" s="46">
        <f t="shared" si="3"/>
        <v>318022.5653767375</v>
      </c>
    </row>
    <row r="98" spans="1:15" x14ac:dyDescent="0.25">
      <c r="A98" s="43">
        <v>1593</v>
      </c>
      <c r="B98" s="43" t="s">
        <v>229</v>
      </c>
      <c r="C98" s="46">
        <v>22375.77</v>
      </c>
      <c r="D98" s="46">
        <v>28949.91</v>
      </c>
      <c r="E98" s="46">
        <v>23159.919999999998</v>
      </c>
      <c r="F98" s="45">
        <v>23836.45</v>
      </c>
      <c r="G98" s="45">
        <v>29614.18</v>
      </c>
      <c r="H98" s="46">
        <v>24086.06</v>
      </c>
      <c r="I98" s="46">
        <v>24171.68</v>
      </c>
      <c r="J98" s="46">
        <v>23874.462516712505</v>
      </c>
      <c r="K98" s="46">
        <v>32629.519847925007</v>
      </c>
      <c r="L98" s="46">
        <v>29322.116112712501</v>
      </c>
      <c r="M98" s="46">
        <v>24839.852810850003</v>
      </c>
      <c r="N98" s="46">
        <v>31162.644088537505</v>
      </c>
      <c r="O98" s="46">
        <f t="shared" si="3"/>
        <v>318022.5653767375</v>
      </c>
    </row>
    <row r="99" spans="1:15" x14ac:dyDescent="0.25">
      <c r="A99" s="43">
        <v>1612</v>
      </c>
      <c r="B99" s="43" t="s">
        <v>230</v>
      </c>
      <c r="C99" s="46">
        <v>5357.71</v>
      </c>
      <c r="D99" s="46">
        <v>156817.57</v>
      </c>
      <c r="E99" s="46">
        <v>6947.93</v>
      </c>
      <c r="F99" s="45">
        <v>5717.98</v>
      </c>
      <c r="G99" s="45">
        <v>7107.35</v>
      </c>
      <c r="H99" s="46">
        <v>5744.47</v>
      </c>
      <c r="I99" s="46">
        <v>5797.19</v>
      </c>
      <c r="J99" s="46">
        <v>8604.4024316250016</v>
      </c>
      <c r="K99" s="46">
        <v>11746.687707562502</v>
      </c>
      <c r="L99" s="46">
        <v>9110.1100253625027</v>
      </c>
      <c r="M99" s="46">
        <v>8906.0815131750005</v>
      </c>
      <c r="N99" s="46">
        <v>11159.2579242375</v>
      </c>
      <c r="O99" s="46">
        <f t="shared" si="3"/>
        <v>243016.7396019625</v>
      </c>
    </row>
    <row r="100" spans="1:15" x14ac:dyDescent="0.25">
      <c r="A100" s="43">
        <v>2111</v>
      </c>
      <c r="B100" s="43" t="s">
        <v>231</v>
      </c>
      <c r="C100" s="48">
        <v>388.29</v>
      </c>
      <c r="D100" s="48">
        <v>2072.9899999999998</v>
      </c>
      <c r="E100" s="48">
        <v>1655.18</v>
      </c>
      <c r="F100" s="45">
        <v>1619.16</v>
      </c>
      <c r="G100" s="45">
        <v>63</v>
      </c>
      <c r="H100" s="48">
        <v>1595.06</v>
      </c>
      <c r="I100" s="48">
        <v>649.6</v>
      </c>
      <c r="J100" s="48">
        <v>749.75</v>
      </c>
      <c r="K100" s="48">
        <v>749.75</v>
      </c>
      <c r="L100" s="48">
        <v>749.75</v>
      </c>
      <c r="M100" s="48">
        <v>749.75</v>
      </c>
      <c r="N100" s="48">
        <v>749.75</v>
      </c>
      <c r="O100" s="46">
        <f t="shared" si="3"/>
        <v>11792.03</v>
      </c>
    </row>
    <row r="101" spans="1:15" x14ac:dyDescent="0.25">
      <c r="A101" s="43">
        <v>2161</v>
      </c>
      <c r="B101" s="43" t="s">
        <v>232</v>
      </c>
      <c r="C101" s="46">
        <v>8494.06</v>
      </c>
      <c r="D101" s="46">
        <v>1705.84</v>
      </c>
      <c r="E101" s="46">
        <v>2725.26</v>
      </c>
      <c r="F101" s="45">
        <v>1034.22</v>
      </c>
      <c r="G101" s="45">
        <v>1953.66</v>
      </c>
      <c r="H101" s="46">
        <v>1995.86</v>
      </c>
      <c r="I101" s="46">
        <v>2005.59</v>
      </c>
      <c r="J101" s="46">
        <v>1721.1</v>
      </c>
      <c r="K101" s="46">
        <v>1721.1</v>
      </c>
      <c r="L101" s="46">
        <v>1721.1</v>
      </c>
      <c r="M101" s="46">
        <v>1721.1</v>
      </c>
      <c r="N101" s="46">
        <v>1721.1</v>
      </c>
      <c r="O101" s="46">
        <f t="shared" si="3"/>
        <v>28519.989999999991</v>
      </c>
    </row>
    <row r="102" spans="1:15" x14ac:dyDescent="0.25">
      <c r="A102" s="43">
        <v>2172</v>
      </c>
      <c r="B102" s="43" t="s">
        <v>279</v>
      </c>
      <c r="C102" s="46"/>
      <c r="D102" s="46"/>
      <c r="E102" s="46"/>
      <c r="F102" s="46">
        <v>0</v>
      </c>
      <c r="G102" s="46">
        <v>0</v>
      </c>
      <c r="H102" s="46"/>
      <c r="I102" s="46"/>
      <c r="J102" s="46">
        <v>0</v>
      </c>
      <c r="K102" s="46">
        <v>5389</v>
      </c>
      <c r="L102" s="46">
        <v>0</v>
      </c>
      <c r="M102" s="46">
        <v>0</v>
      </c>
      <c r="N102" s="46">
        <v>0</v>
      </c>
      <c r="O102" s="46">
        <f t="shared" si="3"/>
        <v>5389</v>
      </c>
    </row>
    <row r="103" spans="1:15" x14ac:dyDescent="0.25">
      <c r="A103" s="43">
        <v>2215</v>
      </c>
      <c r="B103" s="43" t="s">
        <v>235</v>
      </c>
      <c r="C103" s="46">
        <v>64.099999999999994</v>
      </c>
      <c r="D103" s="46">
        <v>218.5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161.43</v>
      </c>
      <c r="K103" s="46">
        <v>161.43</v>
      </c>
      <c r="L103" s="46">
        <v>161.43</v>
      </c>
      <c r="M103" s="46">
        <v>161.43</v>
      </c>
      <c r="N103" s="46">
        <v>161.43</v>
      </c>
      <c r="O103" s="46">
        <f t="shared" si="3"/>
        <v>1089.7500000000002</v>
      </c>
    </row>
    <row r="104" spans="1:15" x14ac:dyDescent="0.25">
      <c r="A104" s="43">
        <v>2531</v>
      </c>
      <c r="B104" s="43" t="s">
        <v>241</v>
      </c>
      <c r="C104" s="46">
        <v>20286.75</v>
      </c>
      <c r="D104" s="46">
        <v>6066.53</v>
      </c>
      <c r="E104" s="46">
        <v>16164.84</v>
      </c>
      <c r="F104" s="45">
        <v>1536.5</v>
      </c>
      <c r="G104" s="45">
        <v>8699.85</v>
      </c>
      <c r="H104" s="46">
        <v>11234.04</v>
      </c>
      <c r="I104" s="46">
        <v>5719.33</v>
      </c>
      <c r="J104" s="46">
        <v>11117.33</v>
      </c>
      <c r="K104" s="46">
        <v>11117.33</v>
      </c>
      <c r="L104" s="46">
        <v>11117.33</v>
      </c>
      <c r="M104" s="46">
        <v>11117.33</v>
      </c>
      <c r="N104" s="46">
        <v>11117.33</v>
      </c>
      <c r="O104" s="46">
        <f t="shared" si="3"/>
        <v>125294.49</v>
      </c>
    </row>
    <row r="105" spans="1:15" x14ac:dyDescent="0.25">
      <c r="A105" s="43">
        <v>2911</v>
      </c>
      <c r="B105" s="43" t="s">
        <v>243</v>
      </c>
      <c r="C105" s="46">
        <v>9861.5400000000009</v>
      </c>
      <c r="D105" s="46">
        <v>1448.1</v>
      </c>
      <c r="E105" s="46">
        <v>1413.51</v>
      </c>
      <c r="F105" s="45">
        <v>1533.38</v>
      </c>
      <c r="G105" s="45">
        <v>1081.7</v>
      </c>
      <c r="H105" s="46">
        <v>2298.75</v>
      </c>
      <c r="I105" s="46">
        <v>1355.56</v>
      </c>
      <c r="J105" s="46">
        <v>2046.2</v>
      </c>
      <c r="K105" s="46">
        <v>2046.2</v>
      </c>
      <c r="L105" s="46">
        <v>2046.2</v>
      </c>
      <c r="M105" s="46">
        <v>2046.2</v>
      </c>
      <c r="N105" s="46">
        <v>2046.2</v>
      </c>
      <c r="O105" s="46">
        <f t="shared" si="3"/>
        <v>29223.540000000008</v>
      </c>
    </row>
    <row r="106" spans="1:15" x14ac:dyDescent="0.25">
      <c r="A106" s="43">
        <v>3121</v>
      </c>
      <c r="B106" s="43" t="s">
        <v>280</v>
      </c>
      <c r="C106" s="46">
        <v>726.4</v>
      </c>
      <c r="D106" s="46">
        <v>770.4</v>
      </c>
      <c r="E106" s="46">
        <v>515.74</v>
      </c>
      <c r="F106" s="45">
        <v>600.34</v>
      </c>
      <c r="G106" s="45">
        <v>1194.8900000000001</v>
      </c>
      <c r="H106" s="46">
        <v>500.16</v>
      </c>
      <c r="I106" s="46">
        <v>806.66</v>
      </c>
      <c r="J106" s="46">
        <v>1287.7</v>
      </c>
      <c r="K106" s="46">
        <v>1287.7</v>
      </c>
      <c r="L106" s="46">
        <v>1287.7</v>
      </c>
      <c r="M106" s="46">
        <v>1287.7</v>
      </c>
      <c r="N106" s="46">
        <v>1287.7</v>
      </c>
      <c r="O106" s="46">
        <f t="shared" si="3"/>
        <v>11553.090000000002</v>
      </c>
    </row>
    <row r="107" spans="1:15" x14ac:dyDescent="0.25">
      <c r="A107" s="43">
        <v>3142</v>
      </c>
      <c r="B107" s="43" t="s">
        <v>244</v>
      </c>
      <c r="C107" s="46">
        <v>889</v>
      </c>
      <c r="D107" s="46">
        <v>813</v>
      </c>
      <c r="E107" s="46">
        <v>0</v>
      </c>
      <c r="F107" s="45">
        <v>2072</v>
      </c>
      <c r="G107" s="45">
        <v>1002</v>
      </c>
      <c r="H107" s="46">
        <v>0</v>
      </c>
      <c r="I107" s="46">
        <v>1838</v>
      </c>
      <c r="J107" s="46">
        <v>1608.95</v>
      </c>
      <c r="K107" s="46">
        <v>1608.95</v>
      </c>
      <c r="L107" s="46">
        <v>1608.95</v>
      </c>
      <c r="M107" s="46">
        <v>1608.95</v>
      </c>
      <c r="N107" s="46">
        <v>1608.95</v>
      </c>
      <c r="O107" s="46">
        <f t="shared" si="3"/>
        <v>14658.750000000004</v>
      </c>
    </row>
    <row r="108" spans="1:15" x14ac:dyDescent="0.25">
      <c r="A108" s="43">
        <v>3172</v>
      </c>
      <c r="B108" s="43" t="s">
        <v>281</v>
      </c>
      <c r="C108" s="46">
        <v>599</v>
      </c>
      <c r="D108" s="46">
        <v>599</v>
      </c>
      <c r="E108" s="46">
        <v>599</v>
      </c>
      <c r="F108" s="45">
        <v>599</v>
      </c>
      <c r="G108" s="45">
        <v>599</v>
      </c>
      <c r="H108" s="46">
        <v>599</v>
      </c>
      <c r="I108" s="46">
        <v>599</v>
      </c>
      <c r="J108" s="46">
        <v>650</v>
      </c>
      <c r="K108" s="46">
        <v>650</v>
      </c>
      <c r="L108" s="46">
        <v>650</v>
      </c>
      <c r="M108" s="46">
        <v>650</v>
      </c>
      <c r="N108" s="46">
        <v>650</v>
      </c>
      <c r="O108" s="46">
        <f t="shared" si="3"/>
        <v>7443</v>
      </c>
    </row>
    <row r="109" spans="1:15" x14ac:dyDescent="0.25">
      <c r="A109" s="43">
        <v>3183</v>
      </c>
      <c r="B109" s="43" t="s">
        <v>247</v>
      </c>
      <c r="C109" s="46"/>
      <c r="D109" s="46"/>
      <c r="E109" s="46"/>
      <c r="F109" s="46">
        <v>0</v>
      </c>
      <c r="G109" s="46">
        <v>0</v>
      </c>
      <c r="H109" s="46">
        <v>0</v>
      </c>
      <c r="I109" s="46"/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0</v>
      </c>
    </row>
    <row r="110" spans="1:15" x14ac:dyDescent="0.25">
      <c r="A110" s="43">
        <v>3272</v>
      </c>
      <c r="B110" s="43" t="s">
        <v>250</v>
      </c>
      <c r="C110" s="46">
        <v>0</v>
      </c>
      <c r="D110" s="46"/>
      <c r="E110" s="46"/>
      <c r="F110" s="45">
        <v>38718.239999999998</v>
      </c>
      <c r="G110" s="46">
        <v>0</v>
      </c>
      <c r="H110" s="46">
        <v>0</v>
      </c>
      <c r="I110" s="46">
        <v>1136.8</v>
      </c>
      <c r="J110" s="46">
        <v>0</v>
      </c>
      <c r="K110" s="46">
        <v>2431.0125000000003</v>
      </c>
      <c r="L110" s="46">
        <v>0</v>
      </c>
      <c r="M110" s="46">
        <v>2894.0625</v>
      </c>
      <c r="N110" s="46">
        <v>0</v>
      </c>
      <c r="O110" s="46">
        <f t="shared" si="3"/>
        <v>45180.114999999998</v>
      </c>
    </row>
    <row r="111" spans="1:15" x14ac:dyDescent="0.25">
      <c r="A111" s="43">
        <v>3314</v>
      </c>
      <c r="B111" s="43" t="s">
        <v>251</v>
      </c>
      <c r="C111" s="46">
        <v>3274.02</v>
      </c>
      <c r="D111" s="46">
        <v>8447.51</v>
      </c>
      <c r="E111" s="46">
        <v>41862.6</v>
      </c>
      <c r="F111" s="45">
        <v>18758.32</v>
      </c>
      <c r="G111" s="45">
        <v>16090.81</v>
      </c>
      <c r="H111" s="46">
        <v>3518.84</v>
      </c>
      <c r="I111" s="46">
        <v>37150.26</v>
      </c>
      <c r="J111" s="46">
        <v>20000</v>
      </c>
      <c r="K111" s="46">
        <v>20000</v>
      </c>
      <c r="L111" s="46">
        <v>20000</v>
      </c>
      <c r="M111" s="46">
        <v>20000</v>
      </c>
      <c r="N111" s="46">
        <v>20000</v>
      </c>
      <c r="O111" s="46">
        <f t="shared" si="3"/>
        <v>229102.36</v>
      </c>
    </row>
    <row r="112" spans="1:15" x14ac:dyDescent="0.25">
      <c r="A112" s="43">
        <v>3341</v>
      </c>
      <c r="B112" s="43" t="s">
        <v>252</v>
      </c>
      <c r="C112" s="46"/>
      <c r="D112" s="46"/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5000</v>
      </c>
      <c r="L112" s="46">
        <v>0</v>
      </c>
      <c r="M112" s="46">
        <v>0</v>
      </c>
      <c r="N112" s="46">
        <v>0</v>
      </c>
      <c r="O112" s="46">
        <f t="shared" si="3"/>
        <v>5000</v>
      </c>
    </row>
    <row r="113" spans="1:15" x14ac:dyDescent="0.25">
      <c r="A113" s="43">
        <v>3392</v>
      </c>
      <c r="B113" s="43" t="s">
        <v>282</v>
      </c>
      <c r="C113" s="46">
        <v>190</v>
      </c>
      <c r="D113" s="46">
        <v>2398.88</v>
      </c>
      <c r="E113" s="46">
        <v>1180</v>
      </c>
      <c r="F113" s="45">
        <v>1692</v>
      </c>
      <c r="G113" s="46">
        <v>0</v>
      </c>
      <c r="H113" s="46">
        <v>800</v>
      </c>
      <c r="I113" s="46">
        <v>610</v>
      </c>
      <c r="J113" s="46">
        <v>0</v>
      </c>
      <c r="K113" s="46">
        <v>0</v>
      </c>
      <c r="L113" s="46">
        <v>1122.89625</v>
      </c>
      <c r="M113" s="46">
        <v>0</v>
      </c>
      <c r="N113" s="46">
        <v>1967.9625000000001</v>
      </c>
      <c r="O113" s="46">
        <f t="shared" si="3"/>
        <v>9961.7387500000004</v>
      </c>
    </row>
    <row r="114" spans="1:15" x14ac:dyDescent="0.25">
      <c r="A114" s="43">
        <v>3472</v>
      </c>
      <c r="B114" s="43" t="s">
        <v>283</v>
      </c>
      <c r="C114" s="46">
        <v>6221.86</v>
      </c>
      <c r="D114" s="46">
        <v>4826.4799999999996</v>
      </c>
      <c r="E114" s="46">
        <v>3909.7</v>
      </c>
      <c r="F114" s="45">
        <v>9551.9</v>
      </c>
      <c r="G114" s="45">
        <v>3236.7</v>
      </c>
      <c r="H114" s="46">
        <v>6964.81</v>
      </c>
      <c r="I114" s="46">
        <v>4227.47</v>
      </c>
      <c r="J114" s="46">
        <v>553.96986750000008</v>
      </c>
      <c r="K114" s="46">
        <v>948.46531500000015</v>
      </c>
      <c r="L114" s="46">
        <v>886.72917375000009</v>
      </c>
      <c r="M114" s="46">
        <v>2492.3666250000006</v>
      </c>
      <c r="N114" s="46">
        <v>2105.6156887500006</v>
      </c>
      <c r="O114" s="46">
        <f t="shared" si="3"/>
        <v>45926.066670000015</v>
      </c>
    </row>
    <row r="115" spans="1:15" x14ac:dyDescent="0.25">
      <c r="A115" s="43">
        <v>3473</v>
      </c>
      <c r="B115" s="43" t="s">
        <v>284</v>
      </c>
      <c r="C115" s="46">
        <v>0</v>
      </c>
      <c r="D115" s="46">
        <v>200</v>
      </c>
      <c r="E115" s="46">
        <v>600</v>
      </c>
      <c r="F115" s="45">
        <v>696</v>
      </c>
      <c r="G115" s="46">
        <v>0</v>
      </c>
      <c r="H115" s="46">
        <v>0</v>
      </c>
      <c r="I115" s="46">
        <v>0</v>
      </c>
      <c r="J115" s="46">
        <v>220000</v>
      </c>
      <c r="K115" s="46">
        <v>0</v>
      </c>
      <c r="L115" s="46">
        <v>0</v>
      </c>
      <c r="M115" s="46">
        <v>0</v>
      </c>
      <c r="N115" s="46">
        <v>0</v>
      </c>
      <c r="O115" s="46">
        <f t="shared" si="3"/>
        <v>221496</v>
      </c>
    </row>
    <row r="116" spans="1:15" x14ac:dyDescent="0.25">
      <c r="A116" s="43">
        <v>3511</v>
      </c>
      <c r="B116" s="43" t="s">
        <v>261</v>
      </c>
      <c r="C116" s="46">
        <v>3292.63</v>
      </c>
      <c r="D116" s="46">
        <v>1022.32</v>
      </c>
      <c r="E116" s="46">
        <v>575.36</v>
      </c>
      <c r="F116" s="45">
        <v>427.99</v>
      </c>
      <c r="G116" s="45">
        <v>218.84</v>
      </c>
      <c r="H116" s="46">
        <v>421.88</v>
      </c>
      <c r="I116" s="46">
        <v>75.08</v>
      </c>
      <c r="J116" s="46">
        <v>0</v>
      </c>
      <c r="K116" s="46">
        <v>1776.9312225000001</v>
      </c>
      <c r="L116" s="46">
        <v>0.72930375000000025</v>
      </c>
      <c r="M116" s="46">
        <v>1044.7218337500001</v>
      </c>
      <c r="N116" s="46">
        <v>0</v>
      </c>
      <c r="O116" s="46">
        <f t="shared" si="3"/>
        <v>8856.48236</v>
      </c>
    </row>
    <row r="117" spans="1:15" x14ac:dyDescent="0.25">
      <c r="A117" s="43">
        <v>3532</v>
      </c>
      <c r="B117" s="43" t="s">
        <v>263</v>
      </c>
      <c r="C117" s="46">
        <v>770.53</v>
      </c>
      <c r="D117" s="46">
        <v>1326</v>
      </c>
      <c r="E117" s="46"/>
      <c r="F117" s="45">
        <v>769.08</v>
      </c>
      <c r="G117" s="45">
        <v>1432.08</v>
      </c>
      <c r="H117" s="46">
        <v>769.08</v>
      </c>
      <c r="I117" s="46">
        <v>769.08</v>
      </c>
      <c r="J117" s="46">
        <v>770</v>
      </c>
      <c r="K117" s="46">
        <v>770</v>
      </c>
      <c r="L117" s="46">
        <v>770</v>
      </c>
      <c r="M117" s="46">
        <v>770</v>
      </c>
      <c r="N117" s="46">
        <v>770</v>
      </c>
      <c r="O117" s="46">
        <f t="shared" si="3"/>
        <v>9685.8499999999985</v>
      </c>
    </row>
    <row r="118" spans="1:15" x14ac:dyDescent="0.25">
      <c r="A118" s="2">
        <v>3533</v>
      </c>
      <c r="B118" s="43" t="s">
        <v>285</v>
      </c>
      <c r="C118" s="46"/>
      <c r="D118" s="46"/>
      <c r="E118" s="46"/>
      <c r="F118" s="46">
        <v>0</v>
      </c>
      <c r="G118" s="46">
        <v>0</v>
      </c>
      <c r="H118" s="46"/>
      <c r="I118" s="46"/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f t="shared" si="3"/>
        <v>0</v>
      </c>
    </row>
    <row r="119" spans="1:15" x14ac:dyDescent="0.25">
      <c r="A119" s="43">
        <v>3534</v>
      </c>
      <c r="B119" s="43" t="s">
        <v>286</v>
      </c>
      <c r="C119" s="46">
        <v>0</v>
      </c>
      <c r="D119" s="46">
        <v>783</v>
      </c>
      <c r="E119" s="46">
        <v>0</v>
      </c>
      <c r="F119" s="46">
        <v>0</v>
      </c>
      <c r="G119" s="46">
        <v>0</v>
      </c>
      <c r="H119" s="46">
        <v>382.8</v>
      </c>
      <c r="I119" s="46">
        <v>2291</v>
      </c>
      <c r="J119" s="46">
        <v>0</v>
      </c>
      <c r="K119" s="46">
        <v>1000</v>
      </c>
      <c r="L119" s="46">
        <v>0</v>
      </c>
      <c r="M119" s="46">
        <v>1000</v>
      </c>
      <c r="N119" s="46">
        <v>0</v>
      </c>
      <c r="O119" s="46">
        <f t="shared" si="3"/>
        <v>5456.8</v>
      </c>
    </row>
    <row r="120" spans="1:15" x14ac:dyDescent="0.25">
      <c r="A120" s="43">
        <v>3571</v>
      </c>
      <c r="B120" s="43" t="s">
        <v>287</v>
      </c>
      <c r="C120" s="46">
        <v>360</v>
      </c>
      <c r="D120" s="46">
        <v>0</v>
      </c>
      <c r="E120" s="46">
        <v>0</v>
      </c>
      <c r="F120" s="45">
        <v>0</v>
      </c>
      <c r="G120" s="46">
        <v>0</v>
      </c>
      <c r="H120" s="46">
        <v>754</v>
      </c>
      <c r="I120" s="46">
        <v>0</v>
      </c>
      <c r="J120" s="46">
        <v>371.89</v>
      </c>
      <c r="K120" s="46">
        <v>371.89</v>
      </c>
      <c r="L120" s="46">
        <v>371.89</v>
      </c>
      <c r="M120" s="46">
        <v>371.89</v>
      </c>
      <c r="N120" s="46">
        <v>371.89</v>
      </c>
      <c r="O120" s="46">
        <f t="shared" si="3"/>
        <v>2973.4499999999994</v>
      </c>
    </row>
    <row r="121" spans="1:15" x14ac:dyDescent="0.25">
      <c r="A121" s="43">
        <v>3583</v>
      </c>
      <c r="B121" s="43" t="s">
        <v>288</v>
      </c>
      <c r="C121" s="46">
        <v>580</v>
      </c>
      <c r="D121" s="46">
        <v>580</v>
      </c>
      <c r="E121" s="46">
        <v>580</v>
      </c>
      <c r="F121" s="45">
        <v>1160</v>
      </c>
      <c r="G121" s="45">
        <v>2320</v>
      </c>
      <c r="H121" s="46">
        <v>0</v>
      </c>
      <c r="I121" s="46">
        <v>0</v>
      </c>
      <c r="J121" s="46">
        <v>580</v>
      </c>
      <c r="K121" s="46">
        <v>580</v>
      </c>
      <c r="L121" s="46">
        <v>580</v>
      </c>
      <c r="M121" s="46">
        <v>580</v>
      </c>
      <c r="N121" s="46">
        <v>580</v>
      </c>
      <c r="O121" s="46">
        <f t="shared" si="3"/>
        <v>8120</v>
      </c>
    </row>
    <row r="122" spans="1:15" x14ac:dyDescent="0.25">
      <c r="A122" s="43">
        <v>3791</v>
      </c>
      <c r="B122" s="43" t="s">
        <v>267</v>
      </c>
      <c r="C122" s="46">
        <v>650.99</v>
      </c>
      <c r="D122" s="46">
        <v>271</v>
      </c>
      <c r="E122" s="46">
        <v>18961</v>
      </c>
      <c r="F122" s="46">
        <v>0</v>
      </c>
      <c r="G122" s="45">
        <v>11260.89</v>
      </c>
      <c r="H122" s="46">
        <v>2153</v>
      </c>
      <c r="I122" s="46">
        <v>0</v>
      </c>
      <c r="J122" s="46">
        <v>20000</v>
      </c>
      <c r="K122" s="46">
        <v>5000</v>
      </c>
      <c r="L122" s="46">
        <v>0</v>
      </c>
      <c r="M122" s="46">
        <v>0</v>
      </c>
      <c r="N122" s="46">
        <v>0</v>
      </c>
      <c r="O122" s="46">
        <f t="shared" si="3"/>
        <v>58296.880000000005</v>
      </c>
    </row>
    <row r="123" spans="1:15" x14ac:dyDescent="0.25">
      <c r="A123" s="43">
        <v>3856</v>
      </c>
      <c r="B123" s="43" t="s">
        <v>270</v>
      </c>
      <c r="C123" s="46"/>
      <c r="D123" s="46">
        <v>12</v>
      </c>
      <c r="E123" s="46">
        <v>20</v>
      </c>
      <c r="F123" s="46">
        <v>0</v>
      </c>
      <c r="G123" s="46">
        <v>0</v>
      </c>
      <c r="H123" s="46">
        <v>12</v>
      </c>
      <c r="I123" s="46"/>
      <c r="J123" s="46">
        <v>0</v>
      </c>
      <c r="K123" s="46">
        <v>500</v>
      </c>
      <c r="L123" s="46">
        <v>0</v>
      </c>
      <c r="M123" s="46">
        <v>0</v>
      </c>
      <c r="N123" s="46">
        <v>0</v>
      </c>
      <c r="O123" s="46">
        <f t="shared" si="3"/>
        <v>544</v>
      </c>
    </row>
    <row r="124" spans="1:15" x14ac:dyDescent="0.25">
      <c r="A124" s="43">
        <v>3857</v>
      </c>
      <c r="B124" s="43" t="s">
        <v>271</v>
      </c>
      <c r="C124" s="46">
        <v>1646.01</v>
      </c>
      <c r="D124" s="46">
        <v>37</v>
      </c>
      <c r="E124" s="46">
        <v>271.60000000000002</v>
      </c>
      <c r="F124" s="45">
        <v>274.62</v>
      </c>
      <c r="G124" s="46">
        <v>0</v>
      </c>
      <c r="H124" s="46">
        <v>856.84</v>
      </c>
      <c r="I124" s="46">
        <v>0</v>
      </c>
      <c r="J124" s="46">
        <v>950</v>
      </c>
      <c r="K124" s="46">
        <v>950</v>
      </c>
      <c r="L124" s="46">
        <v>950</v>
      </c>
      <c r="M124" s="46">
        <v>950</v>
      </c>
      <c r="N124" s="46">
        <v>950</v>
      </c>
      <c r="O124" s="46">
        <f t="shared" si="3"/>
        <v>7836.07</v>
      </c>
    </row>
    <row r="125" spans="1:15" x14ac:dyDescent="0.25">
      <c r="A125" s="43">
        <v>3858</v>
      </c>
      <c r="B125" s="43" t="s">
        <v>272</v>
      </c>
      <c r="C125" s="46">
        <v>0</v>
      </c>
      <c r="D125" s="46">
        <v>0</v>
      </c>
      <c r="E125" s="46">
        <v>0</v>
      </c>
      <c r="F125" s="45">
        <v>12</v>
      </c>
      <c r="G125" s="46">
        <v>0</v>
      </c>
      <c r="H125" s="46">
        <v>0</v>
      </c>
      <c r="I125" s="46">
        <v>0</v>
      </c>
      <c r="J125" s="46">
        <v>50</v>
      </c>
      <c r="K125" s="46">
        <v>50</v>
      </c>
      <c r="L125" s="46">
        <v>50</v>
      </c>
      <c r="M125" s="46">
        <v>50</v>
      </c>
      <c r="N125" s="46">
        <v>50</v>
      </c>
      <c r="O125" s="46">
        <f t="shared" si="3"/>
        <v>262</v>
      </c>
    </row>
    <row r="126" spans="1:15" x14ac:dyDescent="0.25">
      <c r="A126" s="43">
        <v>3921</v>
      </c>
      <c r="B126" s="43" t="s">
        <v>289</v>
      </c>
      <c r="C126" s="46"/>
      <c r="D126" s="46"/>
      <c r="E126" s="46">
        <v>0</v>
      </c>
      <c r="F126" s="46">
        <v>0</v>
      </c>
      <c r="G126" s="46">
        <v>0</v>
      </c>
      <c r="H126" s="46">
        <v>0</v>
      </c>
      <c r="I126" s="46"/>
      <c r="J126" s="46">
        <v>0</v>
      </c>
      <c r="K126" s="46">
        <v>450</v>
      </c>
      <c r="L126" s="46">
        <v>0</v>
      </c>
      <c r="M126" s="46">
        <v>0</v>
      </c>
      <c r="N126" s="46">
        <v>450</v>
      </c>
      <c r="O126" s="46">
        <f t="shared" si="3"/>
        <v>900</v>
      </c>
    </row>
    <row r="127" spans="1:15" x14ac:dyDescent="0.25">
      <c r="A127" s="43">
        <v>3992</v>
      </c>
      <c r="B127" s="43" t="s">
        <v>290</v>
      </c>
      <c r="C127" s="46">
        <v>250</v>
      </c>
      <c r="D127" s="46"/>
      <c r="E127" s="46">
        <v>1000</v>
      </c>
      <c r="F127" s="45">
        <v>250</v>
      </c>
      <c r="G127" s="45">
        <v>250</v>
      </c>
      <c r="H127" s="46">
        <v>0</v>
      </c>
      <c r="I127" s="46"/>
      <c r="J127" s="46">
        <v>0</v>
      </c>
      <c r="K127" s="46">
        <v>1000</v>
      </c>
      <c r="L127" s="46">
        <v>0</v>
      </c>
      <c r="M127" s="46">
        <v>0</v>
      </c>
      <c r="N127" s="46">
        <v>1000</v>
      </c>
      <c r="O127" s="46">
        <f t="shared" si="3"/>
        <v>3750</v>
      </c>
    </row>
    <row r="128" spans="1:15" x14ac:dyDescent="0.25">
      <c r="A128" s="43">
        <v>5110</v>
      </c>
      <c r="B128" s="43" t="s">
        <v>291</v>
      </c>
      <c r="C128" s="46"/>
      <c r="D128" s="46">
        <v>0</v>
      </c>
      <c r="E128" s="46"/>
      <c r="F128" s="46">
        <v>0</v>
      </c>
      <c r="G128" s="46">
        <v>0</v>
      </c>
      <c r="H128" s="46"/>
      <c r="I128" s="46"/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f t="shared" si="3"/>
        <v>0</v>
      </c>
    </row>
    <row r="129" spans="1:16" x14ac:dyDescent="0.25">
      <c r="A129" s="43">
        <v>5152</v>
      </c>
      <c r="B129" s="43" t="s">
        <v>274</v>
      </c>
      <c r="C129" s="46"/>
      <c r="D129" s="46"/>
      <c r="E129" s="46"/>
      <c r="F129" s="46">
        <v>0</v>
      </c>
      <c r="G129" s="46">
        <v>0</v>
      </c>
      <c r="H129" s="46"/>
      <c r="I129" s="46"/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f t="shared" si="3"/>
        <v>0</v>
      </c>
    </row>
    <row r="130" spans="1:16" x14ac:dyDescent="0.25">
      <c r="A130" s="43">
        <v>5321</v>
      </c>
      <c r="B130" s="43" t="s">
        <v>292</v>
      </c>
      <c r="C130" s="46"/>
      <c r="D130" s="46">
        <v>0</v>
      </c>
      <c r="E130" s="46"/>
      <c r="F130" s="46">
        <v>0</v>
      </c>
      <c r="G130" s="46">
        <v>0</v>
      </c>
      <c r="H130" s="46"/>
      <c r="I130" s="46"/>
      <c r="J130" s="46">
        <v>5000</v>
      </c>
      <c r="K130" s="46">
        <v>0</v>
      </c>
      <c r="L130" s="46">
        <v>0</v>
      </c>
      <c r="M130" s="46">
        <v>2000</v>
      </c>
      <c r="N130" s="46">
        <v>0</v>
      </c>
      <c r="O130" s="46">
        <f t="shared" si="3"/>
        <v>7000</v>
      </c>
    </row>
    <row r="131" spans="1:16" x14ac:dyDescent="0.25">
      <c r="A131" s="43">
        <v>5651</v>
      </c>
      <c r="B131" s="43" t="s">
        <v>293</v>
      </c>
      <c r="C131" s="46">
        <v>0</v>
      </c>
      <c r="D131" s="46"/>
      <c r="E131" s="46"/>
      <c r="F131" s="46">
        <v>0</v>
      </c>
      <c r="G131" s="46">
        <v>0</v>
      </c>
      <c r="H131" s="46"/>
      <c r="I131" s="46"/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3"/>
        <v>0</v>
      </c>
    </row>
    <row r="132" spans="1:16" x14ac:dyDescent="0.25">
      <c r="A132" s="43">
        <v>5671</v>
      </c>
      <c r="B132" s="43" t="s">
        <v>294</v>
      </c>
      <c r="C132" s="46">
        <v>2485</v>
      </c>
      <c r="D132" s="46">
        <v>0</v>
      </c>
      <c r="E132" s="46"/>
      <c r="F132" s="46">
        <v>0</v>
      </c>
      <c r="G132" s="46">
        <v>0</v>
      </c>
      <c r="H132" s="46">
        <v>0</v>
      </c>
      <c r="I132" s="46"/>
      <c r="J132" s="46">
        <v>0</v>
      </c>
      <c r="K132" s="46">
        <v>0</v>
      </c>
      <c r="L132" s="46">
        <v>3000</v>
      </c>
      <c r="M132" s="46">
        <v>0</v>
      </c>
      <c r="N132" s="46">
        <v>0</v>
      </c>
      <c r="O132" s="46">
        <f t="shared" si="3"/>
        <v>5485</v>
      </c>
    </row>
    <row r="133" spans="1:16" x14ac:dyDescent="0.25">
      <c r="A133" s="43">
        <v>5791</v>
      </c>
      <c r="B133" s="43" t="s">
        <v>295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3000</v>
      </c>
      <c r="L133" s="46">
        <v>0</v>
      </c>
      <c r="M133" s="46">
        <v>3000</v>
      </c>
      <c r="N133" s="46">
        <v>0</v>
      </c>
      <c r="O133" s="46">
        <f t="shared" si="3"/>
        <v>6000</v>
      </c>
    </row>
    <row r="134" spans="1:16" ht="39" x14ac:dyDescent="0.25">
      <c r="A134" s="43" t="s">
        <v>296</v>
      </c>
      <c r="B134" s="43" t="s">
        <v>36</v>
      </c>
      <c r="C134" s="44">
        <f t="shared" ref="C134:O134" si="4">SUM(C79:C133)</f>
        <v>476595.50000000006</v>
      </c>
      <c r="D134" s="44">
        <f t="shared" si="4"/>
        <v>712217.28999999992</v>
      </c>
      <c r="E134" s="44">
        <f t="shared" si="4"/>
        <v>555132.5199999999</v>
      </c>
      <c r="F134" s="44">
        <f t="shared" si="4"/>
        <v>583429.0199999999</v>
      </c>
      <c r="G134" s="44">
        <f t="shared" si="4"/>
        <v>571042.46999999986</v>
      </c>
      <c r="H134" s="44">
        <f t="shared" si="4"/>
        <v>514273.19999999995</v>
      </c>
      <c r="I134" s="44">
        <f t="shared" si="4"/>
        <v>451769.56</v>
      </c>
      <c r="J134" s="44">
        <f t="shared" si="4"/>
        <v>781029.35196402506</v>
      </c>
      <c r="K134" s="44">
        <f t="shared" si="4"/>
        <v>635481.64277834992</v>
      </c>
      <c r="L134" s="44">
        <f t="shared" si="4"/>
        <v>561634.31265929982</v>
      </c>
      <c r="M134" s="44">
        <f t="shared" si="4"/>
        <v>504743.47652313765</v>
      </c>
      <c r="N134" s="44">
        <f t="shared" si="4"/>
        <v>645209.86100008758</v>
      </c>
      <c r="O134" s="44">
        <f t="shared" si="4"/>
        <v>6992558.204924901</v>
      </c>
      <c r="P134" s="44"/>
    </row>
    <row r="135" spans="1:16" x14ac:dyDescent="0.25">
      <c r="A135" s="41"/>
      <c r="C135" s="46"/>
      <c r="D135" s="46"/>
      <c r="E135" s="46"/>
      <c r="J135" s="46"/>
      <c r="K135" s="46"/>
      <c r="L135" s="46"/>
      <c r="M135" s="46"/>
      <c r="N135" s="46"/>
      <c r="O135" s="46"/>
    </row>
    <row r="136" spans="1:16" x14ac:dyDescent="0.25">
      <c r="A136" s="40">
        <v>300</v>
      </c>
      <c r="B136" s="40" t="s">
        <v>45</v>
      </c>
      <c r="C136" s="47"/>
      <c r="D136" s="47"/>
      <c r="E136" s="47"/>
      <c r="F136" s="41"/>
      <c r="G136" s="41"/>
      <c r="H136" s="41"/>
      <c r="I136" s="41"/>
      <c r="J136" s="46"/>
      <c r="K136" s="46"/>
      <c r="L136" s="46"/>
      <c r="M136" s="46"/>
      <c r="N136" s="46"/>
      <c r="O136" s="46"/>
    </row>
    <row r="137" spans="1:16" x14ac:dyDescent="0.25">
      <c r="A137" s="43">
        <v>1131</v>
      </c>
      <c r="B137" s="43" t="s">
        <v>210</v>
      </c>
      <c r="C137" s="46">
        <v>38989.72</v>
      </c>
      <c r="D137" s="46">
        <v>51722.19</v>
      </c>
      <c r="E137" s="46">
        <v>40113.599999999999</v>
      </c>
      <c r="F137" s="45">
        <v>40303.480000000003</v>
      </c>
      <c r="G137" s="45">
        <v>50449.59</v>
      </c>
      <c r="H137" s="46">
        <v>40113.599999999999</v>
      </c>
      <c r="I137" s="46">
        <v>40113.599999999999</v>
      </c>
      <c r="J137" s="46">
        <v>31541.700109500001</v>
      </c>
      <c r="K137" s="46">
        <v>43885.050205500003</v>
      </c>
      <c r="L137" s="46">
        <v>34620.375352500007</v>
      </c>
      <c r="M137" s="46">
        <v>35020.958363999998</v>
      </c>
      <c r="N137" s="46">
        <v>38479.12634475001</v>
      </c>
      <c r="O137" s="46">
        <f>SUM(C137:N137)</f>
        <v>485352.99037625</v>
      </c>
    </row>
    <row r="138" spans="1:16" x14ac:dyDescent="0.25">
      <c r="A138" s="43">
        <v>1322</v>
      </c>
      <c r="B138" s="43" t="s">
        <v>213</v>
      </c>
      <c r="C138" s="46">
        <v>992.7</v>
      </c>
      <c r="D138" s="46">
        <v>1353.3</v>
      </c>
      <c r="E138" s="46">
        <v>985.75</v>
      </c>
      <c r="F138" s="45">
        <v>1149.8499999999999</v>
      </c>
      <c r="G138" s="45">
        <v>1420.2</v>
      </c>
      <c r="H138" s="46">
        <v>1131.42</v>
      </c>
      <c r="I138" s="46">
        <v>1131.42</v>
      </c>
      <c r="J138" s="46">
        <v>599.9972580000001</v>
      </c>
      <c r="K138" s="46">
        <v>515.33573175000004</v>
      </c>
      <c r="L138" s="46">
        <v>943.3421077500002</v>
      </c>
      <c r="M138" s="46">
        <v>596.12770350000017</v>
      </c>
      <c r="N138" s="46">
        <v>556.39867500000003</v>
      </c>
      <c r="O138" s="46">
        <f t="shared" ref="O138:O179" si="5">SUM(C138:N138)</f>
        <v>11375.841476000001</v>
      </c>
    </row>
    <row r="139" spans="1:16" x14ac:dyDescent="0.25">
      <c r="A139" s="43">
        <v>1323</v>
      </c>
      <c r="B139" s="43" t="s">
        <v>214</v>
      </c>
      <c r="C139" s="46">
        <v>4853.2</v>
      </c>
      <c r="D139" s="46">
        <v>5477.75</v>
      </c>
      <c r="E139" s="46">
        <v>4872.82</v>
      </c>
      <c r="F139" s="45">
        <v>4715.63</v>
      </c>
      <c r="G139" s="45">
        <v>4872.82</v>
      </c>
      <c r="H139" s="46">
        <v>4715.63</v>
      </c>
      <c r="I139" s="46">
        <v>4421.34</v>
      </c>
      <c r="J139" s="46">
        <v>3971.4247282500005</v>
      </c>
      <c r="K139" s="46">
        <v>4153.7384280000006</v>
      </c>
      <c r="L139" s="46">
        <v>4292.1891652500008</v>
      </c>
      <c r="M139" s="46">
        <v>4153.7264107500005</v>
      </c>
      <c r="N139" s="46">
        <v>5556.9686760000004</v>
      </c>
      <c r="O139" s="46">
        <f t="shared" si="5"/>
        <v>56057.237408250003</v>
      </c>
    </row>
    <row r="140" spans="1:16" x14ac:dyDescent="0.25">
      <c r="A140" s="43">
        <v>1324</v>
      </c>
      <c r="B140" s="43" t="s">
        <v>215</v>
      </c>
      <c r="C140" s="46"/>
      <c r="D140" s="46"/>
      <c r="E140" s="46"/>
      <c r="F140" s="46">
        <v>0</v>
      </c>
      <c r="G140" s="46">
        <v>0</v>
      </c>
      <c r="H140" s="46">
        <v>0</v>
      </c>
      <c r="I140" s="46"/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0</v>
      </c>
    </row>
    <row r="141" spans="1:16" x14ac:dyDescent="0.25">
      <c r="A141" s="43">
        <v>1325</v>
      </c>
      <c r="B141" s="43" t="s">
        <v>216</v>
      </c>
      <c r="C141" s="46">
        <v>1233.1500000000001</v>
      </c>
      <c r="D141" s="46">
        <v>1452.85</v>
      </c>
      <c r="E141" s="46">
        <v>1314.38</v>
      </c>
      <c r="F141" s="45">
        <v>1271.98</v>
      </c>
      <c r="G141" s="45">
        <v>1314.38</v>
      </c>
      <c r="H141" s="46">
        <v>1271.98</v>
      </c>
      <c r="I141" s="46">
        <v>1198.1400000000001</v>
      </c>
      <c r="J141" s="46">
        <v>1079.4254467500002</v>
      </c>
      <c r="K141" s="46">
        <v>1122.4952707500004</v>
      </c>
      <c r="L141" s="46">
        <v>1159.90497</v>
      </c>
      <c r="M141" s="46">
        <v>1122.4832535</v>
      </c>
      <c r="N141" s="46">
        <v>1159.90497</v>
      </c>
      <c r="O141" s="46">
        <f t="shared" si="5"/>
        <v>14701.073910999999</v>
      </c>
    </row>
    <row r="142" spans="1:16" x14ac:dyDescent="0.25">
      <c r="A142" s="43">
        <v>1332</v>
      </c>
      <c r="B142" s="43" t="s">
        <v>297</v>
      </c>
      <c r="C142" s="46"/>
      <c r="D142" s="46"/>
      <c r="E142" s="46"/>
      <c r="F142" s="46">
        <v>0</v>
      </c>
      <c r="G142" s="46">
        <v>0</v>
      </c>
      <c r="H142" s="46"/>
      <c r="I142" s="46"/>
      <c r="J142" s="46">
        <v>1663.6680900000001</v>
      </c>
      <c r="K142" s="46">
        <v>2626.682436000001</v>
      </c>
      <c r="L142" s="46">
        <v>1237.5123705000003</v>
      </c>
      <c r="M142" s="46">
        <v>0</v>
      </c>
      <c r="N142" s="46">
        <v>0</v>
      </c>
      <c r="O142" s="46">
        <f t="shared" si="5"/>
        <v>5527.8628965000016</v>
      </c>
    </row>
    <row r="143" spans="1:16" x14ac:dyDescent="0.25">
      <c r="A143" s="43">
        <v>1336</v>
      </c>
      <c r="B143" s="43" t="s">
        <v>218</v>
      </c>
      <c r="C143" s="46">
        <v>1760.2</v>
      </c>
      <c r="D143" s="46">
        <v>651.02</v>
      </c>
      <c r="E143" s="46">
        <v>1963.79</v>
      </c>
      <c r="F143" s="45">
        <v>6909.16</v>
      </c>
      <c r="G143" s="45">
        <v>3265.83</v>
      </c>
      <c r="H143" s="46"/>
      <c r="I143" s="46">
        <v>0</v>
      </c>
      <c r="J143" s="46">
        <v>0</v>
      </c>
      <c r="K143" s="46">
        <v>0</v>
      </c>
      <c r="L143" s="46">
        <v>0</v>
      </c>
      <c r="M143" s="46">
        <v>3808.5669562500007</v>
      </c>
      <c r="N143" s="46">
        <v>0</v>
      </c>
      <c r="O143" s="46">
        <f t="shared" si="5"/>
        <v>18358.566956250001</v>
      </c>
    </row>
    <row r="144" spans="1:16" x14ac:dyDescent="0.25">
      <c r="A144" s="43">
        <v>1337</v>
      </c>
      <c r="B144" s="43" t="s">
        <v>219</v>
      </c>
      <c r="C144" s="46"/>
      <c r="D144" s="46"/>
      <c r="E144" s="46">
        <v>12091.05</v>
      </c>
      <c r="F144" s="45">
        <v>0</v>
      </c>
      <c r="G144" s="46">
        <v>0</v>
      </c>
      <c r="H144" s="46"/>
      <c r="I144" s="46"/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f t="shared" si="5"/>
        <v>12091.05</v>
      </c>
    </row>
    <row r="145" spans="1:15" x14ac:dyDescent="0.25">
      <c r="A145" s="43">
        <v>1338</v>
      </c>
      <c r="B145" s="43" t="s">
        <v>298</v>
      </c>
      <c r="C145" s="46"/>
      <c r="D145" s="46"/>
      <c r="E145" s="46"/>
      <c r="F145" s="46">
        <v>0</v>
      </c>
      <c r="G145" s="45">
        <v>651</v>
      </c>
      <c r="H145" s="46"/>
      <c r="I145" s="46">
        <v>0</v>
      </c>
      <c r="J145" s="46">
        <v>368.71326450000004</v>
      </c>
      <c r="K145" s="46">
        <v>0</v>
      </c>
      <c r="L145" s="46">
        <v>0</v>
      </c>
      <c r="M145" s="46">
        <v>515.02328325000008</v>
      </c>
      <c r="N145" s="46">
        <v>0</v>
      </c>
      <c r="O145" s="46">
        <f t="shared" si="5"/>
        <v>1534.7365477500002</v>
      </c>
    </row>
    <row r="146" spans="1:15" x14ac:dyDescent="0.25">
      <c r="A146" s="43">
        <v>1411</v>
      </c>
      <c r="B146" s="43" t="s">
        <v>221</v>
      </c>
      <c r="C146" s="46">
        <v>6935.78</v>
      </c>
      <c r="D146" s="46">
        <v>5585.69</v>
      </c>
      <c r="E146" s="46">
        <v>6026.7</v>
      </c>
      <c r="F146" s="45">
        <v>5840.63</v>
      </c>
      <c r="G146" s="45">
        <v>6510.05</v>
      </c>
      <c r="H146" s="46">
        <v>6510.05</v>
      </c>
      <c r="I146" s="46">
        <v>6179.32</v>
      </c>
      <c r="J146" s="46">
        <v>5957.6222475000004</v>
      </c>
      <c r="K146" s="46">
        <v>6331.2705225000009</v>
      </c>
      <c r="L146" s="46">
        <v>5800.4377200000008</v>
      </c>
      <c r="M146" s="46">
        <v>5555.2924350000012</v>
      </c>
      <c r="N146" s="46">
        <v>2962.2267675000007</v>
      </c>
      <c r="O146" s="46">
        <f t="shared" si="5"/>
        <v>70195.069692500008</v>
      </c>
    </row>
    <row r="147" spans="1:15" x14ac:dyDescent="0.25">
      <c r="A147" s="43">
        <v>1421</v>
      </c>
      <c r="B147" s="43" t="s">
        <v>222</v>
      </c>
      <c r="C147" s="46"/>
      <c r="D147" s="46">
        <v>5719.03</v>
      </c>
      <c r="E147" s="46"/>
      <c r="F147" s="45">
        <v>5446.2</v>
      </c>
      <c r="G147" s="46">
        <v>0</v>
      </c>
      <c r="H147" s="46">
        <v>6210.88</v>
      </c>
      <c r="I147" s="46"/>
      <c r="J147" s="46">
        <v>5566.777177500001</v>
      </c>
      <c r="K147" s="46">
        <v>0</v>
      </c>
      <c r="L147" s="46">
        <v>5333.3591850000012</v>
      </c>
      <c r="M147" s="46">
        <v>0</v>
      </c>
      <c r="N147" s="46">
        <v>4571.0973000000004</v>
      </c>
      <c r="O147" s="46">
        <f t="shared" si="5"/>
        <v>32847.343662500003</v>
      </c>
    </row>
    <row r="148" spans="1:15" x14ac:dyDescent="0.25">
      <c r="A148" s="43">
        <v>1431</v>
      </c>
      <c r="B148" s="43" t="s">
        <v>223</v>
      </c>
      <c r="C148" s="46"/>
      <c r="D148" s="46">
        <v>5890.59</v>
      </c>
      <c r="E148" s="46"/>
      <c r="F148" s="45">
        <v>5609.59</v>
      </c>
      <c r="G148" s="46">
        <v>0</v>
      </c>
      <c r="H148" s="46">
        <v>6397.22</v>
      </c>
      <c r="I148" s="46"/>
      <c r="J148" s="46">
        <v>5566.777177500001</v>
      </c>
      <c r="K148" s="46">
        <v>0</v>
      </c>
      <c r="L148" s="46">
        <v>5333.3591850000012</v>
      </c>
      <c r="M148" s="46">
        <v>0</v>
      </c>
      <c r="N148" s="46">
        <v>4571.0973000000004</v>
      </c>
      <c r="O148" s="46">
        <f t="shared" si="5"/>
        <v>33368.633662500004</v>
      </c>
    </row>
    <row r="149" spans="1:15" x14ac:dyDescent="0.25">
      <c r="A149" s="43">
        <v>1543</v>
      </c>
      <c r="B149" s="43" t="s">
        <v>224</v>
      </c>
      <c r="C149" s="46">
        <v>101.55</v>
      </c>
      <c r="D149" s="46"/>
      <c r="E149" s="46"/>
      <c r="F149" s="46">
        <v>0</v>
      </c>
      <c r="G149" s="46">
        <v>0</v>
      </c>
      <c r="H149" s="46">
        <v>0</v>
      </c>
      <c r="I149" s="46">
        <v>0</v>
      </c>
      <c r="J149" s="46">
        <v>889.44</v>
      </c>
      <c r="K149" s="46">
        <v>889.44</v>
      </c>
      <c r="L149" s="46">
        <v>889.44</v>
      </c>
      <c r="M149" s="46">
        <v>889.44</v>
      </c>
      <c r="N149" s="46">
        <v>889.44</v>
      </c>
      <c r="O149" s="46">
        <f t="shared" si="5"/>
        <v>4548.75</v>
      </c>
    </row>
    <row r="150" spans="1:15" x14ac:dyDescent="0.25">
      <c r="A150" s="43">
        <v>1545</v>
      </c>
      <c r="B150" s="43" t="s">
        <v>225</v>
      </c>
      <c r="C150" s="46">
        <v>2025</v>
      </c>
      <c r="D150" s="46">
        <v>2025</v>
      </c>
      <c r="E150" s="46">
        <v>2025</v>
      </c>
      <c r="F150" s="45">
        <v>2025</v>
      </c>
      <c r="G150" s="45">
        <v>4725</v>
      </c>
      <c r="H150" s="46">
        <v>4725</v>
      </c>
      <c r="I150" s="46">
        <v>2700</v>
      </c>
      <c r="J150" s="46">
        <f>2025+675</f>
        <v>2700</v>
      </c>
      <c r="K150" s="46">
        <f>(2025+675)*2</f>
        <v>5400</v>
      </c>
      <c r="L150" s="46">
        <f>2025+675</f>
        <v>2700</v>
      </c>
      <c r="M150" s="46">
        <f>4725</f>
        <v>4725</v>
      </c>
      <c r="N150" s="46">
        <f>4725</f>
        <v>4725</v>
      </c>
      <c r="O150" s="46">
        <f t="shared" si="5"/>
        <v>40500</v>
      </c>
    </row>
    <row r="151" spans="1:15" x14ac:dyDescent="0.25">
      <c r="A151" s="43">
        <v>1547</v>
      </c>
      <c r="B151" s="43" t="s">
        <v>226</v>
      </c>
      <c r="C151" s="46">
        <v>5012.99</v>
      </c>
      <c r="D151" s="46"/>
      <c r="E151" s="46"/>
      <c r="F151" s="46">
        <v>0</v>
      </c>
      <c r="G151" s="46">
        <v>0</v>
      </c>
      <c r="H151" s="46"/>
      <c r="I151" s="46"/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f t="shared" si="5"/>
        <v>5012.99</v>
      </c>
    </row>
    <row r="152" spans="1:15" x14ac:dyDescent="0.25">
      <c r="A152" s="43">
        <v>1548</v>
      </c>
      <c r="B152" s="43" t="s">
        <v>227</v>
      </c>
      <c r="C152" s="46"/>
      <c r="D152" s="46"/>
      <c r="E152" s="46"/>
      <c r="F152" s="46">
        <v>0</v>
      </c>
      <c r="G152" s="45">
        <v>5181.8900000000003</v>
      </c>
      <c r="H152" s="46"/>
      <c r="I152" s="46"/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f t="shared" si="5"/>
        <v>5181.8900000000003</v>
      </c>
    </row>
    <row r="153" spans="1:15" x14ac:dyDescent="0.25">
      <c r="A153" s="43">
        <v>1592</v>
      </c>
      <c r="B153" s="43" t="s">
        <v>228</v>
      </c>
      <c r="C153" s="46">
        <v>3899.04</v>
      </c>
      <c r="D153" s="46">
        <v>5037.95</v>
      </c>
      <c r="E153" s="46">
        <v>4030.36</v>
      </c>
      <c r="F153" s="45">
        <v>4030.36</v>
      </c>
      <c r="G153" s="45">
        <v>5037.95</v>
      </c>
      <c r="H153" s="46">
        <v>4030.36</v>
      </c>
      <c r="I153" s="46">
        <v>4030.36</v>
      </c>
      <c r="J153" s="46">
        <v>3101.5080180000009</v>
      </c>
      <c r="K153" s="46">
        <v>4377.5837437500013</v>
      </c>
      <c r="L153" s="46">
        <v>3502.0669950000001</v>
      </c>
      <c r="M153" s="46">
        <v>3502.0669950000001</v>
      </c>
      <c r="N153" s="46">
        <v>3867.9201540000008</v>
      </c>
      <c r="O153" s="46">
        <f t="shared" si="5"/>
        <v>48447.525905750008</v>
      </c>
    </row>
    <row r="154" spans="1:15" x14ac:dyDescent="0.25">
      <c r="A154" s="43">
        <v>1593</v>
      </c>
      <c r="B154" s="43" t="s">
        <v>229</v>
      </c>
      <c r="C154" s="46">
        <v>3899.04</v>
      </c>
      <c r="D154" s="46">
        <v>5037.95</v>
      </c>
      <c r="E154" s="46">
        <v>4030.36</v>
      </c>
      <c r="F154" s="45">
        <v>4030.36</v>
      </c>
      <c r="G154" s="45">
        <v>5037.95</v>
      </c>
      <c r="H154" s="46">
        <v>4030.36</v>
      </c>
      <c r="I154" s="46">
        <v>4030.36</v>
      </c>
      <c r="J154" s="46">
        <v>3101.5080180000009</v>
      </c>
      <c r="K154" s="46">
        <v>4377.5837437500013</v>
      </c>
      <c r="L154" s="46">
        <v>3502.0669950000001</v>
      </c>
      <c r="M154" s="46">
        <v>3502.0669950000001</v>
      </c>
      <c r="N154" s="46">
        <v>3867.9201540000008</v>
      </c>
      <c r="O154" s="46">
        <f t="shared" si="5"/>
        <v>48447.525905750008</v>
      </c>
    </row>
    <row r="155" spans="1:15" x14ac:dyDescent="0.25">
      <c r="A155" s="43">
        <v>1612</v>
      </c>
      <c r="B155" s="43" t="s">
        <v>230</v>
      </c>
      <c r="C155" s="46">
        <v>935.75</v>
      </c>
      <c r="D155" s="46">
        <v>1235.96</v>
      </c>
      <c r="E155" s="46">
        <v>1205.3</v>
      </c>
      <c r="F155" s="45">
        <v>967.28</v>
      </c>
      <c r="G155" s="45">
        <v>1210.5</v>
      </c>
      <c r="H155" s="46">
        <v>963.48</v>
      </c>
      <c r="I155" s="46">
        <v>963.48</v>
      </c>
      <c r="J155" s="46">
        <v>1132.3373985000001</v>
      </c>
      <c r="K155" s="46">
        <v>1595.3980927500002</v>
      </c>
      <c r="L155" s="46">
        <v>960.31046475000016</v>
      </c>
      <c r="M155" s="46">
        <v>1260.74171475</v>
      </c>
      <c r="N155" s="46">
        <v>1386.4421497500005</v>
      </c>
      <c r="O155" s="46">
        <f t="shared" si="5"/>
        <v>13816.979820500001</v>
      </c>
    </row>
    <row r="156" spans="1:15" x14ac:dyDescent="0.25">
      <c r="A156" s="43">
        <v>2111</v>
      </c>
      <c r="B156" s="43" t="s">
        <v>231</v>
      </c>
      <c r="C156" s="46">
        <v>1347.15</v>
      </c>
      <c r="D156" s="46">
        <v>1029.22</v>
      </c>
      <c r="E156" s="46">
        <v>0</v>
      </c>
      <c r="F156" s="45">
        <v>911.06</v>
      </c>
      <c r="G156" s="45">
        <v>2783.6</v>
      </c>
      <c r="H156" s="46">
        <v>0</v>
      </c>
      <c r="I156" s="46">
        <v>200.95</v>
      </c>
      <c r="J156" s="46">
        <v>0</v>
      </c>
      <c r="K156" s="46">
        <v>1000</v>
      </c>
      <c r="L156" s="46">
        <v>700</v>
      </c>
      <c r="M156" s="46">
        <v>1000</v>
      </c>
      <c r="N156" s="46">
        <v>359</v>
      </c>
      <c r="O156" s="46">
        <f t="shared" si="5"/>
        <v>9330.98</v>
      </c>
    </row>
    <row r="157" spans="1:15" x14ac:dyDescent="0.25">
      <c r="A157" s="43">
        <v>2161</v>
      </c>
      <c r="B157" s="43" t="s">
        <v>232</v>
      </c>
      <c r="C157" s="46">
        <v>1790.75</v>
      </c>
      <c r="D157" s="46">
        <v>842.12</v>
      </c>
      <c r="E157" s="46">
        <v>1208.5999999999999</v>
      </c>
      <c r="F157" s="45">
        <v>236.06</v>
      </c>
      <c r="G157" s="45">
        <v>886.5</v>
      </c>
      <c r="H157" s="46">
        <v>2077.56</v>
      </c>
      <c r="I157" s="46">
        <v>1858.56</v>
      </c>
      <c r="J157" s="46">
        <v>1300</v>
      </c>
      <c r="K157" s="46">
        <v>700</v>
      </c>
      <c r="L157" s="46">
        <v>1100</v>
      </c>
      <c r="M157" s="46">
        <v>1000</v>
      </c>
      <c r="N157" s="46">
        <v>500</v>
      </c>
      <c r="O157" s="46">
        <f t="shared" si="5"/>
        <v>13500.15</v>
      </c>
    </row>
    <row r="158" spans="1:15" x14ac:dyDescent="0.25">
      <c r="A158" s="43">
        <v>2172</v>
      </c>
      <c r="B158" s="43" t="s">
        <v>279</v>
      </c>
      <c r="C158" s="46"/>
      <c r="D158" s="46">
        <v>0</v>
      </c>
      <c r="E158" s="46"/>
      <c r="F158" s="46">
        <v>0</v>
      </c>
      <c r="G158" s="46">
        <v>0</v>
      </c>
      <c r="H158" s="46"/>
      <c r="I158" s="46"/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f t="shared" si="5"/>
        <v>0</v>
      </c>
    </row>
    <row r="159" spans="1:15" x14ac:dyDescent="0.25">
      <c r="A159" s="43">
        <v>2215</v>
      </c>
      <c r="B159" s="43" t="s">
        <v>235</v>
      </c>
      <c r="C159" s="46"/>
      <c r="D159" s="46"/>
      <c r="E159" s="46"/>
      <c r="F159" s="45">
        <v>200</v>
      </c>
      <c r="G159" s="46">
        <v>0</v>
      </c>
      <c r="H159" s="46">
        <v>0</v>
      </c>
      <c r="I159" s="46"/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f t="shared" si="5"/>
        <v>200</v>
      </c>
    </row>
    <row r="160" spans="1:15" x14ac:dyDescent="0.25">
      <c r="A160" s="43">
        <v>2385</v>
      </c>
      <c r="B160" s="43" t="s">
        <v>299</v>
      </c>
      <c r="C160" s="46"/>
      <c r="D160" s="46"/>
      <c r="E160" s="46">
        <v>8159.87</v>
      </c>
      <c r="F160" s="45">
        <v>229</v>
      </c>
      <c r="G160" s="46">
        <v>0</v>
      </c>
      <c r="H160" s="46"/>
      <c r="I160" s="46"/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f t="shared" si="5"/>
        <v>8388.869999999999</v>
      </c>
    </row>
    <row r="161" spans="1:16" x14ac:dyDescent="0.25">
      <c r="A161" s="43">
        <v>2911</v>
      </c>
      <c r="B161" s="43" t="s">
        <v>243</v>
      </c>
      <c r="C161" s="46">
        <v>317.75</v>
      </c>
      <c r="D161" s="46">
        <v>788.18</v>
      </c>
      <c r="E161" s="46">
        <v>100</v>
      </c>
      <c r="F161" s="46">
        <v>0</v>
      </c>
      <c r="G161" s="46">
        <v>0</v>
      </c>
      <c r="H161" s="46"/>
      <c r="I161" s="46"/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f t="shared" si="5"/>
        <v>1205.9299999999998</v>
      </c>
    </row>
    <row r="162" spans="1:16" x14ac:dyDescent="0.25">
      <c r="A162" s="43">
        <v>3142</v>
      </c>
      <c r="B162" s="43" t="s">
        <v>244</v>
      </c>
      <c r="C162" s="46">
        <v>899</v>
      </c>
      <c r="D162" s="46">
        <v>899</v>
      </c>
      <c r="E162" s="46">
        <v>0</v>
      </c>
      <c r="F162" s="45">
        <v>1798</v>
      </c>
      <c r="G162" s="45">
        <v>899</v>
      </c>
      <c r="H162" s="46">
        <v>0</v>
      </c>
      <c r="I162" s="46">
        <v>1798</v>
      </c>
      <c r="J162" s="46">
        <v>1200</v>
      </c>
      <c r="K162" s="46">
        <v>1200</v>
      </c>
      <c r="L162" s="46">
        <v>1200</v>
      </c>
      <c r="M162" s="46">
        <v>1200</v>
      </c>
      <c r="N162" s="46">
        <v>1200</v>
      </c>
      <c r="O162" s="46">
        <f t="shared" si="5"/>
        <v>12293</v>
      </c>
    </row>
    <row r="163" spans="1:16" x14ac:dyDescent="0.25">
      <c r="A163" s="43">
        <v>3183</v>
      </c>
      <c r="B163" s="43" t="s">
        <v>247</v>
      </c>
      <c r="C163" s="46"/>
      <c r="D163" s="46">
        <v>0</v>
      </c>
      <c r="E163" s="46"/>
      <c r="F163" s="46">
        <v>0</v>
      </c>
      <c r="G163" s="46">
        <v>0</v>
      </c>
      <c r="H163" s="46"/>
      <c r="I163" s="46"/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f t="shared" si="5"/>
        <v>0</v>
      </c>
    </row>
    <row r="164" spans="1:16" x14ac:dyDescent="0.25">
      <c r="A164" s="43">
        <v>3272</v>
      </c>
      <c r="B164" s="43" t="s">
        <v>300</v>
      </c>
      <c r="C164" s="46"/>
      <c r="D164" s="46"/>
      <c r="E164" s="46">
        <v>0</v>
      </c>
      <c r="F164" s="46">
        <v>0</v>
      </c>
      <c r="G164" s="46">
        <v>0</v>
      </c>
      <c r="H164" s="46"/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f t="shared" si="5"/>
        <v>0</v>
      </c>
      <c r="P164" s="46"/>
    </row>
    <row r="165" spans="1:16" x14ac:dyDescent="0.25">
      <c r="A165" s="43">
        <v>3341</v>
      </c>
      <c r="B165" s="43" t="s">
        <v>252</v>
      </c>
      <c r="C165" s="46"/>
      <c r="D165" s="46"/>
      <c r="E165" s="46"/>
      <c r="F165" s="46">
        <v>0</v>
      </c>
      <c r="G165" s="46">
        <v>0</v>
      </c>
      <c r="H165" s="46"/>
      <c r="I165" s="46">
        <v>8000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f t="shared" si="5"/>
        <v>8000</v>
      </c>
      <c r="P165" s="46"/>
    </row>
    <row r="166" spans="1:16" x14ac:dyDescent="0.25">
      <c r="A166" s="43">
        <v>3364</v>
      </c>
      <c r="B166" s="43" t="s">
        <v>253</v>
      </c>
      <c r="C166" s="46">
        <v>0</v>
      </c>
      <c r="D166" s="46">
        <v>280.14</v>
      </c>
      <c r="E166" s="46">
        <v>280.14</v>
      </c>
      <c r="F166" s="45">
        <v>280.14</v>
      </c>
      <c r="G166" s="45">
        <v>280.14</v>
      </c>
      <c r="H166" s="46">
        <v>280.14</v>
      </c>
      <c r="I166" s="46">
        <v>280.14</v>
      </c>
      <c r="J166" s="46">
        <v>292</v>
      </c>
      <c r="K166" s="46">
        <v>292</v>
      </c>
      <c r="L166" s="46">
        <v>292</v>
      </c>
      <c r="M166" s="46">
        <v>292</v>
      </c>
      <c r="N166" s="46">
        <v>292</v>
      </c>
      <c r="O166" s="46">
        <f t="shared" si="5"/>
        <v>3140.8399999999997</v>
      </c>
      <c r="P166" s="46"/>
    </row>
    <row r="167" spans="1:16" x14ac:dyDescent="0.25">
      <c r="A167" s="43">
        <v>3471</v>
      </c>
      <c r="B167" s="43" t="s">
        <v>260</v>
      </c>
      <c r="C167" s="46"/>
      <c r="D167" s="46">
        <v>0</v>
      </c>
      <c r="E167" s="46"/>
      <c r="F167" s="46">
        <v>0</v>
      </c>
      <c r="G167" s="46">
        <v>0</v>
      </c>
      <c r="H167" s="46">
        <v>0</v>
      </c>
      <c r="I167" s="46"/>
      <c r="J167" s="46">
        <v>65</v>
      </c>
      <c r="K167" s="46">
        <v>0</v>
      </c>
      <c r="L167" s="46">
        <v>65</v>
      </c>
      <c r="M167" s="46">
        <v>0</v>
      </c>
      <c r="N167" s="46">
        <v>65</v>
      </c>
      <c r="O167" s="46">
        <f t="shared" si="5"/>
        <v>195</v>
      </c>
    </row>
    <row r="168" spans="1:16" x14ac:dyDescent="0.25">
      <c r="A168" s="43">
        <v>3511</v>
      </c>
      <c r="B168" s="43" t="s">
        <v>261</v>
      </c>
      <c r="C168" s="46">
        <v>673.4</v>
      </c>
      <c r="D168" s="46">
        <v>0</v>
      </c>
      <c r="E168" s="46">
        <v>118.32</v>
      </c>
      <c r="F168" s="46">
        <v>0</v>
      </c>
      <c r="G168" s="46">
        <v>0</v>
      </c>
      <c r="H168" s="46">
        <v>32.200000000000003</v>
      </c>
      <c r="I168" s="46">
        <v>58</v>
      </c>
      <c r="J168" s="46">
        <v>2284.9312500000001</v>
      </c>
      <c r="K168" s="46">
        <v>1827.9450000000002</v>
      </c>
      <c r="L168" s="46">
        <v>560.05897500000003</v>
      </c>
      <c r="M168" s="46">
        <v>143.95342500000001</v>
      </c>
      <c r="N168" s="46">
        <v>500</v>
      </c>
      <c r="O168" s="46">
        <f t="shared" si="5"/>
        <v>6198.8086499999999</v>
      </c>
    </row>
    <row r="169" spans="1:16" x14ac:dyDescent="0.25">
      <c r="A169" s="43">
        <v>3521</v>
      </c>
      <c r="B169" s="43" t="s">
        <v>287</v>
      </c>
      <c r="C169" s="46"/>
      <c r="D169" s="46"/>
      <c r="E169" s="46"/>
      <c r="F169" s="46">
        <v>0</v>
      </c>
      <c r="G169" s="46">
        <v>0</v>
      </c>
      <c r="H169" s="46"/>
      <c r="I169" s="46"/>
      <c r="J169" s="46">
        <v>0</v>
      </c>
      <c r="K169" s="46">
        <v>0</v>
      </c>
      <c r="L169" s="46">
        <v>105</v>
      </c>
      <c r="M169" s="46">
        <v>50.064524999999996</v>
      </c>
      <c r="N169" s="46">
        <v>0</v>
      </c>
      <c r="O169" s="46">
        <f t="shared" si="5"/>
        <v>155.064525</v>
      </c>
    </row>
    <row r="170" spans="1:16" x14ac:dyDescent="0.25">
      <c r="A170" s="43">
        <v>3534</v>
      </c>
      <c r="B170" s="43" t="s">
        <v>265</v>
      </c>
      <c r="C170" s="46">
        <v>0</v>
      </c>
      <c r="D170" s="46">
        <v>2262</v>
      </c>
      <c r="E170" s="46">
        <v>-1131</v>
      </c>
      <c r="F170" s="46">
        <v>0</v>
      </c>
      <c r="G170" s="46">
        <v>0</v>
      </c>
      <c r="H170" s="46"/>
      <c r="I170" s="46"/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f t="shared" si="5"/>
        <v>1131</v>
      </c>
    </row>
    <row r="171" spans="1:16" x14ac:dyDescent="0.25">
      <c r="A171" s="43">
        <v>3582</v>
      </c>
      <c r="B171" s="43" t="s">
        <v>266</v>
      </c>
      <c r="C171" s="46"/>
      <c r="D171" s="46"/>
      <c r="E171" s="46">
        <v>0</v>
      </c>
      <c r="F171" s="45">
        <v>1624</v>
      </c>
      <c r="G171" s="46">
        <v>0</v>
      </c>
      <c r="H171" s="46"/>
      <c r="I171" s="46">
        <v>0</v>
      </c>
      <c r="J171" s="46">
        <v>262.5</v>
      </c>
      <c r="K171" s="46">
        <v>0</v>
      </c>
      <c r="L171" s="46">
        <v>262.5</v>
      </c>
      <c r="M171" s="46">
        <v>0</v>
      </c>
      <c r="N171" s="46">
        <v>262.5</v>
      </c>
      <c r="O171" s="46">
        <f t="shared" si="5"/>
        <v>2411.5</v>
      </c>
    </row>
    <row r="172" spans="1:16" x14ac:dyDescent="0.25">
      <c r="A172" s="43">
        <v>3791</v>
      </c>
      <c r="B172" s="43" t="s">
        <v>267</v>
      </c>
      <c r="C172" s="46">
        <v>0</v>
      </c>
      <c r="D172" s="46">
        <v>3736</v>
      </c>
      <c r="E172" s="46">
        <v>3200</v>
      </c>
      <c r="F172" s="46">
        <v>0</v>
      </c>
      <c r="G172" s="46">
        <v>0</v>
      </c>
      <c r="H172" s="46"/>
      <c r="I172" s="46"/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f t="shared" si="5"/>
        <v>6936</v>
      </c>
    </row>
    <row r="173" spans="1:16" x14ac:dyDescent="0.25">
      <c r="A173" s="43">
        <v>3841</v>
      </c>
      <c r="B173" s="43" t="s">
        <v>301</v>
      </c>
      <c r="C173" s="46">
        <v>0</v>
      </c>
      <c r="D173" s="46">
        <v>1299.2</v>
      </c>
      <c r="E173" s="46">
        <v>10667.52</v>
      </c>
      <c r="F173" s="45">
        <v>74.8</v>
      </c>
      <c r="G173" s="46">
        <v>0</v>
      </c>
      <c r="H173" s="46">
        <v>0</v>
      </c>
      <c r="I173" s="46">
        <v>9092.6</v>
      </c>
      <c r="J173" s="46">
        <v>4000</v>
      </c>
      <c r="K173" s="46">
        <v>4000</v>
      </c>
      <c r="L173" s="46">
        <v>4000</v>
      </c>
      <c r="M173" s="46">
        <v>1817.1561749999998</v>
      </c>
      <c r="N173" s="46">
        <v>1000</v>
      </c>
      <c r="O173" s="46">
        <f t="shared" si="5"/>
        <v>35951.276174999999</v>
      </c>
    </row>
    <row r="174" spans="1:16" x14ac:dyDescent="0.25">
      <c r="A174" s="43">
        <v>3856</v>
      </c>
      <c r="B174" s="43" t="s">
        <v>270</v>
      </c>
      <c r="C174" s="46">
        <v>0</v>
      </c>
      <c r="D174" s="46"/>
      <c r="E174" s="46"/>
      <c r="F174" s="46">
        <v>0</v>
      </c>
      <c r="G174" s="46">
        <v>0</v>
      </c>
      <c r="H174" s="46"/>
      <c r="I174" s="46"/>
      <c r="J174" s="46">
        <v>0</v>
      </c>
      <c r="K174" s="46">
        <v>0</v>
      </c>
      <c r="L174" s="46">
        <v>250</v>
      </c>
      <c r="M174" s="46">
        <v>0</v>
      </c>
      <c r="N174" s="46">
        <v>0</v>
      </c>
      <c r="O174" s="46">
        <f t="shared" si="5"/>
        <v>250</v>
      </c>
    </row>
    <row r="175" spans="1:16" x14ac:dyDescent="0.25">
      <c r="A175" s="43">
        <v>3857</v>
      </c>
      <c r="B175" s="43" t="s">
        <v>271</v>
      </c>
      <c r="C175" s="46">
        <v>339.01</v>
      </c>
      <c r="D175" s="46">
        <v>5684</v>
      </c>
      <c r="E175" s="46">
        <v>0</v>
      </c>
      <c r="F175" s="45">
        <v>755</v>
      </c>
      <c r="G175" s="45">
        <v>46</v>
      </c>
      <c r="H175" s="46">
        <v>0</v>
      </c>
      <c r="I175" s="46">
        <v>0</v>
      </c>
      <c r="J175" s="46">
        <v>465.25500000000005</v>
      </c>
      <c r="K175" s="46">
        <v>2977.4115000000002</v>
      </c>
      <c r="L175" s="46">
        <v>1295.6580000000001</v>
      </c>
      <c r="M175" s="46">
        <v>0</v>
      </c>
      <c r="N175" s="46">
        <v>84.892499999999998</v>
      </c>
      <c r="O175" s="46">
        <f t="shared" si="5"/>
        <v>11647.227000000001</v>
      </c>
    </row>
    <row r="176" spans="1:16" x14ac:dyDescent="0.25">
      <c r="A176" s="43">
        <v>3858</v>
      </c>
      <c r="B176" s="43" t="s">
        <v>272</v>
      </c>
      <c r="C176" s="46">
        <v>14</v>
      </c>
      <c r="D176" s="46">
        <v>0</v>
      </c>
      <c r="E176" s="46">
        <v>0</v>
      </c>
      <c r="F176" s="46">
        <v>0</v>
      </c>
      <c r="G176" s="45">
        <v>24</v>
      </c>
      <c r="H176" s="46"/>
      <c r="I176" s="46">
        <v>0</v>
      </c>
      <c r="J176" s="46">
        <v>0</v>
      </c>
      <c r="K176" s="46">
        <v>157.5</v>
      </c>
      <c r="L176" s="46">
        <v>0</v>
      </c>
      <c r="M176" s="46">
        <v>0</v>
      </c>
      <c r="N176" s="46">
        <v>157.5</v>
      </c>
      <c r="O176" s="46">
        <f t="shared" si="5"/>
        <v>353</v>
      </c>
    </row>
    <row r="177" spans="1:18" x14ac:dyDescent="0.25">
      <c r="A177" s="43">
        <v>5110</v>
      </c>
      <c r="B177" s="43" t="s">
        <v>291</v>
      </c>
      <c r="C177" s="46"/>
      <c r="D177" s="46"/>
      <c r="E177" s="46"/>
      <c r="F177" s="46">
        <v>0</v>
      </c>
      <c r="G177" s="46">
        <v>0</v>
      </c>
      <c r="H177" s="46"/>
      <c r="I177" s="46"/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>
        <f t="shared" si="5"/>
        <v>0</v>
      </c>
    </row>
    <row r="178" spans="1:18" x14ac:dyDescent="0.25">
      <c r="A178" s="43">
        <v>5152</v>
      </c>
      <c r="B178" s="43" t="s">
        <v>274</v>
      </c>
      <c r="C178" s="46">
        <v>0</v>
      </c>
      <c r="D178" s="46"/>
      <c r="E178" s="46"/>
      <c r="F178" s="46">
        <v>0</v>
      </c>
      <c r="G178" s="46">
        <v>0</v>
      </c>
      <c r="H178" s="46"/>
      <c r="I178" s="46"/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f t="shared" si="5"/>
        <v>0</v>
      </c>
    </row>
    <row r="179" spans="1:18" x14ac:dyDescent="0.25">
      <c r="A179" s="43">
        <v>5771</v>
      </c>
      <c r="B179" s="43" t="s">
        <v>302</v>
      </c>
      <c r="C179" s="46">
        <v>3500</v>
      </c>
      <c r="D179" s="46">
        <v>3780</v>
      </c>
      <c r="E179" s="46">
        <v>7500</v>
      </c>
      <c r="F179" s="45">
        <v>12450</v>
      </c>
      <c r="G179" s="46">
        <v>0</v>
      </c>
      <c r="H179" s="46"/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f t="shared" si="5"/>
        <v>27230</v>
      </c>
    </row>
    <row r="180" spans="1:18" ht="39" x14ac:dyDescent="0.25">
      <c r="A180" s="43" t="s">
        <v>303</v>
      </c>
      <c r="B180" s="43" t="s">
        <v>45</v>
      </c>
      <c r="C180" s="44">
        <f t="shared" ref="C180:O180" si="6">SUM(C137:C179)</f>
        <v>79519.179999999964</v>
      </c>
      <c r="D180" s="44">
        <f t="shared" si="6"/>
        <v>111789.13999999998</v>
      </c>
      <c r="E180" s="44">
        <f>SUM(E137:E179)</f>
        <v>108762.56000000001</v>
      </c>
      <c r="F180" s="44">
        <f t="shared" si="6"/>
        <v>100857.58</v>
      </c>
      <c r="G180" s="44">
        <f t="shared" si="6"/>
        <v>94596.4</v>
      </c>
      <c r="H180" s="44">
        <f t="shared" si="6"/>
        <v>82489.87999999999</v>
      </c>
      <c r="I180" s="44">
        <f t="shared" si="6"/>
        <v>86056.27</v>
      </c>
      <c r="J180" s="44">
        <f t="shared" si="6"/>
        <v>77110.585184000025</v>
      </c>
      <c r="K180" s="44">
        <f t="shared" si="6"/>
        <v>87429.434674750009</v>
      </c>
      <c r="L180" s="44">
        <f t="shared" si="6"/>
        <v>80104.581485750023</v>
      </c>
      <c r="M180" s="44">
        <f t="shared" si="6"/>
        <v>70154.668235999998</v>
      </c>
      <c r="N180" s="44">
        <f t="shared" si="6"/>
        <v>77014.434991000031</v>
      </c>
      <c r="O180" s="44">
        <f t="shared" si="6"/>
        <v>1055884.7145715002</v>
      </c>
    </row>
    <row r="181" spans="1:18" x14ac:dyDescent="0.25">
      <c r="A181" s="41"/>
      <c r="C181" s="46"/>
      <c r="D181" s="46"/>
      <c r="E181" s="46"/>
      <c r="J181" s="46"/>
      <c r="K181" s="46"/>
      <c r="L181" s="46"/>
      <c r="M181" s="46"/>
      <c r="N181" s="46"/>
      <c r="O181" s="46"/>
    </row>
    <row r="182" spans="1:18" x14ac:dyDescent="0.25">
      <c r="A182" s="40">
        <v>400</v>
      </c>
      <c r="B182" s="40" t="s">
        <v>304</v>
      </c>
      <c r="C182" s="47"/>
      <c r="D182" s="47"/>
      <c r="E182" s="47"/>
      <c r="F182" s="41"/>
      <c r="G182" s="41"/>
      <c r="H182" s="41"/>
      <c r="I182" s="41"/>
      <c r="J182" s="46"/>
      <c r="K182" s="46"/>
      <c r="L182" s="46"/>
      <c r="M182" s="46"/>
      <c r="N182" s="46"/>
      <c r="O182" s="46"/>
    </row>
    <row r="183" spans="1:18" x14ac:dyDescent="0.25">
      <c r="A183" s="43">
        <v>1211</v>
      </c>
      <c r="B183" s="43" t="s">
        <v>305</v>
      </c>
      <c r="C183" s="46">
        <v>8045.7</v>
      </c>
      <c r="D183" s="46">
        <v>10516.7</v>
      </c>
      <c r="E183" s="46">
        <v>10809.15</v>
      </c>
      <c r="F183" s="45">
        <v>15419.72</v>
      </c>
      <c r="G183" s="45">
        <v>10397</v>
      </c>
      <c r="H183" s="46">
        <v>14858.25</v>
      </c>
      <c r="I183" s="46">
        <v>9117.26</v>
      </c>
      <c r="J183" s="46">
        <v>10400</v>
      </c>
      <c r="K183" s="46">
        <v>10900</v>
      </c>
      <c r="L183" s="46">
        <v>10400</v>
      </c>
      <c r="M183" s="46">
        <v>10400</v>
      </c>
      <c r="N183" s="46">
        <v>10400</v>
      </c>
      <c r="O183" s="46">
        <f>SUM(C183:N183)</f>
        <v>131663.78</v>
      </c>
    </row>
    <row r="184" spans="1:18" x14ac:dyDescent="0.25">
      <c r="A184" s="43">
        <v>1212</v>
      </c>
      <c r="B184" s="43" t="s">
        <v>306</v>
      </c>
      <c r="C184" s="46">
        <v>7000</v>
      </c>
      <c r="D184" s="46">
        <v>7000</v>
      </c>
      <c r="E184" s="46">
        <v>7000</v>
      </c>
      <c r="F184" s="45">
        <v>7700</v>
      </c>
      <c r="G184" s="45">
        <v>7700</v>
      </c>
      <c r="H184" s="46">
        <v>7700</v>
      </c>
      <c r="I184" s="46">
        <v>7253.4</v>
      </c>
      <c r="J184" s="46">
        <v>7700</v>
      </c>
      <c r="K184" s="46">
        <v>7700</v>
      </c>
      <c r="L184" s="46">
        <v>7700</v>
      </c>
      <c r="M184" s="46">
        <v>7700</v>
      </c>
      <c r="N184" s="46">
        <v>7700</v>
      </c>
      <c r="O184" s="46">
        <f t="shared" ref="O184:O235" si="7">SUM(C184:N184)</f>
        <v>89853.4</v>
      </c>
      <c r="P184" s="49"/>
    </row>
    <row r="185" spans="1:18" x14ac:dyDescent="0.25">
      <c r="A185" s="43">
        <v>1564</v>
      </c>
      <c r="B185" s="43" t="s">
        <v>307</v>
      </c>
      <c r="C185" s="46"/>
      <c r="D185" s="46">
        <v>6138</v>
      </c>
      <c r="E185" s="46"/>
      <c r="F185" s="46">
        <v>0</v>
      </c>
      <c r="G185" s="46">
        <v>0</v>
      </c>
      <c r="H185" s="46"/>
      <c r="I185" s="46"/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6138</v>
      </c>
    </row>
    <row r="186" spans="1:18" x14ac:dyDescent="0.25">
      <c r="A186" s="43">
        <v>2111</v>
      </c>
      <c r="B186" s="43" t="s">
        <v>231</v>
      </c>
      <c r="C186" s="46">
        <v>89.02</v>
      </c>
      <c r="D186" s="46">
        <v>0</v>
      </c>
      <c r="E186" s="46">
        <v>423.17</v>
      </c>
      <c r="F186" s="45">
        <v>0</v>
      </c>
      <c r="G186" s="45">
        <v>1200.8800000000001</v>
      </c>
      <c r="H186" s="46">
        <v>0</v>
      </c>
      <c r="I186" s="46">
        <v>0</v>
      </c>
      <c r="J186" s="46">
        <v>1500</v>
      </c>
      <c r="K186" s="46">
        <v>1500</v>
      </c>
      <c r="L186" s="46">
        <v>1500</v>
      </c>
      <c r="M186" s="46">
        <v>1500</v>
      </c>
      <c r="N186" s="46">
        <v>1500</v>
      </c>
      <c r="O186" s="46">
        <f t="shared" si="7"/>
        <v>9213.07</v>
      </c>
      <c r="P186" s="50"/>
    </row>
    <row r="187" spans="1:18" x14ac:dyDescent="0.25">
      <c r="A187" s="43">
        <v>2161</v>
      </c>
      <c r="B187" s="43" t="s">
        <v>232</v>
      </c>
      <c r="C187" s="46">
        <v>23871.06</v>
      </c>
      <c r="D187" s="46">
        <v>9943.18</v>
      </c>
      <c r="E187" s="46">
        <v>9714.42</v>
      </c>
      <c r="F187" s="45">
        <v>16343.52</v>
      </c>
      <c r="G187" s="45">
        <v>12226.9</v>
      </c>
      <c r="H187" s="46">
        <v>8310.9500000000007</v>
      </c>
      <c r="I187" s="46">
        <v>19096.080000000002</v>
      </c>
      <c r="J187" s="46">
        <v>9000</v>
      </c>
      <c r="K187" s="46">
        <v>9000</v>
      </c>
      <c r="L187" s="46">
        <v>9000</v>
      </c>
      <c r="M187" s="46">
        <v>9000</v>
      </c>
      <c r="N187" s="46">
        <v>9000</v>
      </c>
      <c r="O187" s="46">
        <f t="shared" si="7"/>
        <v>144506.10999999999</v>
      </c>
    </row>
    <row r="188" spans="1:18" x14ac:dyDescent="0.25">
      <c r="A188" s="43">
        <v>2172</v>
      </c>
      <c r="B188" s="43" t="s">
        <v>279</v>
      </c>
      <c r="C188" s="46"/>
      <c r="D188" s="46">
        <v>0</v>
      </c>
      <c r="E188" s="46">
        <v>0</v>
      </c>
      <c r="F188" s="46">
        <v>0</v>
      </c>
      <c r="G188" s="45">
        <v>12</v>
      </c>
      <c r="H188" s="46">
        <v>36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48</v>
      </c>
    </row>
    <row r="189" spans="1:18" x14ac:dyDescent="0.25">
      <c r="A189" s="43">
        <v>2213</v>
      </c>
      <c r="B189" s="43" t="s">
        <v>233</v>
      </c>
      <c r="C189" s="46"/>
      <c r="D189" s="46"/>
      <c r="E189" s="46">
        <v>26816.799999999999</v>
      </c>
      <c r="F189" s="46">
        <v>0</v>
      </c>
      <c r="G189" s="46">
        <v>0</v>
      </c>
      <c r="H189" s="46">
        <v>607.4</v>
      </c>
      <c r="I189" s="46">
        <v>266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27690.2</v>
      </c>
    </row>
    <row r="190" spans="1:18" x14ac:dyDescent="0.25">
      <c r="A190" s="43">
        <v>2215</v>
      </c>
      <c r="B190" s="43" t="s">
        <v>235</v>
      </c>
      <c r="C190" s="46">
        <v>64.8</v>
      </c>
      <c r="D190" s="46">
        <v>0</v>
      </c>
      <c r="E190" s="46">
        <v>130</v>
      </c>
      <c r="F190" s="45">
        <v>126.9</v>
      </c>
      <c r="G190" s="45">
        <v>65.8</v>
      </c>
      <c r="H190" s="46">
        <v>128.9</v>
      </c>
      <c r="I190" s="46">
        <v>64.5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7"/>
        <v>580.90000000000009</v>
      </c>
    </row>
    <row r="191" spans="1:18" x14ac:dyDescent="0.25">
      <c r="A191" s="43">
        <v>2222</v>
      </c>
      <c r="B191" s="43" t="s">
        <v>308</v>
      </c>
      <c r="C191" s="46">
        <v>85566.97</v>
      </c>
      <c r="D191" s="46">
        <v>88027.86</v>
      </c>
      <c r="E191" s="46">
        <v>73947.64</v>
      </c>
      <c r="F191" s="45">
        <v>101578.09</v>
      </c>
      <c r="G191" s="45">
        <v>92295.72</v>
      </c>
      <c r="H191" s="46">
        <v>85149.5</v>
      </c>
      <c r="I191" s="46">
        <v>93721.32</v>
      </c>
      <c r="J191" s="46">
        <v>80564.850000000006</v>
      </c>
      <c r="K191" s="46">
        <v>80564.850000000006</v>
      </c>
      <c r="L191" s="46">
        <v>80564.850000000006</v>
      </c>
      <c r="M191" s="46">
        <v>80564.850000000006</v>
      </c>
      <c r="N191" s="46">
        <v>80564.850000000006</v>
      </c>
      <c r="O191" s="46">
        <f t="shared" si="7"/>
        <v>1023111.35</v>
      </c>
      <c r="R191" s="50"/>
    </row>
    <row r="192" spans="1:18" x14ac:dyDescent="0.25">
      <c r="A192" s="43">
        <v>2223</v>
      </c>
      <c r="B192" s="43" t="s">
        <v>309</v>
      </c>
      <c r="C192" s="46">
        <v>51364.55</v>
      </c>
      <c r="D192" s="46">
        <v>43203.72</v>
      </c>
      <c r="E192" s="46">
        <v>44235.9</v>
      </c>
      <c r="F192" s="45">
        <v>55182.5</v>
      </c>
      <c r="G192" s="45">
        <v>66245</v>
      </c>
      <c r="H192" s="46">
        <v>42622.5</v>
      </c>
      <c r="I192" s="46">
        <v>48555</v>
      </c>
      <c r="J192" s="46">
        <v>49956.77</v>
      </c>
      <c r="K192" s="46">
        <v>49956.77</v>
      </c>
      <c r="L192" s="46">
        <v>49956.77</v>
      </c>
      <c r="M192" s="46">
        <v>49956.77</v>
      </c>
      <c r="N192" s="46">
        <v>49956.77</v>
      </c>
      <c r="O192" s="46">
        <f t="shared" si="7"/>
        <v>601193.02000000014</v>
      </c>
      <c r="R192" s="50"/>
    </row>
    <row r="193" spans="1:18" x14ac:dyDescent="0.25">
      <c r="A193" s="43">
        <v>2224</v>
      </c>
      <c r="B193" s="43" t="s">
        <v>310</v>
      </c>
      <c r="C193" s="46">
        <v>79000</v>
      </c>
      <c r="D193" s="46">
        <v>50440</v>
      </c>
      <c r="E193" s="46">
        <v>144125</v>
      </c>
      <c r="F193" s="45">
        <v>106000</v>
      </c>
      <c r="G193" s="45">
        <v>112741.5</v>
      </c>
      <c r="H193" s="46">
        <v>119646</v>
      </c>
      <c r="I193" s="46">
        <v>107427.5</v>
      </c>
      <c r="J193" s="46">
        <v>90882.87</v>
      </c>
      <c r="K193" s="46">
        <v>90882.87</v>
      </c>
      <c r="L193" s="46">
        <v>121177.15</v>
      </c>
      <c r="M193" s="46">
        <v>121177.15</v>
      </c>
      <c r="N193" s="46">
        <v>121177.15</v>
      </c>
      <c r="O193" s="46">
        <f t="shared" si="7"/>
        <v>1264677.19</v>
      </c>
      <c r="R193" s="50"/>
    </row>
    <row r="194" spans="1:18" x14ac:dyDescent="0.25">
      <c r="A194" s="43">
        <v>2225</v>
      </c>
      <c r="B194" s="43" t="s">
        <v>311</v>
      </c>
      <c r="C194" s="46">
        <v>217508.17</v>
      </c>
      <c r="D194" s="46">
        <v>42184.43</v>
      </c>
      <c r="E194" s="46">
        <v>164414.29</v>
      </c>
      <c r="F194" s="45">
        <v>194853.82</v>
      </c>
      <c r="G194" s="45">
        <v>86690.92</v>
      </c>
      <c r="H194" s="46">
        <v>136945.54</v>
      </c>
      <c r="I194" s="46">
        <v>193494.12</v>
      </c>
      <c r="J194" s="46">
        <v>180000</v>
      </c>
      <c r="K194" s="46">
        <v>180000</v>
      </c>
      <c r="L194" s="46">
        <v>180000</v>
      </c>
      <c r="M194" s="46">
        <v>180000</v>
      </c>
      <c r="N194" s="46">
        <v>180000</v>
      </c>
      <c r="O194" s="46">
        <f t="shared" si="7"/>
        <v>1936091.29</v>
      </c>
      <c r="R194" s="50"/>
    </row>
    <row r="195" spans="1:18" x14ac:dyDescent="0.25">
      <c r="A195" s="43">
        <v>2226</v>
      </c>
      <c r="B195" s="43" t="s">
        <v>312</v>
      </c>
      <c r="C195" s="46">
        <v>4890.7</v>
      </c>
      <c r="D195" s="46">
        <v>3688.5</v>
      </c>
      <c r="E195" s="46">
        <v>3080</v>
      </c>
      <c r="F195" s="45">
        <v>3193</v>
      </c>
      <c r="G195" s="45">
        <v>2840</v>
      </c>
      <c r="H195" s="46">
        <v>2824</v>
      </c>
      <c r="I195" s="46">
        <v>4167.5</v>
      </c>
      <c r="J195" s="46">
        <v>2816.07</v>
      </c>
      <c r="K195" s="46">
        <v>2816.07</v>
      </c>
      <c r="L195" s="46">
        <v>2816.07</v>
      </c>
      <c r="M195" s="46">
        <v>2816.07</v>
      </c>
      <c r="N195" s="46">
        <v>2816.07</v>
      </c>
      <c r="O195" s="46">
        <f t="shared" si="7"/>
        <v>38764.050000000003</v>
      </c>
      <c r="R195" s="50"/>
    </row>
    <row r="196" spans="1:18" x14ac:dyDescent="0.25">
      <c r="A196" s="43">
        <v>2386</v>
      </c>
      <c r="B196" s="43" t="s">
        <v>313</v>
      </c>
      <c r="C196" s="46">
        <v>73154.5</v>
      </c>
      <c r="D196" s="46">
        <v>99285.78</v>
      </c>
      <c r="E196" s="46">
        <v>302630.87</v>
      </c>
      <c r="F196" s="45">
        <v>177398.17</v>
      </c>
      <c r="G196" s="45">
        <v>183318.87</v>
      </c>
      <c r="H196" s="46">
        <v>172378.54</v>
      </c>
      <c r="I196" s="46">
        <v>132627.39000000001</v>
      </c>
      <c r="J196" s="46">
        <v>121498.50872249999</v>
      </c>
      <c r="K196" s="46">
        <v>124903.79999999999</v>
      </c>
      <c r="L196" s="46">
        <v>122376.87049999999</v>
      </c>
      <c r="M196" s="46">
        <v>98048.999999999985</v>
      </c>
      <c r="N196" s="46">
        <v>100946.99999999999</v>
      </c>
      <c r="O196" s="46">
        <f t="shared" si="7"/>
        <v>1708569.2992225001</v>
      </c>
    </row>
    <row r="197" spans="1:18" x14ac:dyDescent="0.25">
      <c r="A197" s="43">
        <v>2387</v>
      </c>
      <c r="B197" s="43" t="s">
        <v>314</v>
      </c>
      <c r="C197" s="46"/>
      <c r="D197" s="46"/>
      <c r="E197" s="46"/>
      <c r="F197" s="46">
        <v>0</v>
      </c>
      <c r="G197" s="46">
        <v>0</v>
      </c>
      <c r="H197" s="46"/>
      <c r="I197" s="46"/>
      <c r="J197" s="46">
        <v>0</v>
      </c>
      <c r="K197" s="46">
        <v>0</v>
      </c>
      <c r="L197" s="46">
        <v>0</v>
      </c>
      <c r="M197" s="46">
        <v>0</v>
      </c>
      <c r="N197" s="46">
        <v>10000</v>
      </c>
      <c r="O197" s="46">
        <f t="shared" si="7"/>
        <v>10000</v>
      </c>
    </row>
    <row r="198" spans="1:18" x14ac:dyDescent="0.25">
      <c r="A198" s="43">
        <v>2388</v>
      </c>
      <c r="B198" s="43" t="s">
        <v>315</v>
      </c>
      <c r="C198" s="46">
        <v>0</v>
      </c>
      <c r="D198" s="46"/>
      <c r="E198" s="46">
        <v>0</v>
      </c>
      <c r="F198" s="45">
        <v>3110.54</v>
      </c>
      <c r="G198" s="46">
        <v>0</v>
      </c>
      <c r="H198" s="46">
        <v>2549.1</v>
      </c>
      <c r="I198" s="46">
        <v>5358.92</v>
      </c>
      <c r="J198" s="46">
        <v>1646.3279700000005</v>
      </c>
      <c r="K198" s="46">
        <v>3528.5104575000005</v>
      </c>
      <c r="L198" s="46">
        <v>6568.5263175000009</v>
      </c>
      <c r="M198" s="46">
        <v>0</v>
      </c>
      <c r="N198" s="46">
        <v>1699.7639400000003</v>
      </c>
      <c r="O198" s="46">
        <f t="shared" si="7"/>
        <v>24461.688685000001</v>
      </c>
    </row>
    <row r="199" spans="1:18" x14ac:dyDescent="0.25">
      <c r="A199" s="43">
        <v>2612</v>
      </c>
      <c r="B199" s="43" t="s">
        <v>316</v>
      </c>
      <c r="C199" s="46">
        <v>24901.65</v>
      </c>
      <c r="D199" s="46">
        <v>23670.27</v>
      </c>
      <c r="E199" s="46">
        <v>25503.7</v>
      </c>
      <c r="F199" s="45">
        <v>32349.21</v>
      </c>
      <c r="G199" s="45">
        <v>26192.48</v>
      </c>
      <c r="H199" s="46">
        <v>30968.65</v>
      </c>
      <c r="I199" s="46">
        <v>29096.54</v>
      </c>
      <c r="J199" s="46">
        <v>27442.623521250003</v>
      </c>
      <c r="K199" s="46">
        <v>23916.99555</v>
      </c>
      <c r="L199" s="46">
        <v>22564.299161250001</v>
      </c>
      <c r="M199" s="46">
        <v>23368.640163750002</v>
      </c>
      <c r="N199" s="46">
        <v>14952.451736250003</v>
      </c>
      <c r="O199" s="46">
        <f t="shared" si="7"/>
        <v>304927.51013249997</v>
      </c>
    </row>
    <row r="200" spans="1:18" x14ac:dyDescent="0.25">
      <c r="A200" s="43">
        <v>2712</v>
      </c>
      <c r="B200" s="43" t="s">
        <v>317</v>
      </c>
      <c r="C200" s="46"/>
      <c r="D200" s="46">
        <v>170624.4</v>
      </c>
      <c r="E200" s="46">
        <v>0</v>
      </c>
      <c r="F200" s="46">
        <v>0</v>
      </c>
      <c r="G200" s="46">
        <v>0</v>
      </c>
      <c r="H200" s="46"/>
      <c r="I200" s="46"/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f t="shared" si="7"/>
        <v>170624.4</v>
      </c>
    </row>
    <row r="201" spans="1:18" x14ac:dyDescent="0.25">
      <c r="A201" s="43">
        <v>3111</v>
      </c>
      <c r="B201" s="43" t="s">
        <v>318</v>
      </c>
      <c r="C201" s="46">
        <v>79733</v>
      </c>
      <c r="D201" s="46">
        <v>73471</v>
      </c>
      <c r="E201" s="46">
        <v>67642</v>
      </c>
      <c r="F201" s="45">
        <v>80961</v>
      </c>
      <c r="G201" s="45">
        <v>93734</v>
      </c>
      <c r="H201" s="46">
        <v>82141</v>
      </c>
      <c r="I201" s="46">
        <v>78031</v>
      </c>
      <c r="J201" s="46">
        <v>92075.177250000008</v>
      </c>
      <c r="K201" s="46">
        <v>89629.115625000006</v>
      </c>
      <c r="L201" s="46">
        <v>87393.741750000001</v>
      </c>
      <c r="M201" s="46">
        <v>85423.960125000012</v>
      </c>
      <c r="N201" s="46">
        <v>78360.793875000003</v>
      </c>
      <c r="O201" s="46">
        <f t="shared" si="7"/>
        <v>988595.78862499993</v>
      </c>
    </row>
    <row r="202" spans="1:18" x14ac:dyDescent="0.25">
      <c r="A202" s="45">
        <v>3162</v>
      </c>
      <c r="B202" s="45" t="s">
        <v>319</v>
      </c>
      <c r="C202" s="46"/>
      <c r="D202" s="46"/>
      <c r="E202" s="46"/>
      <c r="F202" s="45"/>
      <c r="G202" s="45"/>
      <c r="H202" s="46">
        <v>7740</v>
      </c>
      <c r="I202" s="46"/>
      <c r="J202" s="46"/>
      <c r="K202" s="46"/>
      <c r="L202" s="46"/>
      <c r="M202" s="46"/>
      <c r="N202" s="46"/>
      <c r="O202" s="46">
        <f t="shared" si="7"/>
        <v>7740</v>
      </c>
    </row>
    <row r="203" spans="1:18" x14ac:dyDescent="0.25">
      <c r="A203" s="43">
        <v>3261</v>
      </c>
      <c r="B203" s="43" t="s">
        <v>320</v>
      </c>
      <c r="C203" s="46">
        <v>0</v>
      </c>
      <c r="D203" s="46"/>
      <c r="E203" s="46">
        <v>0</v>
      </c>
      <c r="F203" s="46">
        <v>0</v>
      </c>
      <c r="G203" s="46">
        <v>0</v>
      </c>
      <c r="H203" s="46"/>
      <c r="I203" s="46"/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f t="shared" si="7"/>
        <v>0</v>
      </c>
    </row>
    <row r="204" spans="1:18" x14ac:dyDescent="0.25">
      <c r="A204" s="43">
        <v>3273</v>
      </c>
      <c r="B204" s="43" t="s">
        <v>321</v>
      </c>
      <c r="C204" s="46"/>
      <c r="D204" s="46">
        <v>850</v>
      </c>
      <c r="E204" s="46"/>
      <c r="F204" s="46">
        <v>0</v>
      </c>
      <c r="G204" s="46">
        <v>0</v>
      </c>
      <c r="H204" s="46">
        <v>20201.23</v>
      </c>
      <c r="I204" s="46">
        <v>0</v>
      </c>
      <c r="J204" s="46">
        <v>20306</v>
      </c>
      <c r="K204" s="46">
        <v>5788.125</v>
      </c>
      <c r="L204" s="46">
        <v>0</v>
      </c>
      <c r="M204" s="46">
        <v>0</v>
      </c>
      <c r="N204" s="46">
        <v>0</v>
      </c>
      <c r="O204" s="46">
        <f t="shared" si="7"/>
        <v>47145.354999999996</v>
      </c>
    </row>
    <row r="205" spans="1:18" x14ac:dyDescent="0.25">
      <c r="A205" s="43">
        <v>3341</v>
      </c>
      <c r="B205" s="43" t="s">
        <v>252</v>
      </c>
      <c r="C205" s="46">
        <v>4060</v>
      </c>
      <c r="D205" s="46">
        <v>8060</v>
      </c>
      <c r="E205" s="46">
        <v>8060</v>
      </c>
      <c r="F205" s="45">
        <v>8060</v>
      </c>
      <c r="G205" s="45">
        <v>8060</v>
      </c>
      <c r="H205" s="46">
        <v>8060</v>
      </c>
      <c r="I205" s="46">
        <v>8060</v>
      </c>
      <c r="J205" s="46">
        <v>10550</v>
      </c>
      <c r="K205" s="46">
        <v>8060</v>
      </c>
      <c r="L205" s="46">
        <v>8060</v>
      </c>
      <c r="M205" s="46">
        <v>8060</v>
      </c>
      <c r="N205" s="46">
        <v>8060</v>
      </c>
      <c r="O205" s="46">
        <f t="shared" si="7"/>
        <v>95210</v>
      </c>
    </row>
    <row r="206" spans="1:18" x14ac:dyDescent="0.25">
      <c r="A206" s="43">
        <v>3381</v>
      </c>
      <c r="B206" s="43" t="s">
        <v>322</v>
      </c>
      <c r="C206" s="46"/>
      <c r="D206" s="46"/>
      <c r="E206" s="46"/>
      <c r="F206" s="46">
        <v>0</v>
      </c>
      <c r="G206" s="46">
        <v>0</v>
      </c>
      <c r="H206" s="46"/>
      <c r="I206" s="46"/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f t="shared" si="7"/>
        <v>0</v>
      </c>
    </row>
    <row r="207" spans="1:18" x14ac:dyDescent="0.25">
      <c r="A207" s="43">
        <v>3441</v>
      </c>
      <c r="B207" s="43" t="s">
        <v>323</v>
      </c>
      <c r="C207" s="46">
        <v>21376.75</v>
      </c>
      <c r="D207" s="46"/>
      <c r="E207" s="46">
        <v>13050.15</v>
      </c>
      <c r="F207" s="45">
        <v>26320</v>
      </c>
      <c r="G207" s="46">
        <v>0</v>
      </c>
      <c r="H207" s="46">
        <v>83955.73</v>
      </c>
      <c r="I207" s="46">
        <v>97732.71</v>
      </c>
      <c r="J207" s="46">
        <v>23505.980793750001</v>
      </c>
      <c r="K207" s="46">
        <v>7293.7436512499999</v>
      </c>
      <c r="L207" s="46">
        <v>0</v>
      </c>
      <c r="M207" s="46">
        <v>29157.702840000005</v>
      </c>
      <c r="N207" s="46">
        <v>0</v>
      </c>
      <c r="O207" s="46">
        <f t="shared" si="7"/>
        <v>302392.76728500001</v>
      </c>
    </row>
    <row r="208" spans="1:18" x14ac:dyDescent="0.25">
      <c r="A208" s="43">
        <v>3471</v>
      </c>
      <c r="B208" s="43" t="s">
        <v>260</v>
      </c>
      <c r="C208" s="46"/>
      <c r="D208" s="46">
        <v>0</v>
      </c>
      <c r="E208" s="46">
        <v>169.55</v>
      </c>
      <c r="F208" s="45">
        <v>464</v>
      </c>
      <c r="G208" s="46">
        <v>0</v>
      </c>
      <c r="H208" s="46">
        <v>0</v>
      </c>
      <c r="I208" s="46"/>
      <c r="J208" s="46">
        <v>306.77062500000005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7"/>
        <v>940.32062500000006</v>
      </c>
    </row>
    <row r="209" spans="1:16" x14ac:dyDescent="0.25">
      <c r="A209" s="43">
        <v>3511</v>
      </c>
      <c r="B209" s="43" t="s">
        <v>261</v>
      </c>
      <c r="C209" s="46">
        <v>16468.09</v>
      </c>
      <c r="D209" s="46">
        <v>38855.33</v>
      </c>
      <c r="E209" s="46">
        <v>22629.48</v>
      </c>
      <c r="F209" s="45">
        <v>170.75</v>
      </c>
      <c r="G209" s="45">
        <v>1705.35</v>
      </c>
      <c r="H209" s="46">
        <v>4420.75</v>
      </c>
      <c r="I209" s="46">
        <v>1180.79</v>
      </c>
      <c r="J209" s="46">
        <v>16756.169999999998</v>
      </c>
      <c r="K209" s="46">
        <v>16756.169999999998</v>
      </c>
      <c r="L209" s="46">
        <v>16756.169999999998</v>
      </c>
      <c r="M209" s="46">
        <v>16756.169999999998</v>
      </c>
      <c r="N209" s="46">
        <v>16756.169999999998</v>
      </c>
      <c r="O209" s="46">
        <f t="shared" si="7"/>
        <v>169211.38999999996</v>
      </c>
    </row>
    <row r="210" spans="1:16" x14ac:dyDescent="0.25">
      <c r="A210" s="43">
        <v>3514</v>
      </c>
      <c r="B210" s="43" t="s">
        <v>324</v>
      </c>
      <c r="C210" s="46">
        <v>36586.43</v>
      </c>
      <c r="D210" s="46">
        <v>41918.839999999997</v>
      </c>
      <c r="E210" s="46">
        <v>32489.56</v>
      </c>
      <c r="F210" s="45">
        <v>36832.17</v>
      </c>
      <c r="G210" s="45">
        <v>37644.42</v>
      </c>
      <c r="H210" s="46">
        <v>51453.05</v>
      </c>
      <c r="I210" s="46">
        <v>34883.39</v>
      </c>
      <c r="J210" s="46">
        <v>41181.89</v>
      </c>
      <c r="K210" s="46">
        <v>41181.89</v>
      </c>
      <c r="L210" s="46">
        <v>41181.89</v>
      </c>
      <c r="M210" s="46">
        <v>41181.89</v>
      </c>
      <c r="N210" s="46">
        <v>41181.89</v>
      </c>
      <c r="O210" s="46">
        <f t="shared" si="7"/>
        <v>477717.31000000006</v>
      </c>
    </row>
    <row r="211" spans="1:16" x14ac:dyDescent="0.25">
      <c r="A211" s="43">
        <v>3521</v>
      </c>
      <c r="B211" s="43" t="s">
        <v>287</v>
      </c>
      <c r="C211" s="46"/>
      <c r="D211" s="46"/>
      <c r="E211" s="46"/>
      <c r="F211" s="46">
        <v>0</v>
      </c>
      <c r="G211" s="46">
        <v>0</v>
      </c>
      <c r="H211" s="46"/>
      <c r="I211" s="46"/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f t="shared" si="7"/>
        <v>0</v>
      </c>
    </row>
    <row r="212" spans="1:16" x14ac:dyDescent="0.25">
      <c r="A212" s="43">
        <v>3551</v>
      </c>
      <c r="B212" s="43" t="s">
        <v>325</v>
      </c>
      <c r="C212" s="46">
        <v>3424.5</v>
      </c>
      <c r="D212" s="46">
        <v>7969.2</v>
      </c>
      <c r="E212" s="46">
        <v>21523.51</v>
      </c>
      <c r="F212" s="45">
        <v>4400.37</v>
      </c>
      <c r="G212" s="45">
        <v>1898.59</v>
      </c>
      <c r="H212" s="46">
        <v>13167.92</v>
      </c>
      <c r="I212" s="46">
        <v>8511.24</v>
      </c>
      <c r="J212" s="46">
        <v>7437.82</v>
      </c>
      <c r="K212" s="46">
        <v>7437.82</v>
      </c>
      <c r="L212" s="46">
        <v>7437.82</v>
      </c>
      <c r="M212" s="46">
        <v>7437.82</v>
      </c>
      <c r="N212" s="46">
        <v>7437.82</v>
      </c>
      <c r="O212" s="46">
        <f t="shared" si="7"/>
        <v>98084.430000000022</v>
      </c>
      <c r="P212" s="46"/>
    </row>
    <row r="213" spans="1:16" x14ac:dyDescent="0.25">
      <c r="A213" s="43">
        <v>3571</v>
      </c>
      <c r="B213" s="43" t="s">
        <v>287</v>
      </c>
      <c r="C213" s="46">
        <v>215.6</v>
      </c>
      <c r="D213" s="46">
        <v>1873.96</v>
      </c>
      <c r="E213" s="46">
        <v>31349.8</v>
      </c>
      <c r="F213" s="45">
        <v>23855.46</v>
      </c>
      <c r="G213" s="45">
        <v>4516</v>
      </c>
      <c r="H213" s="46">
        <v>8684.9</v>
      </c>
      <c r="I213" s="46">
        <v>9430.7999999999993</v>
      </c>
      <c r="J213" s="46">
        <v>12420.53</v>
      </c>
      <c r="K213" s="46">
        <v>12420.53</v>
      </c>
      <c r="L213" s="46">
        <v>12420.53</v>
      </c>
      <c r="M213" s="46">
        <v>12420.53</v>
      </c>
      <c r="N213" s="46">
        <v>12420.53</v>
      </c>
      <c r="O213" s="46">
        <f t="shared" si="7"/>
        <v>142029.17000000001</v>
      </c>
    </row>
    <row r="214" spans="1:16" x14ac:dyDescent="0.25">
      <c r="A214" s="43">
        <v>3622</v>
      </c>
      <c r="B214" s="43" t="s">
        <v>326</v>
      </c>
      <c r="C214" s="46">
        <v>6371.84</v>
      </c>
      <c r="D214" s="46">
        <v>5358.26</v>
      </c>
      <c r="E214" s="46">
        <v>79799.81</v>
      </c>
      <c r="F214" s="45">
        <v>5935.85</v>
      </c>
      <c r="G214" s="46">
        <v>0</v>
      </c>
      <c r="H214" s="46">
        <v>69322.740000000005</v>
      </c>
      <c r="I214" s="46">
        <v>879.5</v>
      </c>
      <c r="J214" s="46">
        <f>5000+3732+746.4</f>
        <v>9478.4</v>
      </c>
      <c r="K214" s="46">
        <f>5000+3732+746.4</f>
        <v>9478.4</v>
      </c>
      <c r="L214" s="46">
        <f>5000+3732+746.4</f>
        <v>9478.4</v>
      </c>
      <c r="M214" s="46">
        <f>5000+3732+746.4</f>
        <v>9478.4</v>
      </c>
      <c r="N214" s="46">
        <f>5000+3732+746.4</f>
        <v>9478.4</v>
      </c>
      <c r="O214" s="46">
        <f t="shared" si="7"/>
        <v>215059.99999999997</v>
      </c>
    </row>
    <row r="215" spans="1:16" x14ac:dyDescent="0.25">
      <c r="A215" s="43">
        <v>3623</v>
      </c>
      <c r="B215" s="43" t="s">
        <v>327</v>
      </c>
      <c r="C215" s="46">
        <v>14320.2</v>
      </c>
      <c r="D215" s="46">
        <v>0</v>
      </c>
      <c r="E215" s="46">
        <v>35264</v>
      </c>
      <c r="F215" s="46">
        <v>0</v>
      </c>
      <c r="G215" s="45">
        <v>6942.6</v>
      </c>
      <c r="H215" s="46">
        <v>0</v>
      </c>
      <c r="I215" s="46">
        <v>20763.990000000002</v>
      </c>
      <c r="J215" s="46">
        <v>20000</v>
      </c>
      <c r="K215" s="46">
        <v>20000</v>
      </c>
      <c r="L215" s="46">
        <v>20000</v>
      </c>
      <c r="M215" s="46">
        <v>20000</v>
      </c>
      <c r="N215" s="46">
        <v>20000</v>
      </c>
      <c r="O215" s="46">
        <f t="shared" si="7"/>
        <v>177290.78999999998</v>
      </c>
    </row>
    <row r="216" spans="1:16" x14ac:dyDescent="0.25">
      <c r="A216" s="43">
        <v>3624</v>
      </c>
      <c r="B216" s="43" t="s">
        <v>328</v>
      </c>
      <c r="C216" s="46">
        <v>29427.75</v>
      </c>
      <c r="D216" s="46">
        <v>135263.81</v>
      </c>
      <c r="E216" s="46">
        <v>167070.13</v>
      </c>
      <c r="F216" s="45">
        <v>50130.75</v>
      </c>
      <c r="G216" s="45">
        <v>198785.87</v>
      </c>
      <c r="H216" s="46">
        <v>116652.81</v>
      </c>
      <c r="I216" s="46">
        <v>127500.6</v>
      </c>
      <c r="J216" s="46">
        <v>100000</v>
      </c>
      <c r="K216" s="46">
        <v>100000</v>
      </c>
      <c r="L216" s="46">
        <v>100000</v>
      </c>
      <c r="M216" s="46">
        <v>100000</v>
      </c>
      <c r="N216" s="46">
        <v>100000</v>
      </c>
      <c r="O216" s="46">
        <f t="shared" si="7"/>
        <v>1324831.7200000002</v>
      </c>
      <c r="P216" s="46"/>
    </row>
    <row r="217" spans="1:16" x14ac:dyDescent="0.25">
      <c r="A217" s="43">
        <v>3625</v>
      </c>
      <c r="B217" s="43" t="s">
        <v>329</v>
      </c>
      <c r="C217" s="46">
        <v>0</v>
      </c>
      <c r="D217" s="46">
        <v>17400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10000</v>
      </c>
      <c r="K217" s="46">
        <v>10000</v>
      </c>
      <c r="L217" s="46">
        <v>10000</v>
      </c>
      <c r="M217" s="46">
        <v>10000</v>
      </c>
      <c r="N217" s="46">
        <v>10000</v>
      </c>
      <c r="O217" s="46">
        <f t="shared" si="7"/>
        <v>67400</v>
      </c>
    </row>
    <row r="218" spans="1:16" x14ac:dyDescent="0.25">
      <c r="A218" s="43">
        <v>3814</v>
      </c>
      <c r="B218" s="43" t="s">
        <v>330</v>
      </c>
      <c r="C218" s="46">
        <v>46400</v>
      </c>
      <c r="D218" s="46">
        <v>38136</v>
      </c>
      <c r="E218" s="46">
        <v>53122.48</v>
      </c>
      <c r="F218" s="45">
        <v>62735.53</v>
      </c>
      <c r="G218" s="45">
        <v>158545.23000000001</v>
      </c>
      <c r="H218" s="46">
        <v>141443.76</v>
      </c>
      <c r="I218" s="46">
        <v>0</v>
      </c>
      <c r="J218" s="46">
        <v>14400</v>
      </c>
      <c r="K218" s="46">
        <f>14400+18000+50000</f>
        <v>82400</v>
      </c>
      <c r="L218" s="46">
        <v>14400</v>
      </c>
      <c r="M218" s="46">
        <f>14400+100000</f>
        <v>114400</v>
      </c>
      <c r="N218" s="46">
        <v>14400</v>
      </c>
      <c r="O218" s="46">
        <f t="shared" si="7"/>
        <v>740383</v>
      </c>
    </row>
    <row r="219" spans="1:16" x14ac:dyDescent="0.25">
      <c r="A219" s="43">
        <v>3815</v>
      </c>
      <c r="B219" s="43" t="s">
        <v>331</v>
      </c>
      <c r="C219" s="46">
        <v>1205</v>
      </c>
      <c r="D219" s="46">
        <v>2039.43</v>
      </c>
      <c r="E219" s="46">
        <v>1202</v>
      </c>
      <c r="F219" s="45">
        <v>324</v>
      </c>
      <c r="G219" s="45">
        <v>926.8</v>
      </c>
      <c r="H219" s="46">
        <v>1262.55</v>
      </c>
      <c r="I219" s="46">
        <v>687.44</v>
      </c>
      <c r="J219" s="46">
        <v>6058.56</v>
      </c>
      <c r="K219" s="46">
        <v>6058.56</v>
      </c>
      <c r="L219" s="46">
        <v>6058.56</v>
      </c>
      <c r="M219" s="46">
        <v>6058.56</v>
      </c>
      <c r="N219" s="46">
        <v>6059</v>
      </c>
      <c r="O219" s="46">
        <f t="shared" si="7"/>
        <v>37940.460000000006</v>
      </c>
    </row>
    <row r="220" spans="1:16" x14ac:dyDescent="0.25">
      <c r="A220" s="43">
        <v>3854</v>
      </c>
      <c r="B220" s="43" t="s">
        <v>332</v>
      </c>
      <c r="C220" s="46">
        <v>0</v>
      </c>
      <c r="D220" s="46">
        <v>0</v>
      </c>
      <c r="E220" s="46">
        <v>0</v>
      </c>
      <c r="F220" s="45">
        <v>4260.6899999999996</v>
      </c>
      <c r="G220" s="45">
        <v>45</v>
      </c>
      <c r="H220" s="46">
        <v>29</v>
      </c>
      <c r="I220" s="46">
        <v>0</v>
      </c>
      <c r="J220" s="46">
        <v>500</v>
      </c>
      <c r="K220" s="46">
        <v>500</v>
      </c>
      <c r="L220" s="46">
        <v>500</v>
      </c>
      <c r="M220" s="46">
        <v>500</v>
      </c>
      <c r="N220" s="46">
        <v>500</v>
      </c>
      <c r="O220" s="46">
        <f t="shared" si="7"/>
        <v>6834.69</v>
      </c>
    </row>
    <row r="221" spans="1:16" x14ac:dyDescent="0.25">
      <c r="A221" s="43">
        <v>3855</v>
      </c>
      <c r="B221" s="43" t="s">
        <v>333</v>
      </c>
      <c r="C221" s="46">
        <v>0</v>
      </c>
      <c r="D221" s="46">
        <v>600</v>
      </c>
      <c r="E221" s="46">
        <v>780.2</v>
      </c>
      <c r="F221" s="46">
        <v>0</v>
      </c>
      <c r="G221" s="46">
        <v>0</v>
      </c>
      <c r="H221" s="46">
        <v>0</v>
      </c>
      <c r="I221" s="46">
        <v>0</v>
      </c>
      <c r="J221" s="46">
        <v>250</v>
      </c>
      <c r="K221" s="46">
        <v>250</v>
      </c>
      <c r="L221" s="46">
        <v>250</v>
      </c>
      <c r="M221" s="46">
        <v>250</v>
      </c>
      <c r="N221" s="46">
        <v>250</v>
      </c>
      <c r="O221" s="46">
        <f t="shared" si="7"/>
        <v>2630.2</v>
      </c>
    </row>
    <row r="222" spans="1:16" x14ac:dyDescent="0.25">
      <c r="A222" s="43">
        <v>3857</v>
      </c>
      <c r="B222" s="43" t="s">
        <v>271</v>
      </c>
      <c r="C222" s="46">
        <v>0</v>
      </c>
      <c r="D222" s="46">
        <v>58</v>
      </c>
      <c r="E222" s="46"/>
      <c r="F222" s="46">
        <v>0</v>
      </c>
      <c r="G222" s="46">
        <v>0</v>
      </c>
      <c r="H222" s="46">
        <v>460</v>
      </c>
      <c r="I222" s="46"/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>
        <f t="shared" si="7"/>
        <v>518</v>
      </c>
    </row>
    <row r="223" spans="1:16" x14ac:dyDescent="0.25">
      <c r="A223" s="43">
        <v>3858</v>
      </c>
      <c r="B223" s="43" t="s">
        <v>272</v>
      </c>
      <c r="C223" s="46"/>
      <c r="D223" s="46"/>
      <c r="E223" s="46">
        <v>0</v>
      </c>
      <c r="F223" s="46">
        <v>0</v>
      </c>
      <c r="G223" s="46">
        <v>0</v>
      </c>
      <c r="H223" s="46"/>
      <c r="I223" s="46">
        <v>0</v>
      </c>
      <c r="J223" s="46">
        <v>141.23025000000001</v>
      </c>
      <c r="K223" s="46">
        <v>173.64375000000001</v>
      </c>
      <c r="L223" s="46">
        <v>173.64375000000001</v>
      </c>
      <c r="M223" s="46">
        <v>23.152500000000003</v>
      </c>
      <c r="N223" s="46">
        <v>0</v>
      </c>
      <c r="O223" s="46">
        <f t="shared" si="7"/>
        <v>511.67025000000001</v>
      </c>
    </row>
    <row r="224" spans="1:16" x14ac:dyDescent="0.25">
      <c r="A224" s="43">
        <v>3923</v>
      </c>
      <c r="B224" s="43" t="s">
        <v>334</v>
      </c>
      <c r="C224" s="46"/>
      <c r="D224" s="46">
        <v>0</v>
      </c>
      <c r="E224" s="46">
        <v>650.6</v>
      </c>
      <c r="F224" s="45">
        <v>4748</v>
      </c>
      <c r="G224" s="46">
        <v>325.3</v>
      </c>
      <c r="H224" s="46">
        <v>325.3</v>
      </c>
      <c r="I224" s="46"/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7"/>
        <v>6049.2000000000007</v>
      </c>
    </row>
    <row r="225" spans="1:16" x14ac:dyDescent="0.25">
      <c r="A225" s="43">
        <v>3924</v>
      </c>
      <c r="B225" s="43" t="s">
        <v>335</v>
      </c>
      <c r="C225" s="46"/>
      <c r="D225" s="46"/>
      <c r="E225" s="46">
        <v>0</v>
      </c>
      <c r="F225" s="45">
        <v>15447.48</v>
      </c>
      <c r="G225" s="46">
        <v>0</v>
      </c>
      <c r="H225" s="46">
        <v>-7723.74</v>
      </c>
      <c r="I225" s="46"/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7"/>
        <v>7723.74</v>
      </c>
    </row>
    <row r="226" spans="1:16" x14ac:dyDescent="0.25">
      <c r="A226" s="43">
        <v>3981</v>
      </c>
      <c r="B226" s="43" t="s">
        <v>336</v>
      </c>
      <c r="C226" s="46">
        <v>40764</v>
      </c>
      <c r="D226" s="46">
        <v>20781</v>
      </c>
      <c r="E226" s="46">
        <v>25026</v>
      </c>
      <c r="F226" s="45">
        <v>24232</v>
      </c>
      <c r="G226" s="45">
        <v>21982</v>
      </c>
      <c r="H226" s="46">
        <v>26941</v>
      </c>
      <c r="I226" s="46">
        <v>19290</v>
      </c>
      <c r="J226" s="46">
        <v>23077.254375000004</v>
      </c>
      <c r="K226" s="46">
        <v>18008.014500000001</v>
      </c>
      <c r="L226" s="46">
        <v>24421.257000000001</v>
      </c>
      <c r="M226" s="46">
        <v>20083.636125000005</v>
      </c>
      <c r="N226" s="46">
        <v>19591.645500000002</v>
      </c>
      <c r="O226" s="46">
        <f t="shared" si="7"/>
        <v>284197.8075</v>
      </c>
    </row>
    <row r="227" spans="1:16" x14ac:dyDescent="0.25">
      <c r="A227" s="43">
        <v>3993</v>
      </c>
      <c r="B227" s="43" t="s">
        <v>337</v>
      </c>
      <c r="C227" s="46">
        <v>3069.36</v>
      </c>
      <c r="D227" s="46">
        <v>3006.72</v>
      </c>
      <c r="E227" s="46">
        <v>3069.36</v>
      </c>
      <c r="F227" s="45">
        <v>3069.36</v>
      </c>
      <c r="G227" s="45">
        <v>4572.72</v>
      </c>
      <c r="H227" s="46">
        <v>4510.08</v>
      </c>
      <c r="I227" s="46">
        <v>2414.36</v>
      </c>
      <c r="J227" s="46">
        <v>3069.36</v>
      </c>
      <c r="K227" s="46">
        <v>6192.9000000000005</v>
      </c>
      <c r="L227" s="46">
        <v>3069.36</v>
      </c>
      <c r="M227" s="46">
        <v>6192.9000000000005</v>
      </c>
      <c r="N227" s="46">
        <v>6192.9000000000005</v>
      </c>
      <c r="O227" s="46">
        <f t="shared" si="7"/>
        <v>48429.380000000005</v>
      </c>
    </row>
    <row r="228" spans="1:16" x14ac:dyDescent="0.25">
      <c r="A228" s="43">
        <v>5671</v>
      </c>
      <c r="B228" s="43" t="s">
        <v>294</v>
      </c>
      <c r="C228" s="46"/>
      <c r="D228" s="46"/>
      <c r="E228" s="46">
        <v>7995.99</v>
      </c>
      <c r="F228" s="45">
        <v>53349.440000000002</v>
      </c>
      <c r="G228" s="46">
        <v>0</v>
      </c>
      <c r="H228" s="46"/>
      <c r="I228" s="46"/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>
        <f t="shared" si="7"/>
        <v>61345.43</v>
      </c>
    </row>
    <row r="229" spans="1:16" x14ac:dyDescent="0.25">
      <c r="A229" s="43">
        <v>6122</v>
      </c>
      <c r="B229" s="43" t="s">
        <v>338</v>
      </c>
      <c r="C229" s="46"/>
      <c r="D229" s="46"/>
      <c r="E229" s="46"/>
      <c r="F229" s="46">
        <v>0</v>
      </c>
      <c r="G229" s="46">
        <v>0</v>
      </c>
      <c r="H229" s="46"/>
      <c r="I229" s="46"/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f t="shared" si="7"/>
        <v>0</v>
      </c>
    </row>
    <row r="230" spans="1:16" x14ac:dyDescent="0.25">
      <c r="A230" s="43">
        <v>6123</v>
      </c>
      <c r="B230" s="43" t="s">
        <v>339</v>
      </c>
      <c r="C230" s="46"/>
      <c r="D230" s="46"/>
      <c r="E230" s="46"/>
      <c r="F230" s="46">
        <v>0</v>
      </c>
      <c r="G230" s="46">
        <v>0</v>
      </c>
      <c r="H230" s="46"/>
      <c r="I230" s="46"/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7"/>
        <v>0</v>
      </c>
    </row>
    <row r="231" spans="1:16" x14ac:dyDescent="0.25">
      <c r="A231" s="43">
        <v>5110</v>
      </c>
      <c r="B231" s="43" t="s">
        <v>340</v>
      </c>
      <c r="C231" s="46"/>
      <c r="D231" s="46">
        <v>20435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>
        <f t="shared" si="7"/>
        <v>20435</v>
      </c>
    </row>
    <row r="232" spans="1:16" x14ac:dyDescent="0.25">
      <c r="A232" s="43">
        <v>5152</v>
      </c>
      <c r="B232" s="43" t="s">
        <v>341</v>
      </c>
      <c r="C232" s="46">
        <v>0</v>
      </c>
      <c r="D232" s="46"/>
      <c r="E232" s="46"/>
      <c r="F232" s="46">
        <v>0</v>
      </c>
      <c r="G232" s="46"/>
      <c r="H232" s="46">
        <v>0</v>
      </c>
      <c r="I232" s="46"/>
      <c r="J232" s="46"/>
      <c r="K232" s="46"/>
      <c r="L232" s="46"/>
      <c r="M232" s="46"/>
      <c r="N232" s="46"/>
      <c r="O232" s="46">
        <f t="shared" si="7"/>
        <v>0</v>
      </c>
    </row>
    <row r="233" spans="1:16" x14ac:dyDescent="0.25">
      <c r="A233" s="43"/>
      <c r="B233" s="43" t="s">
        <v>342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>
        <f t="shared" si="7"/>
        <v>0</v>
      </c>
    </row>
    <row r="234" spans="1:16" x14ac:dyDescent="0.25">
      <c r="A234" s="43"/>
      <c r="B234" s="43" t="s">
        <v>343</v>
      </c>
      <c r="C234" s="46">
        <v>0</v>
      </c>
      <c r="D234" s="46"/>
      <c r="E234" s="46"/>
      <c r="F234" s="46">
        <v>0</v>
      </c>
      <c r="G234" s="46">
        <v>0</v>
      </c>
      <c r="H234" s="46"/>
      <c r="I234" s="46"/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f t="shared" si="7"/>
        <v>0</v>
      </c>
    </row>
    <row r="235" spans="1:16" x14ac:dyDescent="0.25">
      <c r="A235" s="43"/>
      <c r="B235" s="43" t="s">
        <v>344</v>
      </c>
      <c r="C235" s="46"/>
      <c r="D235" s="46">
        <v>77301.279999999999</v>
      </c>
      <c r="E235" s="46"/>
      <c r="F235" s="46">
        <v>0</v>
      </c>
      <c r="G235" s="45">
        <v>1317922.3600000001</v>
      </c>
      <c r="H235" s="46">
        <v>0</v>
      </c>
      <c r="I235" s="46">
        <v>77301.289999999994</v>
      </c>
      <c r="J235" s="46">
        <v>210000</v>
      </c>
      <c r="K235" s="46">
        <v>210000</v>
      </c>
      <c r="L235" s="46">
        <v>210000</v>
      </c>
      <c r="M235" s="46">
        <v>210000</v>
      </c>
      <c r="N235" s="46">
        <v>210000</v>
      </c>
      <c r="O235" s="46">
        <f t="shared" si="7"/>
        <v>2522524.9300000002</v>
      </c>
    </row>
    <row r="236" spans="1:16" ht="39" x14ac:dyDescent="0.25">
      <c r="A236" s="43" t="s">
        <v>345</v>
      </c>
      <c r="B236" s="43" t="s">
        <v>304</v>
      </c>
      <c r="C236" s="44">
        <f t="shared" ref="C236:N236" si="8">SUM(C183:C235)</f>
        <v>878879.6399999999</v>
      </c>
      <c r="D236" s="44">
        <f t="shared" si="8"/>
        <v>1048100.67</v>
      </c>
      <c r="E236" s="44">
        <f t="shared" si="8"/>
        <v>1383725.5600000003</v>
      </c>
      <c r="F236" s="44">
        <f>SUM(F183:F235)</f>
        <v>1118552.32</v>
      </c>
      <c r="G236" s="44">
        <f>SUM(G183:G235)</f>
        <v>2459533.31</v>
      </c>
      <c r="H236" s="44">
        <f>SUM(H183:H235)</f>
        <v>1257773.4100000004</v>
      </c>
      <c r="I236" s="44">
        <f>SUM(I183:I235)</f>
        <v>1136912.6400000004</v>
      </c>
      <c r="J236" s="44">
        <f t="shared" si="8"/>
        <v>1204923.1635075002</v>
      </c>
      <c r="K236" s="44">
        <f t="shared" si="8"/>
        <v>1237298.7785337502</v>
      </c>
      <c r="L236" s="44">
        <f t="shared" si="8"/>
        <v>1186225.9084787504</v>
      </c>
      <c r="M236" s="44">
        <f t="shared" si="8"/>
        <v>1281957.20175375</v>
      </c>
      <c r="N236" s="44">
        <f t="shared" si="8"/>
        <v>1151403.2050512498</v>
      </c>
      <c r="O236" s="44">
        <f>SUM(O183:O235)</f>
        <v>15345285.807325</v>
      </c>
      <c r="P236" s="44"/>
    </row>
    <row r="237" spans="1:16" x14ac:dyDescent="0.25">
      <c r="A237" s="41"/>
      <c r="C237" s="46"/>
      <c r="D237" s="46"/>
      <c r="E237" s="46"/>
      <c r="J237" s="46"/>
      <c r="K237" s="46"/>
      <c r="L237" s="46"/>
      <c r="M237" s="46"/>
      <c r="N237" s="46"/>
      <c r="O237" s="46"/>
    </row>
    <row r="238" spans="1:16" x14ac:dyDescent="0.25">
      <c r="A238" s="40">
        <v>500</v>
      </c>
      <c r="B238" s="40" t="s">
        <v>346</v>
      </c>
      <c r="C238" s="47"/>
      <c r="D238" s="47"/>
      <c r="E238" s="47"/>
      <c r="F238" s="41"/>
      <c r="G238" s="41"/>
      <c r="H238" s="41"/>
      <c r="I238" s="41"/>
      <c r="J238" s="46"/>
      <c r="K238" s="46"/>
      <c r="L238" s="46"/>
      <c r="M238" s="46"/>
      <c r="N238" s="46"/>
      <c r="O238" s="46"/>
    </row>
    <row r="239" spans="1:16" x14ac:dyDescent="0.25">
      <c r="A239" s="43">
        <v>1131</v>
      </c>
      <c r="B239" s="43" t="s">
        <v>210</v>
      </c>
      <c r="C239" s="46">
        <v>137002.57</v>
      </c>
      <c r="D239" s="46">
        <v>184805.81</v>
      </c>
      <c r="E239" s="46">
        <v>148359.82</v>
      </c>
      <c r="F239" s="45">
        <v>147789.99</v>
      </c>
      <c r="G239" s="45">
        <v>187426.1</v>
      </c>
      <c r="H239" s="46">
        <v>150043.96</v>
      </c>
      <c r="I239" s="46">
        <v>144092.84</v>
      </c>
      <c r="J239" s="46">
        <v>169963.92637875004</v>
      </c>
      <c r="K239" s="46">
        <v>211719.22860375</v>
      </c>
      <c r="L239" s="46">
        <v>163280.73730500002</v>
      </c>
      <c r="M239" s="46">
        <v>171137.72339999999</v>
      </c>
      <c r="N239" s="46">
        <v>212143.97279250002</v>
      </c>
      <c r="O239" s="46">
        <f>SUM(C239:N239)</f>
        <v>2027766.6784799998</v>
      </c>
    </row>
    <row r="240" spans="1:16" x14ac:dyDescent="0.25">
      <c r="A240" s="43">
        <v>1311</v>
      </c>
      <c r="B240" s="43" t="s">
        <v>212</v>
      </c>
      <c r="C240" s="46">
        <v>0</v>
      </c>
      <c r="D240" s="46">
        <v>0</v>
      </c>
      <c r="E240" s="46">
        <v>0</v>
      </c>
      <c r="F240" s="45">
        <v>0</v>
      </c>
      <c r="G240" s="46">
        <v>0</v>
      </c>
      <c r="H240" s="46">
        <v>0</v>
      </c>
      <c r="I240" s="46">
        <v>0</v>
      </c>
      <c r="J240" s="46">
        <v>0</v>
      </c>
      <c r="K240" s="46">
        <v>0</v>
      </c>
      <c r="L240" s="46">
        <v>0</v>
      </c>
      <c r="M240" s="46">
        <v>0</v>
      </c>
      <c r="N240" s="46">
        <v>0</v>
      </c>
      <c r="O240" s="46">
        <f t="shared" ref="O240:O265" si="9">SUM(C240:N240)</f>
        <v>0</v>
      </c>
    </row>
    <row r="241" spans="1:15" x14ac:dyDescent="0.25">
      <c r="A241" s="43">
        <v>1322</v>
      </c>
      <c r="B241" s="43" t="s">
        <v>213</v>
      </c>
      <c r="C241" s="46">
        <v>2666.6</v>
      </c>
      <c r="D241" s="46">
        <v>3938.79</v>
      </c>
      <c r="E241" s="46">
        <v>3301.23</v>
      </c>
      <c r="F241" s="45">
        <v>3173.16</v>
      </c>
      <c r="G241" s="45">
        <v>4553.55</v>
      </c>
      <c r="H241" s="46">
        <v>2678.52</v>
      </c>
      <c r="I241" s="46">
        <v>2977.59</v>
      </c>
      <c r="J241" s="46">
        <v>3521.7846562500008</v>
      </c>
      <c r="K241" s="46">
        <v>3339.1345837499998</v>
      </c>
      <c r="L241" s="46">
        <v>3751.1680500000002</v>
      </c>
      <c r="M241" s="46">
        <v>3175.1454262500001</v>
      </c>
      <c r="N241" s="46">
        <v>5162.9727712500016</v>
      </c>
      <c r="O241" s="46">
        <f t="shared" si="9"/>
        <v>42239.645487499998</v>
      </c>
    </row>
    <row r="242" spans="1:15" x14ac:dyDescent="0.25">
      <c r="A242" s="43">
        <v>1323</v>
      </c>
      <c r="B242" s="43" t="s">
        <v>214</v>
      </c>
      <c r="C242" s="46">
        <v>20437.080000000002</v>
      </c>
      <c r="D242" s="46">
        <v>25473.03</v>
      </c>
      <c r="E242" s="46">
        <v>20976.53</v>
      </c>
      <c r="F242" s="45">
        <v>20299.87</v>
      </c>
      <c r="G242" s="45">
        <v>20976.53</v>
      </c>
      <c r="H242" s="46">
        <v>20299.87</v>
      </c>
      <c r="I242" s="46">
        <v>20299.87</v>
      </c>
      <c r="J242" s="46">
        <v>23609.970247500005</v>
      </c>
      <c r="K242" s="46">
        <v>22848.357183750002</v>
      </c>
      <c r="L242" s="46">
        <v>23609.970247500005</v>
      </c>
      <c r="M242" s="46">
        <v>23320.30932</v>
      </c>
      <c r="N242" s="46">
        <v>37441.065375000006</v>
      </c>
      <c r="O242" s="46">
        <f t="shared" si="9"/>
        <v>279592.45237374998</v>
      </c>
    </row>
    <row r="243" spans="1:15" x14ac:dyDescent="0.25">
      <c r="A243" s="43">
        <v>1325</v>
      </c>
      <c r="B243" s="43" t="s">
        <v>216</v>
      </c>
      <c r="C243" s="46">
        <v>5458.56</v>
      </c>
      <c r="D243" s="46">
        <v>6870.78</v>
      </c>
      <c r="E243" s="46">
        <v>5761.23</v>
      </c>
      <c r="F243" s="45">
        <v>5575.38</v>
      </c>
      <c r="G243" s="45">
        <v>5761.23</v>
      </c>
      <c r="H243" s="46">
        <v>5575.38</v>
      </c>
      <c r="I243" s="46">
        <v>5575.38</v>
      </c>
      <c r="J243" s="46">
        <v>6475.4879962500008</v>
      </c>
      <c r="K243" s="46">
        <v>6266.6061412500012</v>
      </c>
      <c r="L243" s="46">
        <v>6475.4879962500008</v>
      </c>
      <c r="M243" s="46">
        <v>6411.332418750002</v>
      </c>
      <c r="N243" s="46">
        <v>6625.0415700000003</v>
      </c>
      <c r="O243" s="46">
        <f t="shared" si="9"/>
        <v>72831.896122499995</v>
      </c>
    </row>
    <row r="244" spans="1:15" x14ac:dyDescent="0.25">
      <c r="A244" s="43">
        <v>1332</v>
      </c>
      <c r="B244" s="43" t="s">
        <v>217</v>
      </c>
      <c r="C244" s="46"/>
      <c r="D244" s="46"/>
      <c r="E244" s="46">
        <v>0</v>
      </c>
      <c r="F244" s="46">
        <v>0</v>
      </c>
      <c r="G244" s="46">
        <v>0</v>
      </c>
      <c r="H244" s="46"/>
      <c r="I244" s="46"/>
      <c r="J244" s="46">
        <v>3925.0317487500006</v>
      </c>
      <c r="K244" s="46">
        <v>6040.4872500000001</v>
      </c>
      <c r="L244" s="46">
        <v>4175.1597824999999</v>
      </c>
      <c r="M244" s="46">
        <v>423.59814000000006</v>
      </c>
      <c r="N244" s="46">
        <v>0</v>
      </c>
      <c r="O244" s="46">
        <f t="shared" si="9"/>
        <v>14564.276921250001</v>
      </c>
    </row>
    <row r="245" spans="1:15" x14ac:dyDescent="0.25">
      <c r="A245" s="43">
        <v>1336</v>
      </c>
      <c r="B245" s="43" t="s">
        <v>218</v>
      </c>
      <c r="C245" s="46">
        <v>9952.34</v>
      </c>
      <c r="D245" s="46">
        <v>5695.97</v>
      </c>
      <c r="E245" s="46">
        <v>4831.7299999999996</v>
      </c>
      <c r="F245" s="45">
        <v>24671.81</v>
      </c>
      <c r="G245" s="45">
        <v>6655.03</v>
      </c>
      <c r="H245" s="46"/>
      <c r="I245" s="46"/>
      <c r="J245" s="46">
        <v>0</v>
      </c>
      <c r="K245" s="46">
        <v>5175.4751212500014</v>
      </c>
      <c r="L245" s="46">
        <v>0</v>
      </c>
      <c r="M245" s="46">
        <v>9837.1152337500007</v>
      </c>
      <c r="N245" s="46">
        <v>11784.055263750002</v>
      </c>
      <c r="O245" s="46">
        <f t="shared" si="9"/>
        <v>78603.525618750005</v>
      </c>
    </row>
    <row r="246" spans="1:15" x14ac:dyDescent="0.25">
      <c r="A246" s="43">
        <v>1337</v>
      </c>
      <c r="B246" s="43" t="s">
        <v>219</v>
      </c>
      <c r="C246" s="46"/>
      <c r="D246" s="46"/>
      <c r="E246" s="46">
        <v>43175.57</v>
      </c>
      <c r="F246" s="45">
        <v>0</v>
      </c>
      <c r="G246" s="46">
        <v>0</v>
      </c>
      <c r="H246" s="46"/>
      <c r="I246" s="46"/>
      <c r="J246" s="46">
        <v>0</v>
      </c>
      <c r="K246" s="46">
        <v>0</v>
      </c>
      <c r="L246" s="46">
        <v>0</v>
      </c>
      <c r="M246" s="46">
        <v>0</v>
      </c>
      <c r="N246" s="46">
        <v>0</v>
      </c>
      <c r="O246" s="46">
        <f t="shared" si="9"/>
        <v>43175.57</v>
      </c>
    </row>
    <row r="247" spans="1:15" x14ac:dyDescent="0.25">
      <c r="A247" s="43">
        <v>1338</v>
      </c>
      <c r="B247" s="43" t="s">
        <v>220</v>
      </c>
      <c r="C247" s="46"/>
      <c r="D247" s="46"/>
      <c r="E247" s="46"/>
      <c r="F247" s="46">
        <v>0</v>
      </c>
      <c r="G247" s="46">
        <v>0</v>
      </c>
      <c r="H247" s="46">
        <v>0</v>
      </c>
      <c r="I247" s="46"/>
      <c r="J247" s="46">
        <v>562.90673250000009</v>
      </c>
      <c r="K247" s="46">
        <v>545.73915375000001</v>
      </c>
      <c r="L247" s="46">
        <v>0</v>
      </c>
      <c r="M247" s="46">
        <v>0</v>
      </c>
      <c r="N247" s="46">
        <v>0</v>
      </c>
      <c r="O247" s="46">
        <f t="shared" si="9"/>
        <v>1108.6458862500001</v>
      </c>
    </row>
    <row r="248" spans="1:15" x14ac:dyDescent="0.25">
      <c r="A248" s="43">
        <v>1411</v>
      </c>
      <c r="B248" s="43" t="s">
        <v>221</v>
      </c>
      <c r="C248" s="46">
        <v>27159.31</v>
      </c>
      <c r="D248" s="46">
        <v>23762.66</v>
      </c>
      <c r="E248" s="46">
        <v>27072.81</v>
      </c>
      <c r="F248" s="45">
        <v>24467.81</v>
      </c>
      <c r="G248" s="45">
        <v>27276.28</v>
      </c>
      <c r="H248" s="46">
        <v>27276.28</v>
      </c>
      <c r="I248" s="46">
        <v>27653.06</v>
      </c>
      <c r="J248" s="46">
        <v>31939.476486750005</v>
      </c>
      <c r="K248" s="46">
        <v>33638.975275500001</v>
      </c>
      <c r="L248" s="46">
        <v>29404.154367000006</v>
      </c>
      <c r="M248" s="46">
        <v>30232.592932500007</v>
      </c>
      <c r="N248" s="46">
        <v>17957.449329750001</v>
      </c>
      <c r="O248" s="46">
        <f t="shared" si="9"/>
        <v>327840.85839149996</v>
      </c>
    </row>
    <row r="249" spans="1:15" x14ac:dyDescent="0.25">
      <c r="A249" s="43">
        <v>1421</v>
      </c>
      <c r="B249" s="43" t="s">
        <v>222</v>
      </c>
      <c r="C249" s="46"/>
      <c r="D249" s="46">
        <v>19285.54</v>
      </c>
      <c r="E249" s="46"/>
      <c r="F249" s="45">
        <v>21535.9</v>
      </c>
      <c r="G249" s="46">
        <v>0</v>
      </c>
      <c r="H249" s="46">
        <v>24803.11</v>
      </c>
      <c r="I249" s="46"/>
      <c r="J249" s="46">
        <v>27380.233156500002</v>
      </c>
      <c r="K249" s="46">
        <v>0</v>
      </c>
      <c r="L249" s="46">
        <v>25022.499311250005</v>
      </c>
      <c r="M249" s="46">
        <v>0</v>
      </c>
      <c r="N249" s="46">
        <v>23150.213525250005</v>
      </c>
      <c r="O249" s="46">
        <f t="shared" si="9"/>
        <v>141177.49599300002</v>
      </c>
    </row>
    <row r="250" spans="1:15" x14ac:dyDescent="0.25">
      <c r="A250" s="43">
        <v>1431</v>
      </c>
      <c r="B250" s="43" t="s">
        <v>223</v>
      </c>
      <c r="C250" s="46"/>
      <c r="D250" s="46">
        <v>19805.86</v>
      </c>
      <c r="E250" s="46"/>
      <c r="F250" s="45">
        <v>22088.84</v>
      </c>
      <c r="G250" s="46">
        <v>0</v>
      </c>
      <c r="H250" s="46">
        <v>25466.82</v>
      </c>
      <c r="I250" s="46"/>
      <c r="J250" s="46">
        <v>27380.233156500002</v>
      </c>
      <c r="K250" s="46">
        <v>0</v>
      </c>
      <c r="L250" s="46">
        <v>25022.499311250005</v>
      </c>
      <c r="M250" s="46">
        <v>0</v>
      </c>
      <c r="N250" s="46">
        <v>23150.213525250005</v>
      </c>
      <c r="O250" s="46">
        <f t="shared" si="9"/>
        <v>142914.46599300002</v>
      </c>
    </row>
    <row r="251" spans="1:15" x14ac:dyDescent="0.25">
      <c r="A251" s="43">
        <v>1543</v>
      </c>
      <c r="B251" s="43" t="s">
        <v>347</v>
      </c>
      <c r="C251" s="46">
        <v>3351.15</v>
      </c>
      <c r="D251" s="46">
        <v>3351.15</v>
      </c>
      <c r="E251" s="46">
        <v>3351.15</v>
      </c>
      <c r="F251" s="45">
        <v>3351.15</v>
      </c>
      <c r="G251" s="46">
        <v>0</v>
      </c>
      <c r="H251" s="46">
        <v>6397.65</v>
      </c>
      <c r="I251" s="46">
        <v>0</v>
      </c>
      <c r="J251" s="46">
        <v>3641.4</v>
      </c>
      <c r="K251" s="46">
        <v>3641.4</v>
      </c>
      <c r="L251" s="46">
        <v>3641.4</v>
      </c>
      <c r="M251" s="46">
        <v>3641.4</v>
      </c>
      <c r="N251" s="46">
        <v>3641.4</v>
      </c>
      <c r="O251" s="46">
        <f t="shared" si="9"/>
        <v>38009.250000000007</v>
      </c>
    </row>
    <row r="252" spans="1:15" x14ac:dyDescent="0.25">
      <c r="A252" s="43">
        <v>1545</v>
      </c>
      <c r="B252" s="43" t="s">
        <v>225</v>
      </c>
      <c r="C252" s="46">
        <v>22275</v>
      </c>
      <c r="D252" s="46">
        <v>22275</v>
      </c>
      <c r="E252" s="46">
        <v>22275</v>
      </c>
      <c r="F252" s="45">
        <v>22275</v>
      </c>
      <c r="G252" s="45">
        <v>23625</v>
      </c>
      <c r="H252" s="46">
        <v>24300</v>
      </c>
      <c r="I252" s="46">
        <v>22275</v>
      </c>
      <c r="J252" s="46">
        <v>22882.773375000001</v>
      </c>
      <c r="K252" s="46">
        <v>45765.546750000001</v>
      </c>
      <c r="L252" s="46">
        <v>22882.773375000001</v>
      </c>
      <c r="M252" s="46">
        <v>26349.860250000002</v>
      </c>
      <c r="N252" s="46">
        <v>33564.179250000001</v>
      </c>
      <c r="O252" s="46">
        <f t="shared" si="9"/>
        <v>310745.13299999997</v>
      </c>
    </row>
    <row r="253" spans="1:15" x14ac:dyDescent="0.25">
      <c r="A253" s="43">
        <v>1547</v>
      </c>
      <c r="B253" s="43" t="s">
        <v>226</v>
      </c>
      <c r="C253" s="46">
        <v>17779.29</v>
      </c>
      <c r="D253" s="46"/>
      <c r="E253" s="46"/>
      <c r="F253" s="46">
        <v>0</v>
      </c>
      <c r="G253" s="46">
        <v>0</v>
      </c>
      <c r="H253" s="46"/>
      <c r="I253" s="46"/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>
        <f t="shared" si="9"/>
        <v>17779.29</v>
      </c>
    </row>
    <row r="254" spans="1:15" x14ac:dyDescent="0.25">
      <c r="A254" s="43">
        <v>1548</v>
      </c>
      <c r="B254" s="43" t="s">
        <v>227</v>
      </c>
      <c r="C254" s="46"/>
      <c r="D254" s="46"/>
      <c r="E254" s="46"/>
      <c r="F254" s="46">
        <v>0</v>
      </c>
      <c r="G254" s="45">
        <v>19370.05</v>
      </c>
      <c r="H254" s="46"/>
      <c r="I254" s="46"/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>
        <f t="shared" si="9"/>
        <v>19370.05</v>
      </c>
    </row>
    <row r="255" spans="1:15" x14ac:dyDescent="0.25">
      <c r="A255" s="43">
        <v>1592</v>
      </c>
      <c r="B255" s="43" t="s">
        <v>228</v>
      </c>
      <c r="C255" s="46">
        <v>13846.43</v>
      </c>
      <c r="D255" s="46">
        <v>17989.59</v>
      </c>
      <c r="E255" s="46">
        <v>14896.88</v>
      </c>
      <c r="F255" s="45">
        <v>15065.28</v>
      </c>
      <c r="G255" s="45">
        <v>18831.599999999999</v>
      </c>
      <c r="H255" s="46">
        <v>15065.28</v>
      </c>
      <c r="I255" s="46">
        <v>14590.58</v>
      </c>
      <c r="J255" s="46">
        <v>17131.229325000004</v>
      </c>
      <c r="K255" s="46">
        <v>21240.392906250006</v>
      </c>
      <c r="L255" s="46">
        <v>12097.447503750001</v>
      </c>
      <c r="M255" s="46">
        <v>17131.229325000004</v>
      </c>
      <c r="N255" s="46">
        <v>21327.214781250004</v>
      </c>
      <c r="O255" s="46">
        <f t="shared" si="9"/>
        <v>199213.15384124999</v>
      </c>
    </row>
    <row r="256" spans="1:15" x14ac:dyDescent="0.25">
      <c r="A256" s="43">
        <v>1593</v>
      </c>
      <c r="B256" s="43" t="s">
        <v>229</v>
      </c>
      <c r="C256" s="46">
        <v>13846.43</v>
      </c>
      <c r="D256" s="46">
        <v>17989.59</v>
      </c>
      <c r="E256" s="46">
        <v>14896.88</v>
      </c>
      <c r="F256" s="45">
        <v>15065.28</v>
      </c>
      <c r="G256" s="45">
        <v>18831.599999999999</v>
      </c>
      <c r="H256" s="46">
        <v>15065.28</v>
      </c>
      <c r="I256" s="46">
        <v>14590.58</v>
      </c>
      <c r="J256" s="46">
        <v>17131.229325000004</v>
      </c>
      <c r="K256" s="46">
        <v>21240.392906250006</v>
      </c>
      <c r="L256" s="46">
        <v>12097.447503750001</v>
      </c>
      <c r="M256" s="46">
        <v>17131.229325000004</v>
      </c>
      <c r="N256" s="46">
        <v>21327.214781250004</v>
      </c>
      <c r="O256" s="46">
        <f t="shared" si="9"/>
        <v>199213.15384124999</v>
      </c>
    </row>
    <row r="257" spans="1:15" x14ac:dyDescent="0.25">
      <c r="A257" s="43">
        <v>1612</v>
      </c>
      <c r="B257" s="43" t="s">
        <v>230</v>
      </c>
      <c r="C257" s="46">
        <v>3293.9</v>
      </c>
      <c r="D257" s="46">
        <v>149630.72</v>
      </c>
      <c r="E257" s="46">
        <v>4441.54</v>
      </c>
      <c r="F257" s="45">
        <v>3558.41</v>
      </c>
      <c r="G257" s="45">
        <v>4501.78</v>
      </c>
      <c r="H257" s="46">
        <v>3603.49</v>
      </c>
      <c r="I257" s="46">
        <v>3465.48</v>
      </c>
      <c r="J257" s="46">
        <v>6126.7881937500006</v>
      </c>
      <c r="K257" s="46">
        <v>7646.5067175000013</v>
      </c>
      <c r="L257" s="46">
        <v>5624.2631812500003</v>
      </c>
      <c r="M257" s="46">
        <v>6162.003146250001</v>
      </c>
      <c r="N257" s="46">
        <v>7643.9483662500015</v>
      </c>
      <c r="O257" s="46">
        <f t="shared" si="9"/>
        <v>205698.82960500001</v>
      </c>
    </row>
    <row r="258" spans="1:15" x14ac:dyDescent="0.25">
      <c r="A258" s="43">
        <v>2111</v>
      </c>
      <c r="B258" s="43" t="s">
        <v>231</v>
      </c>
      <c r="C258" s="46">
        <v>0</v>
      </c>
      <c r="D258" s="46"/>
      <c r="E258" s="46"/>
      <c r="F258" s="46">
        <v>0</v>
      </c>
      <c r="G258" s="46">
        <v>0</v>
      </c>
      <c r="H258" s="46"/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>
        <f t="shared" si="9"/>
        <v>0</v>
      </c>
    </row>
    <row r="259" spans="1:15" x14ac:dyDescent="0.25">
      <c r="A259" s="43">
        <v>2161</v>
      </c>
      <c r="B259" s="43" t="s">
        <v>232</v>
      </c>
      <c r="C259" s="46">
        <v>0</v>
      </c>
      <c r="D259" s="46"/>
      <c r="E259" s="46"/>
      <c r="F259" s="46">
        <v>0</v>
      </c>
      <c r="G259" s="46">
        <v>0</v>
      </c>
      <c r="H259" s="46"/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>
        <f t="shared" si="9"/>
        <v>0</v>
      </c>
    </row>
    <row r="260" spans="1:15" x14ac:dyDescent="0.25">
      <c r="A260" s="43">
        <v>2712</v>
      </c>
      <c r="B260" s="43" t="s">
        <v>317</v>
      </c>
      <c r="C260" s="46">
        <v>0</v>
      </c>
      <c r="D260" s="46"/>
      <c r="E260" s="46"/>
      <c r="F260" s="46">
        <v>0</v>
      </c>
      <c r="G260" s="46">
        <v>0</v>
      </c>
      <c r="H260" s="46"/>
      <c r="I260" s="46">
        <v>0</v>
      </c>
      <c r="J260" s="46">
        <v>0</v>
      </c>
      <c r="K260" s="46">
        <v>0</v>
      </c>
      <c r="L260" s="46">
        <v>0</v>
      </c>
      <c r="M260" s="46">
        <v>0</v>
      </c>
      <c r="N260" s="46">
        <v>0</v>
      </c>
      <c r="O260" s="46">
        <f t="shared" si="9"/>
        <v>0</v>
      </c>
    </row>
    <row r="261" spans="1:15" x14ac:dyDescent="0.25">
      <c r="A261" s="43">
        <v>2911</v>
      </c>
      <c r="B261" s="43" t="s">
        <v>243</v>
      </c>
      <c r="C261" s="46">
        <v>511.79</v>
      </c>
      <c r="D261" s="46">
        <v>1357.66</v>
      </c>
      <c r="E261" s="46"/>
      <c r="F261" s="45">
        <v>675.35</v>
      </c>
      <c r="G261" s="45">
        <v>448.22</v>
      </c>
      <c r="H261" s="46">
        <v>0</v>
      </c>
      <c r="I261" s="46">
        <v>3615.63</v>
      </c>
      <c r="J261" s="46">
        <v>1000</v>
      </c>
      <c r="K261" s="46">
        <v>0</v>
      </c>
      <c r="L261" s="46">
        <v>1000</v>
      </c>
      <c r="M261" s="46">
        <v>0</v>
      </c>
      <c r="N261" s="46">
        <v>1000</v>
      </c>
      <c r="O261" s="46">
        <f t="shared" si="9"/>
        <v>9608.6500000000015</v>
      </c>
    </row>
    <row r="262" spans="1:15" x14ac:dyDescent="0.25">
      <c r="A262" s="43">
        <v>3341</v>
      </c>
      <c r="B262" s="43" t="s">
        <v>348</v>
      </c>
      <c r="C262" s="46"/>
      <c r="D262" s="46">
        <v>0</v>
      </c>
      <c r="E262" s="46"/>
      <c r="F262" s="46">
        <v>0</v>
      </c>
      <c r="G262" s="46">
        <v>0</v>
      </c>
      <c r="H262" s="46"/>
      <c r="I262" s="46"/>
      <c r="J262" s="46">
        <v>2000</v>
      </c>
      <c r="K262" s="46">
        <v>0</v>
      </c>
      <c r="L262" s="46">
        <v>0</v>
      </c>
      <c r="M262" s="46">
        <v>0</v>
      </c>
      <c r="N262" s="46">
        <v>0</v>
      </c>
      <c r="O262" s="46">
        <f t="shared" si="9"/>
        <v>2000</v>
      </c>
    </row>
    <row r="263" spans="1:15" x14ac:dyDescent="0.25">
      <c r="A263" s="43">
        <v>3471</v>
      </c>
      <c r="B263" s="43" t="s">
        <v>260</v>
      </c>
      <c r="C263" s="46"/>
      <c r="D263" s="46"/>
      <c r="E263" s="46"/>
      <c r="F263" s="46">
        <v>0</v>
      </c>
      <c r="G263" s="46">
        <v>0</v>
      </c>
      <c r="H263" s="46"/>
      <c r="I263" s="46"/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>
        <f t="shared" si="9"/>
        <v>0</v>
      </c>
    </row>
    <row r="264" spans="1:15" x14ac:dyDescent="0.25">
      <c r="A264" s="43">
        <v>3857</v>
      </c>
      <c r="B264" s="43" t="s">
        <v>271</v>
      </c>
      <c r="C264" s="46"/>
      <c r="D264" s="46">
        <v>0</v>
      </c>
      <c r="E264" s="46"/>
      <c r="F264" s="46">
        <v>0</v>
      </c>
      <c r="G264" s="45">
        <v>340</v>
      </c>
      <c r="H264" s="46"/>
      <c r="I264" s="46"/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>
        <f t="shared" si="9"/>
        <v>340</v>
      </c>
    </row>
    <row r="265" spans="1:15" x14ac:dyDescent="0.25">
      <c r="A265" s="43">
        <v>5671</v>
      </c>
      <c r="B265" s="43" t="s">
        <v>294</v>
      </c>
      <c r="C265" s="46">
        <v>0</v>
      </c>
      <c r="D265" s="46"/>
      <c r="E265" s="46">
        <v>2110.77</v>
      </c>
      <c r="F265" s="46">
        <v>0</v>
      </c>
      <c r="G265" s="46">
        <v>0</v>
      </c>
      <c r="H265" s="46"/>
      <c r="I265" s="46">
        <v>0</v>
      </c>
      <c r="J265" s="46">
        <v>8000</v>
      </c>
      <c r="K265" s="46">
        <v>0</v>
      </c>
      <c r="L265" s="46">
        <v>0</v>
      </c>
      <c r="M265" s="46">
        <v>0</v>
      </c>
      <c r="N265" s="46">
        <v>0</v>
      </c>
      <c r="O265" s="46">
        <f t="shared" si="9"/>
        <v>10110.77</v>
      </c>
    </row>
    <row r="266" spans="1:15" ht="39" x14ac:dyDescent="0.25">
      <c r="A266" s="43" t="s">
        <v>349</v>
      </c>
      <c r="B266" s="43" t="s">
        <v>346</v>
      </c>
      <c r="C266" s="44">
        <f t="shared" ref="C266:N266" si="10">SUM(C239:C265)</f>
        <v>277580.45</v>
      </c>
      <c r="D266" s="44">
        <f t="shared" si="10"/>
        <v>502232.15000000008</v>
      </c>
      <c r="E266" s="44">
        <f t="shared" si="10"/>
        <v>315451.14000000007</v>
      </c>
      <c r="F266" s="44">
        <f t="shared" si="10"/>
        <v>329593.23000000004</v>
      </c>
      <c r="G266" s="44">
        <f t="shared" si="10"/>
        <v>338596.96999999991</v>
      </c>
      <c r="H266" s="44">
        <f t="shared" si="10"/>
        <v>320575.64000000007</v>
      </c>
      <c r="I266" s="44">
        <f t="shared" si="10"/>
        <v>259136.00999999998</v>
      </c>
      <c r="J266" s="44">
        <f t="shared" si="10"/>
        <v>372672.47077850014</v>
      </c>
      <c r="K266" s="44">
        <f t="shared" si="10"/>
        <v>389108.24259300006</v>
      </c>
      <c r="L266" s="44">
        <f t="shared" si="10"/>
        <v>338085.00793450006</v>
      </c>
      <c r="M266" s="44">
        <f t="shared" si="10"/>
        <v>314953.5389175</v>
      </c>
      <c r="N266" s="44">
        <f t="shared" si="10"/>
        <v>425918.94133150013</v>
      </c>
      <c r="O266" s="44">
        <f>SUM(O239:O265)</f>
        <v>4183903.7915549995</v>
      </c>
    </row>
    <row r="267" spans="1:15" x14ac:dyDescent="0.25">
      <c r="A267" s="41"/>
      <c r="C267" s="46"/>
      <c r="D267" s="46"/>
      <c r="E267" s="46"/>
      <c r="J267" s="46"/>
      <c r="K267" s="46"/>
      <c r="L267" s="46"/>
      <c r="M267" s="46"/>
      <c r="N267" s="46"/>
      <c r="O267" s="46"/>
    </row>
    <row r="268" spans="1:15" x14ac:dyDescent="0.25">
      <c r="A268" s="40">
        <v>600</v>
      </c>
      <c r="B268" s="40" t="s">
        <v>155</v>
      </c>
      <c r="C268" s="47"/>
      <c r="D268" s="47"/>
      <c r="E268" s="47"/>
      <c r="F268" s="41"/>
      <c r="G268" s="41"/>
      <c r="H268" s="41"/>
      <c r="I268" s="41"/>
      <c r="J268" s="46"/>
      <c r="K268" s="46"/>
      <c r="L268" s="46"/>
      <c r="M268" s="46"/>
      <c r="N268" s="46"/>
      <c r="O268" s="46"/>
    </row>
    <row r="269" spans="1:15" x14ac:dyDescent="0.25">
      <c r="A269" s="43">
        <v>1131</v>
      </c>
      <c r="B269" s="43" t="s">
        <v>210</v>
      </c>
      <c r="C269" s="46">
        <v>38632.660000000003</v>
      </c>
      <c r="D269" s="46">
        <v>52701.34</v>
      </c>
      <c r="E269" s="46">
        <v>38455.480000000003</v>
      </c>
      <c r="F269" s="45">
        <v>39896.480000000003</v>
      </c>
      <c r="G269" s="45">
        <v>52348.82</v>
      </c>
      <c r="H269" s="46">
        <v>39784.620000000003</v>
      </c>
      <c r="I269" s="46">
        <v>42439.24</v>
      </c>
      <c r="J269" s="46">
        <v>33477.496290000003</v>
      </c>
      <c r="K269" s="46">
        <v>39724.538568750009</v>
      </c>
      <c r="L269" s="46">
        <v>33278.963602500007</v>
      </c>
      <c r="M269" s="46">
        <v>33278.963602500007</v>
      </c>
      <c r="N269" s="46">
        <v>41449.8049875</v>
      </c>
      <c r="O269" s="46">
        <f>SUM(C269:N269)</f>
        <v>485468.40705125005</v>
      </c>
    </row>
    <row r="270" spans="1:15" x14ac:dyDescent="0.25">
      <c r="A270" s="43">
        <v>1221</v>
      </c>
      <c r="B270" s="43" t="s">
        <v>211</v>
      </c>
      <c r="C270" s="46">
        <v>10749.09</v>
      </c>
      <c r="D270" s="46">
        <v>10597.67</v>
      </c>
      <c r="E270" s="46">
        <v>5444.72</v>
      </c>
      <c r="F270" s="45">
        <v>14340.17</v>
      </c>
      <c r="G270" s="45">
        <v>4591.49</v>
      </c>
      <c r="H270" s="46">
        <v>6077.26</v>
      </c>
      <c r="I270" s="46">
        <v>0</v>
      </c>
      <c r="J270" s="46">
        <v>7476.6634425000002</v>
      </c>
      <c r="K270" s="46">
        <v>8715.1369725000004</v>
      </c>
      <c r="L270" s="46">
        <v>7953.0029775000003</v>
      </c>
      <c r="M270" s="46">
        <v>8905.6704712500014</v>
      </c>
      <c r="N270" s="46">
        <v>9096.2039700000005</v>
      </c>
      <c r="O270" s="46">
        <f t="shared" ref="O270:O306" si="11">SUM(C270:N270)</f>
        <v>93947.077833750009</v>
      </c>
    </row>
    <row r="271" spans="1:15" x14ac:dyDescent="0.25">
      <c r="A271" s="43">
        <v>1322</v>
      </c>
      <c r="B271" s="43" t="s">
        <v>213</v>
      </c>
      <c r="C271" s="46">
        <v>1306.73</v>
      </c>
      <c r="D271" s="46">
        <v>1871.92</v>
      </c>
      <c r="E271" s="46">
        <v>1528.03</v>
      </c>
      <c r="F271" s="45">
        <v>1373.23</v>
      </c>
      <c r="G271" s="45">
        <v>2108.0500000000002</v>
      </c>
      <c r="H271" s="46">
        <v>1450.65</v>
      </c>
      <c r="I271" s="46">
        <v>1656.67</v>
      </c>
      <c r="J271" s="46">
        <v>1390.5650808</v>
      </c>
      <c r="K271" s="46">
        <v>1363.6100142000003</v>
      </c>
      <c r="L271" s="46">
        <v>1911.2166486000003</v>
      </c>
      <c r="M271" s="46">
        <v>1559.1801078000003</v>
      </c>
      <c r="N271" s="46">
        <v>1765.3299678000001</v>
      </c>
      <c r="O271" s="46">
        <f t="shared" si="11"/>
        <v>19285.181819200003</v>
      </c>
    </row>
    <row r="272" spans="1:15" x14ac:dyDescent="0.25">
      <c r="A272" s="43">
        <v>1323</v>
      </c>
      <c r="B272" s="43" t="s">
        <v>214</v>
      </c>
      <c r="C272" s="46">
        <v>4723.66</v>
      </c>
      <c r="D272" s="46">
        <v>5276.73</v>
      </c>
      <c r="E272" s="46">
        <v>4523.9399999999996</v>
      </c>
      <c r="F272" s="45">
        <v>4112.62</v>
      </c>
      <c r="G272" s="45">
        <v>4546.04</v>
      </c>
      <c r="H272" s="46">
        <v>4355.8999999999996</v>
      </c>
      <c r="I272" s="46">
        <v>4664.79</v>
      </c>
      <c r="J272" s="46">
        <v>3002.5143666000004</v>
      </c>
      <c r="K272" s="46">
        <v>2905.6628286</v>
      </c>
      <c r="L272" s="46">
        <v>3002.5143666000004</v>
      </c>
      <c r="M272" s="46">
        <v>2905.6498632000003</v>
      </c>
      <c r="N272" s="46">
        <v>3256.0138674</v>
      </c>
      <c r="O272" s="46">
        <f t="shared" si="11"/>
        <v>47276.035292399996</v>
      </c>
    </row>
    <row r="273" spans="1:15" x14ac:dyDescent="0.25">
      <c r="A273" s="45">
        <v>1324</v>
      </c>
      <c r="B273" s="45" t="s">
        <v>215</v>
      </c>
      <c r="C273" s="46"/>
      <c r="D273" s="46">
        <v>1157.26</v>
      </c>
      <c r="E273" s="46">
        <v>289.52</v>
      </c>
      <c r="F273" s="46">
        <v>0</v>
      </c>
      <c r="G273" s="46"/>
      <c r="H273" s="46"/>
      <c r="I273" s="46"/>
      <c r="J273" s="46"/>
      <c r="K273" s="46"/>
      <c r="L273" s="46"/>
      <c r="M273" s="46"/>
      <c r="N273" s="46"/>
      <c r="O273" s="46">
        <f t="shared" si="11"/>
        <v>1446.78</v>
      </c>
    </row>
    <row r="274" spans="1:15" x14ac:dyDescent="0.25">
      <c r="A274" s="43">
        <v>1325</v>
      </c>
      <c r="B274" s="43" t="s">
        <v>216</v>
      </c>
      <c r="C274" s="46">
        <v>1104.67</v>
      </c>
      <c r="D274" s="46">
        <v>1257.8499999999999</v>
      </c>
      <c r="E274" s="46">
        <v>1193.29</v>
      </c>
      <c r="F274" s="45">
        <v>1088.21</v>
      </c>
      <c r="G274" s="45">
        <v>1198.83</v>
      </c>
      <c r="H274" s="46">
        <v>1149.25</v>
      </c>
      <c r="I274" s="46">
        <v>1226.75</v>
      </c>
      <c r="J274" s="46">
        <v>753.35456700000009</v>
      </c>
      <c r="K274" s="46">
        <v>729.0574074000001</v>
      </c>
      <c r="L274" s="46">
        <v>753.35456700000009</v>
      </c>
      <c r="M274" s="46">
        <v>729.04444200000012</v>
      </c>
      <c r="N274" s="46">
        <v>753.35456700000009</v>
      </c>
      <c r="O274" s="46">
        <f t="shared" si="11"/>
        <v>11937.015550400001</v>
      </c>
    </row>
    <row r="275" spans="1:15" x14ac:dyDescent="0.25">
      <c r="A275" s="43">
        <v>1332</v>
      </c>
      <c r="B275" s="43" t="s">
        <v>350</v>
      </c>
      <c r="C275" s="46"/>
      <c r="D275" s="46">
        <v>535.04999999999995</v>
      </c>
      <c r="E275" s="46"/>
      <c r="F275" s="46">
        <v>0</v>
      </c>
      <c r="G275" s="46">
        <v>0</v>
      </c>
      <c r="H275" s="46"/>
      <c r="I275" s="46">
        <v>0</v>
      </c>
      <c r="J275" s="46">
        <v>0</v>
      </c>
      <c r="K275" s="46">
        <v>0</v>
      </c>
      <c r="L275" s="46">
        <v>826.8683850000001</v>
      </c>
      <c r="M275" s="46">
        <v>0</v>
      </c>
      <c r="N275" s="46">
        <v>0</v>
      </c>
      <c r="O275" s="46">
        <f t="shared" si="11"/>
        <v>1361.9183849999999</v>
      </c>
    </row>
    <row r="276" spans="1:15" x14ac:dyDescent="0.25">
      <c r="A276" s="43">
        <v>1336</v>
      </c>
      <c r="B276" s="43" t="s">
        <v>218</v>
      </c>
      <c r="C276" s="46">
        <v>3913.46</v>
      </c>
      <c r="D276" s="46">
        <v>3727.96</v>
      </c>
      <c r="E276" s="46">
        <v>1627.25</v>
      </c>
      <c r="F276" s="45">
        <v>6868.74</v>
      </c>
      <c r="G276" s="45">
        <v>3841.59</v>
      </c>
      <c r="H276" s="46"/>
      <c r="I276" s="46"/>
      <c r="J276" s="46">
        <v>0</v>
      </c>
      <c r="K276" s="46">
        <v>983.59923375000017</v>
      </c>
      <c r="L276" s="46">
        <v>330.74503874999999</v>
      </c>
      <c r="M276" s="46">
        <v>3399.0069487500009</v>
      </c>
      <c r="N276" s="46">
        <v>4084.2630675000005</v>
      </c>
      <c r="O276" s="46">
        <f t="shared" si="11"/>
        <v>28776.614288749999</v>
      </c>
    </row>
    <row r="277" spans="1:15" x14ac:dyDescent="0.25">
      <c r="A277" s="43">
        <v>1337</v>
      </c>
      <c r="B277" s="43" t="s">
        <v>351</v>
      </c>
      <c r="C277" s="46"/>
      <c r="D277" s="46"/>
      <c r="E277" s="46">
        <v>12020.31</v>
      </c>
      <c r="F277" s="45">
        <v>0</v>
      </c>
      <c r="G277" s="46">
        <v>0</v>
      </c>
      <c r="H277" s="46"/>
      <c r="I277" s="46"/>
      <c r="J277" s="46">
        <v>0</v>
      </c>
      <c r="K277" s="46">
        <v>0</v>
      </c>
      <c r="L277" s="46">
        <v>0</v>
      </c>
      <c r="M277" s="46">
        <v>0</v>
      </c>
      <c r="N277" s="46">
        <v>0</v>
      </c>
      <c r="O277" s="46">
        <f t="shared" si="11"/>
        <v>12020.31</v>
      </c>
    </row>
    <row r="278" spans="1:15" x14ac:dyDescent="0.25">
      <c r="A278" s="43">
        <v>1338</v>
      </c>
      <c r="B278" s="43" t="s">
        <v>298</v>
      </c>
      <c r="C278" s="46"/>
      <c r="D278" s="46"/>
      <c r="E278" s="46"/>
      <c r="F278" s="46">
        <v>0</v>
      </c>
      <c r="G278" s="45">
        <v>162.75</v>
      </c>
      <c r="H278" s="46"/>
      <c r="I278" s="46">
        <v>0</v>
      </c>
      <c r="J278" s="46">
        <v>1241.0434574999999</v>
      </c>
      <c r="K278" s="46">
        <v>330.75661500000007</v>
      </c>
      <c r="L278" s="46">
        <v>666.30579750000004</v>
      </c>
      <c r="M278" s="46">
        <v>0</v>
      </c>
      <c r="N278" s="46">
        <v>0</v>
      </c>
      <c r="O278" s="46">
        <f t="shared" si="11"/>
        <v>2400.8558699999999</v>
      </c>
    </row>
    <row r="279" spans="1:15" x14ac:dyDescent="0.25">
      <c r="A279" s="43">
        <v>1411</v>
      </c>
      <c r="B279" s="43" t="s">
        <v>221</v>
      </c>
      <c r="C279" s="46">
        <v>7408.45</v>
      </c>
      <c r="D279" s="46">
        <v>6193.8</v>
      </c>
      <c r="E279" s="46">
        <v>7337.33</v>
      </c>
      <c r="F279" s="45">
        <v>5876.4</v>
      </c>
      <c r="G279" s="45">
        <v>7679.21</v>
      </c>
      <c r="H279" s="46">
        <v>7679.21</v>
      </c>
      <c r="I279" s="46">
        <v>6467.65</v>
      </c>
      <c r="J279" s="46">
        <v>7679.9749219200012</v>
      </c>
      <c r="K279" s="46">
        <v>8391.9361528800018</v>
      </c>
      <c r="L279" s="46">
        <v>7937.9726756400014</v>
      </c>
      <c r="M279" s="46">
        <v>7797.0100068000011</v>
      </c>
      <c r="N279" s="46">
        <v>4699.1343823200014</v>
      </c>
      <c r="O279" s="46">
        <f t="shared" si="11"/>
        <v>85148.078139560006</v>
      </c>
    </row>
    <row r="280" spans="1:15" x14ac:dyDescent="0.25">
      <c r="A280" s="43">
        <v>1421</v>
      </c>
      <c r="B280" s="43" t="s">
        <v>222</v>
      </c>
      <c r="C280" s="46"/>
      <c r="D280" s="46">
        <v>5609.69</v>
      </c>
      <c r="E280" s="46"/>
      <c r="F280" s="45">
        <v>5327.89</v>
      </c>
      <c r="G280" s="46">
        <v>0</v>
      </c>
      <c r="H280" s="46">
        <v>6016.91</v>
      </c>
      <c r="I280" s="46"/>
      <c r="J280" s="46">
        <v>7299.0361584000002</v>
      </c>
      <c r="K280" s="46">
        <v>0</v>
      </c>
      <c r="L280" s="46">
        <v>6349.8866407200012</v>
      </c>
      <c r="M280" s="46">
        <v>0</v>
      </c>
      <c r="N280" s="46">
        <v>5994.1174230000015</v>
      </c>
      <c r="O280" s="46">
        <f t="shared" si="11"/>
        <v>36597.530222119996</v>
      </c>
    </row>
    <row r="281" spans="1:15" x14ac:dyDescent="0.25">
      <c r="A281" s="43">
        <v>1431</v>
      </c>
      <c r="B281" s="43" t="s">
        <v>223</v>
      </c>
      <c r="C281" s="46"/>
      <c r="D281" s="46">
        <v>5777.98</v>
      </c>
      <c r="E281" s="46"/>
      <c r="F281" s="45">
        <v>5487.74</v>
      </c>
      <c r="G281" s="46">
        <v>0</v>
      </c>
      <c r="H281" s="46">
        <v>6197.43</v>
      </c>
      <c r="I281" s="46"/>
      <c r="J281" s="46">
        <v>7299.0361584000002</v>
      </c>
      <c r="K281" s="46">
        <v>0</v>
      </c>
      <c r="L281" s="46">
        <v>6349.8866407200012</v>
      </c>
      <c r="M281" s="46">
        <v>0</v>
      </c>
      <c r="N281" s="46">
        <v>5994.1174230000015</v>
      </c>
      <c r="O281" s="46">
        <f t="shared" si="11"/>
        <v>37106.19022212</v>
      </c>
    </row>
    <row r="282" spans="1:15" x14ac:dyDescent="0.25">
      <c r="A282" s="43">
        <v>1543</v>
      </c>
      <c r="B282" s="43" t="s">
        <v>224</v>
      </c>
      <c r="C282" s="46">
        <v>203.1</v>
      </c>
      <c r="D282" s="46">
        <v>203.1</v>
      </c>
      <c r="E282" s="46">
        <v>203.1</v>
      </c>
      <c r="F282" s="45">
        <v>203.1</v>
      </c>
      <c r="G282" s="46">
        <v>0</v>
      </c>
      <c r="H282" s="46">
        <v>203.1</v>
      </c>
      <c r="I282" s="46">
        <v>0</v>
      </c>
      <c r="J282" s="46">
        <v>535.5</v>
      </c>
      <c r="K282" s="46">
        <v>535.5</v>
      </c>
      <c r="L282" s="46">
        <v>535.5</v>
      </c>
      <c r="M282" s="46">
        <v>535.5</v>
      </c>
      <c r="N282" s="46">
        <v>535.5</v>
      </c>
      <c r="O282" s="46">
        <f t="shared" si="11"/>
        <v>3693</v>
      </c>
    </row>
    <row r="283" spans="1:15" x14ac:dyDescent="0.25">
      <c r="A283" s="43">
        <v>1545</v>
      </c>
      <c r="B283" s="43" t="s">
        <v>225</v>
      </c>
      <c r="C283" s="46">
        <v>3375</v>
      </c>
      <c r="D283" s="46">
        <v>2700</v>
      </c>
      <c r="E283" s="46">
        <v>2700</v>
      </c>
      <c r="F283" s="45">
        <v>2700</v>
      </c>
      <c r="G283" s="45">
        <v>6075</v>
      </c>
      <c r="H283" s="46">
        <v>5400</v>
      </c>
      <c r="I283" s="46">
        <v>2700</v>
      </c>
      <c r="J283" s="46">
        <v>2751.84</v>
      </c>
      <c r="K283" s="46">
        <v>5504.1</v>
      </c>
      <c r="L283" s="46">
        <v>2751.84</v>
      </c>
      <c r="M283" s="46">
        <v>5504.1</v>
      </c>
      <c r="N283" s="46">
        <v>5504.1</v>
      </c>
      <c r="O283" s="46">
        <f t="shared" si="11"/>
        <v>47665.979999999996</v>
      </c>
    </row>
    <row r="284" spans="1:15" x14ac:dyDescent="0.25">
      <c r="A284" s="43">
        <v>1547</v>
      </c>
      <c r="B284" s="43" t="s">
        <v>226</v>
      </c>
      <c r="C284" s="46">
        <v>4927.72</v>
      </c>
      <c r="D284" s="46"/>
      <c r="E284" s="46"/>
      <c r="F284" s="46">
        <v>0</v>
      </c>
      <c r="G284" s="46">
        <v>0</v>
      </c>
      <c r="H284" s="46"/>
      <c r="I284" s="46"/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>
        <f t="shared" si="11"/>
        <v>4927.72</v>
      </c>
    </row>
    <row r="285" spans="1:15" x14ac:dyDescent="0.25">
      <c r="A285" s="43">
        <v>1548</v>
      </c>
      <c r="B285" s="43" t="s">
        <v>227</v>
      </c>
      <c r="C285" s="46"/>
      <c r="D285" s="46"/>
      <c r="E285" s="46"/>
      <c r="F285" s="46">
        <v>0</v>
      </c>
      <c r="G285" s="45">
        <v>5591.89</v>
      </c>
      <c r="H285" s="46"/>
      <c r="I285" s="46"/>
      <c r="J285" s="46">
        <v>0</v>
      </c>
      <c r="K285" s="46">
        <v>0</v>
      </c>
      <c r="L285" s="46">
        <v>0</v>
      </c>
      <c r="M285" s="46">
        <v>0</v>
      </c>
      <c r="N285" s="46">
        <v>0</v>
      </c>
      <c r="O285" s="46">
        <f t="shared" si="11"/>
        <v>5591.89</v>
      </c>
    </row>
    <row r="286" spans="1:15" x14ac:dyDescent="0.25">
      <c r="A286" s="43">
        <v>1592</v>
      </c>
      <c r="B286" s="43" t="s">
        <v>228</v>
      </c>
      <c r="C286" s="46">
        <v>4016.06</v>
      </c>
      <c r="D286" s="46">
        <v>5151.67</v>
      </c>
      <c r="E286" s="46">
        <v>3997.43</v>
      </c>
      <c r="F286" s="45">
        <v>4006.76</v>
      </c>
      <c r="G286" s="45">
        <v>5350.93</v>
      </c>
      <c r="H286" s="46">
        <v>3997.44</v>
      </c>
      <c r="I286" s="46">
        <v>4349.24</v>
      </c>
      <c r="J286" s="46">
        <v>3347.7125850000002</v>
      </c>
      <c r="K286" s="46">
        <v>3991.7109487500006</v>
      </c>
      <c r="L286" s="46">
        <v>3347.7125850000002</v>
      </c>
      <c r="M286" s="46">
        <v>3347.7125850000002</v>
      </c>
      <c r="N286" s="46">
        <v>4184.6407312500005</v>
      </c>
      <c r="O286" s="46">
        <f t="shared" si="11"/>
        <v>49089.019435000002</v>
      </c>
    </row>
    <row r="287" spans="1:15" x14ac:dyDescent="0.25">
      <c r="A287" s="43">
        <v>1593</v>
      </c>
      <c r="B287" s="43" t="s">
        <v>229</v>
      </c>
      <c r="C287" s="46">
        <v>4016.06</v>
      </c>
      <c r="D287" s="46">
        <v>5151.67</v>
      </c>
      <c r="E287" s="46">
        <v>3997.43</v>
      </c>
      <c r="F287" s="45">
        <v>4006.76</v>
      </c>
      <c r="G287" s="45">
        <v>5350.93</v>
      </c>
      <c r="H287" s="46">
        <v>3997.44</v>
      </c>
      <c r="I287" s="46">
        <v>4349.24</v>
      </c>
      <c r="J287" s="46">
        <v>3347.7125850000002</v>
      </c>
      <c r="K287" s="46">
        <v>3991.7109487500006</v>
      </c>
      <c r="L287" s="46">
        <v>3347.7125850000002</v>
      </c>
      <c r="M287" s="46">
        <v>3347.7125850000002</v>
      </c>
      <c r="N287" s="46">
        <v>4184.6407312500005</v>
      </c>
      <c r="O287" s="46">
        <f t="shared" si="11"/>
        <v>49089.019435000002</v>
      </c>
    </row>
    <row r="288" spans="1:15" x14ac:dyDescent="0.25">
      <c r="A288" s="43">
        <v>1612</v>
      </c>
      <c r="B288" s="43" t="s">
        <v>230</v>
      </c>
      <c r="C288" s="46">
        <v>933.29</v>
      </c>
      <c r="D288" s="46">
        <v>1260.0899999999999</v>
      </c>
      <c r="E288" s="46">
        <v>1169.4100000000001</v>
      </c>
      <c r="F288" s="45">
        <v>958.2</v>
      </c>
      <c r="G288" s="45">
        <v>1261.01</v>
      </c>
      <c r="H288" s="46">
        <v>955.59</v>
      </c>
      <c r="I288" s="46">
        <v>1022.75</v>
      </c>
      <c r="J288" s="46">
        <v>1349.8018632000003</v>
      </c>
      <c r="K288" s="46">
        <v>1609.4599290000003</v>
      </c>
      <c r="L288" s="46">
        <v>1343.1376476000003</v>
      </c>
      <c r="M288" s="46">
        <v>1343.1376476000003</v>
      </c>
      <c r="N288" s="46">
        <v>1673.9109324000001</v>
      </c>
      <c r="O288" s="46">
        <f t="shared" si="11"/>
        <v>14879.788019800002</v>
      </c>
    </row>
    <row r="289" spans="1:15" x14ac:dyDescent="0.25">
      <c r="A289" s="43">
        <v>2111</v>
      </c>
      <c r="B289" s="43" t="s">
        <v>231</v>
      </c>
      <c r="C289" s="46">
        <v>0</v>
      </c>
      <c r="D289" s="46">
        <v>472.82</v>
      </c>
      <c r="E289" s="46"/>
      <c r="F289" s="45">
        <v>0</v>
      </c>
      <c r="G289" s="46">
        <v>0</v>
      </c>
      <c r="H289" s="46">
        <v>0</v>
      </c>
      <c r="I289" s="46"/>
      <c r="J289" s="46">
        <v>0</v>
      </c>
      <c r="K289" s="46">
        <v>0</v>
      </c>
      <c r="L289" s="46">
        <v>0</v>
      </c>
      <c r="M289" s="46">
        <v>0</v>
      </c>
      <c r="N289" s="46">
        <v>0</v>
      </c>
      <c r="O289" s="46">
        <f t="shared" si="11"/>
        <v>472.82</v>
      </c>
    </row>
    <row r="290" spans="1:15" x14ac:dyDescent="0.25">
      <c r="A290" s="43">
        <v>2161</v>
      </c>
      <c r="B290" s="43" t="s">
        <v>232</v>
      </c>
      <c r="C290" s="46">
        <v>568.4</v>
      </c>
      <c r="D290" s="46">
        <v>1055.5999999999999</v>
      </c>
      <c r="E290" s="46">
        <v>2338.4</v>
      </c>
      <c r="F290" s="45">
        <v>73.66</v>
      </c>
      <c r="G290" s="45">
        <v>255.2</v>
      </c>
      <c r="H290" s="46">
        <v>464</v>
      </c>
      <c r="I290" s="46">
        <v>278.39999999999998</v>
      </c>
      <c r="J290" s="46">
        <v>1000</v>
      </c>
      <c r="K290" s="46">
        <v>1000</v>
      </c>
      <c r="L290" s="46">
        <v>1000</v>
      </c>
      <c r="M290" s="46">
        <v>1000</v>
      </c>
      <c r="N290" s="46">
        <v>1000</v>
      </c>
      <c r="O290" s="46">
        <f t="shared" si="11"/>
        <v>10033.66</v>
      </c>
    </row>
    <row r="291" spans="1:15" x14ac:dyDescent="0.25">
      <c r="A291" s="43">
        <v>2215</v>
      </c>
      <c r="B291" s="43" t="s">
        <v>235</v>
      </c>
      <c r="C291" s="46">
        <v>775.45</v>
      </c>
      <c r="D291" s="46">
        <v>648.79999999999995</v>
      </c>
      <c r="E291" s="46">
        <v>1031.17</v>
      </c>
      <c r="F291" s="45">
        <v>1171.05</v>
      </c>
      <c r="G291" s="45">
        <v>1019.91</v>
      </c>
      <c r="H291" s="46">
        <v>907.8</v>
      </c>
      <c r="I291" s="46">
        <v>896.2</v>
      </c>
      <c r="J291" s="46">
        <v>451.91475000000003</v>
      </c>
      <c r="K291" s="46">
        <v>512.55224999999996</v>
      </c>
      <c r="L291" s="46">
        <v>725.32372499999997</v>
      </c>
      <c r="M291" s="46">
        <v>515.18722500000001</v>
      </c>
      <c r="N291" s="46">
        <v>504.27247499999999</v>
      </c>
      <c r="O291" s="46">
        <f t="shared" si="11"/>
        <v>9159.6304249999994</v>
      </c>
    </row>
    <row r="292" spans="1:15" x14ac:dyDescent="0.25">
      <c r="A292" s="43">
        <v>2381</v>
      </c>
      <c r="B292" s="43" t="s">
        <v>237</v>
      </c>
      <c r="C292" s="46">
        <v>5197.9799999999996</v>
      </c>
      <c r="D292" s="46">
        <v>7668.52</v>
      </c>
      <c r="E292" s="46">
        <v>15542.18</v>
      </c>
      <c r="F292" s="45">
        <v>10528.1</v>
      </c>
      <c r="G292" s="45">
        <v>12910.01</v>
      </c>
      <c r="H292" s="46">
        <v>20962.650000000001</v>
      </c>
      <c r="I292" s="46">
        <v>10399.459999999999</v>
      </c>
      <c r="J292" s="46">
        <v>5757.2682299999997</v>
      </c>
      <c r="K292" s="46">
        <v>3300.2786249999999</v>
      </c>
      <c r="L292" s="46">
        <v>4563.690705</v>
      </c>
      <c r="M292" s="46">
        <v>5375.105347499999</v>
      </c>
      <c r="N292" s="46">
        <v>7537.9986675</v>
      </c>
      <c r="O292" s="46">
        <f t="shared" si="11"/>
        <v>109743.24157499999</v>
      </c>
    </row>
    <row r="293" spans="1:15" x14ac:dyDescent="0.25">
      <c r="A293" s="43">
        <v>2384</v>
      </c>
      <c r="B293" s="43" t="s">
        <v>240</v>
      </c>
      <c r="C293" s="46">
        <v>2339.6</v>
      </c>
      <c r="D293" s="46">
        <v>2863.84</v>
      </c>
      <c r="E293" s="46">
        <v>3348.13</v>
      </c>
      <c r="F293" s="45">
        <v>4361.13</v>
      </c>
      <c r="G293" s="45">
        <v>4123.21</v>
      </c>
      <c r="H293" s="46">
        <v>1882.37</v>
      </c>
      <c r="I293" s="46">
        <v>3308.64</v>
      </c>
      <c r="J293" s="46">
        <v>7015.4566649999997</v>
      </c>
      <c r="K293" s="46">
        <v>5055.4487025000008</v>
      </c>
      <c r="L293" s="46">
        <v>3439.2504037500003</v>
      </c>
      <c r="M293" s="46">
        <v>10462.0227075</v>
      </c>
      <c r="N293" s="46">
        <f>4618.95737625+0.89</f>
        <v>4619.8473762500007</v>
      </c>
      <c r="O293" s="46">
        <f t="shared" si="11"/>
        <v>52818.945854999991</v>
      </c>
    </row>
    <row r="294" spans="1:15" x14ac:dyDescent="0.25">
      <c r="A294" s="43">
        <v>2612</v>
      </c>
      <c r="B294" s="43" t="s">
        <v>316</v>
      </c>
      <c r="C294" s="46">
        <v>1700.98</v>
      </c>
      <c r="D294" s="46">
        <v>2176.4699999999998</v>
      </c>
      <c r="E294" s="46">
        <v>2011.06</v>
      </c>
      <c r="F294" s="45">
        <v>4013.03</v>
      </c>
      <c r="G294" s="45">
        <v>7462.58</v>
      </c>
      <c r="H294" s="46">
        <v>2614.0100000000002</v>
      </c>
      <c r="I294" s="46">
        <v>4135.2700000000004</v>
      </c>
      <c r="J294" s="46">
        <v>4000</v>
      </c>
      <c r="K294" s="46">
        <v>6000</v>
      </c>
      <c r="L294" s="46">
        <v>4000</v>
      </c>
      <c r="M294" s="46">
        <v>2238.4499999999998</v>
      </c>
      <c r="N294" s="46">
        <v>2045.1485250000003</v>
      </c>
      <c r="O294" s="46">
        <f t="shared" si="11"/>
        <v>42396.998525000003</v>
      </c>
    </row>
    <row r="295" spans="1:15" x14ac:dyDescent="0.25">
      <c r="A295" s="43">
        <v>3142</v>
      </c>
      <c r="B295" s="43" t="s">
        <v>244</v>
      </c>
      <c r="C295" s="46">
        <v>828</v>
      </c>
      <c r="D295" s="46">
        <v>830</v>
      </c>
      <c r="E295" s="46">
        <v>0</v>
      </c>
      <c r="F295" s="45">
        <v>1645</v>
      </c>
      <c r="G295" s="45">
        <v>810</v>
      </c>
      <c r="H295" s="46">
        <v>0</v>
      </c>
      <c r="I295" s="46">
        <v>1642</v>
      </c>
      <c r="J295" s="46">
        <v>900</v>
      </c>
      <c r="K295" s="46">
        <v>900</v>
      </c>
      <c r="L295" s="46">
        <v>900</v>
      </c>
      <c r="M295" s="46">
        <v>900</v>
      </c>
      <c r="N295" s="46">
        <v>900</v>
      </c>
      <c r="O295" s="46">
        <f t="shared" si="11"/>
        <v>10255</v>
      </c>
    </row>
    <row r="296" spans="1:15" ht="26.25" x14ac:dyDescent="0.25">
      <c r="A296" s="43">
        <v>3261</v>
      </c>
      <c r="B296" s="43" t="s">
        <v>352</v>
      </c>
      <c r="C296" s="46"/>
      <c r="D296" s="46">
        <v>7424</v>
      </c>
      <c r="E296" s="46">
        <v>16240</v>
      </c>
      <c r="F296" s="46">
        <v>0</v>
      </c>
      <c r="G296" s="45">
        <v>4640</v>
      </c>
      <c r="H296" s="46">
        <v>9280</v>
      </c>
      <c r="I296" s="46"/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>
        <f t="shared" si="11"/>
        <v>37584</v>
      </c>
    </row>
    <row r="297" spans="1:15" x14ac:dyDescent="0.25">
      <c r="A297" s="43">
        <v>3471</v>
      </c>
      <c r="B297" s="43" t="s">
        <v>260</v>
      </c>
      <c r="C297" s="46">
        <v>0</v>
      </c>
      <c r="D297" s="46">
        <v>530</v>
      </c>
      <c r="E297" s="46">
        <v>320</v>
      </c>
      <c r="F297" s="45">
        <v>1510</v>
      </c>
      <c r="G297" s="45">
        <v>180</v>
      </c>
      <c r="H297" s="46">
        <v>190</v>
      </c>
      <c r="I297" s="46">
        <v>210</v>
      </c>
      <c r="J297" s="46">
        <v>250</v>
      </c>
      <c r="K297" s="46">
        <v>250</v>
      </c>
      <c r="L297" s="46">
        <v>250</v>
      </c>
      <c r="M297" s="46">
        <v>250</v>
      </c>
      <c r="N297" s="46">
        <v>250</v>
      </c>
      <c r="O297" s="46">
        <f t="shared" si="11"/>
        <v>4190</v>
      </c>
    </row>
    <row r="298" spans="1:15" x14ac:dyDescent="0.25">
      <c r="A298" s="43">
        <v>3511</v>
      </c>
      <c r="B298" s="43" t="s">
        <v>261</v>
      </c>
      <c r="C298" s="46">
        <v>841.41</v>
      </c>
      <c r="D298" s="46">
        <v>198.13</v>
      </c>
      <c r="E298" s="46">
        <v>24288.42</v>
      </c>
      <c r="F298" s="45">
        <v>7153</v>
      </c>
      <c r="G298" s="45">
        <v>1740</v>
      </c>
      <c r="H298" s="46">
        <v>10911</v>
      </c>
      <c r="I298" s="46">
        <v>0</v>
      </c>
      <c r="J298" s="46">
        <v>1657.2427199999997</v>
      </c>
      <c r="K298" s="46">
        <v>2288.9371837500003</v>
      </c>
      <c r="L298" s="46">
        <v>7717.5</v>
      </c>
      <c r="M298" s="46">
        <v>7717.5</v>
      </c>
      <c r="N298" s="46">
        <v>0</v>
      </c>
      <c r="O298" s="46">
        <f t="shared" si="11"/>
        <v>64513.139903750001</v>
      </c>
    </row>
    <row r="299" spans="1:15" x14ac:dyDescent="0.25">
      <c r="A299" s="43">
        <v>3521</v>
      </c>
      <c r="B299" s="43" t="s">
        <v>287</v>
      </c>
      <c r="C299" s="46"/>
      <c r="D299" s="46"/>
      <c r="E299" s="46"/>
      <c r="F299" s="46">
        <v>0</v>
      </c>
      <c r="G299" s="46">
        <v>0</v>
      </c>
      <c r="H299" s="46">
        <v>0</v>
      </c>
      <c r="I299" s="46"/>
      <c r="J299" s="46">
        <v>0</v>
      </c>
      <c r="K299" s="46">
        <v>0</v>
      </c>
      <c r="L299" s="46">
        <v>0</v>
      </c>
      <c r="M299" s="46">
        <v>0</v>
      </c>
      <c r="N299" s="46">
        <v>0</v>
      </c>
      <c r="O299" s="46">
        <f t="shared" si="11"/>
        <v>0</v>
      </c>
    </row>
    <row r="300" spans="1:15" x14ac:dyDescent="0.25">
      <c r="A300" s="43">
        <v>3551</v>
      </c>
      <c r="B300" s="43" t="s">
        <v>325</v>
      </c>
      <c r="C300" s="46">
        <v>7105.39</v>
      </c>
      <c r="D300" s="46">
        <v>5917.33</v>
      </c>
      <c r="E300" s="46">
        <v>5080.8</v>
      </c>
      <c r="F300" s="45">
        <v>0</v>
      </c>
      <c r="G300" s="45">
        <v>40696.800000000003</v>
      </c>
      <c r="H300" s="46">
        <v>14502.22</v>
      </c>
      <c r="I300" s="46">
        <v>19232.8</v>
      </c>
      <c r="J300" s="46">
        <v>3000</v>
      </c>
      <c r="K300" s="46">
        <v>0</v>
      </c>
      <c r="L300" s="46">
        <v>3000</v>
      </c>
      <c r="M300" s="46">
        <v>0</v>
      </c>
      <c r="N300" s="51">
        <f>3000-150.8</f>
        <v>2849.2</v>
      </c>
      <c r="O300" s="46">
        <f t="shared" si="11"/>
        <v>101384.54000000001</v>
      </c>
    </row>
    <row r="301" spans="1:15" x14ac:dyDescent="0.25">
      <c r="A301" s="43">
        <v>3571</v>
      </c>
      <c r="B301" s="43" t="s">
        <v>287</v>
      </c>
      <c r="C301" s="46">
        <v>915</v>
      </c>
      <c r="D301" s="46"/>
      <c r="E301" s="46">
        <v>3315.81</v>
      </c>
      <c r="F301" s="45">
        <v>153.12</v>
      </c>
      <c r="G301" s="45">
        <v>1003</v>
      </c>
      <c r="H301" s="46"/>
      <c r="I301" s="46">
        <v>0</v>
      </c>
      <c r="J301" s="46">
        <v>2310</v>
      </c>
      <c r="K301" s="46">
        <v>2310</v>
      </c>
      <c r="L301" s="46">
        <v>2310</v>
      </c>
      <c r="M301" s="46">
        <v>2310</v>
      </c>
      <c r="N301" s="46">
        <v>2310</v>
      </c>
      <c r="O301" s="46">
        <f t="shared" si="11"/>
        <v>16936.93</v>
      </c>
    </row>
    <row r="302" spans="1:15" x14ac:dyDescent="0.25">
      <c r="A302" s="43">
        <v>3814</v>
      </c>
      <c r="B302" s="43" t="s">
        <v>330</v>
      </c>
      <c r="C302" s="46">
        <v>227.65</v>
      </c>
      <c r="D302" s="46">
        <v>7165.1</v>
      </c>
      <c r="E302" s="46">
        <v>8020.07</v>
      </c>
      <c r="F302" s="45">
        <v>6716.29</v>
      </c>
      <c r="G302" s="45">
        <v>2526.4</v>
      </c>
      <c r="H302" s="46">
        <v>308.02</v>
      </c>
      <c r="I302" s="46">
        <v>4502.5</v>
      </c>
      <c r="J302" s="46">
        <v>1563.9397987499999</v>
      </c>
      <c r="K302" s="46">
        <v>4881.7046250000003</v>
      </c>
      <c r="L302" s="46">
        <v>12660.863591250001</v>
      </c>
      <c r="M302" s="46">
        <v>2379.44030625</v>
      </c>
      <c r="N302" s="46">
        <v>0</v>
      </c>
      <c r="O302" s="46">
        <f t="shared" si="11"/>
        <v>50951.978321250004</v>
      </c>
    </row>
    <row r="303" spans="1:15" x14ac:dyDescent="0.25">
      <c r="A303" s="43">
        <v>3856</v>
      </c>
      <c r="B303" s="43" t="s">
        <v>270</v>
      </c>
      <c r="C303" s="46"/>
      <c r="D303" s="46">
        <v>13</v>
      </c>
      <c r="E303" s="46">
        <v>20</v>
      </c>
      <c r="F303" s="46">
        <v>0</v>
      </c>
      <c r="G303" s="46">
        <v>0</v>
      </c>
      <c r="H303" s="46"/>
      <c r="I303" s="46"/>
      <c r="J303" s="46">
        <v>0</v>
      </c>
      <c r="K303" s="46">
        <v>0</v>
      </c>
      <c r="L303" s="46">
        <v>0</v>
      </c>
      <c r="M303" s="46">
        <v>0</v>
      </c>
      <c r="N303" s="46">
        <v>0</v>
      </c>
      <c r="O303" s="46">
        <f t="shared" si="11"/>
        <v>33</v>
      </c>
    </row>
    <row r="304" spans="1:15" x14ac:dyDescent="0.25">
      <c r="A304" s="43">
        <v>3857</v>
      </c>
      <c r="B304" s="43" t="s">
        <v>271</v>
      </c>
      <c r="C304" s="46">
        <v>0</v>
      </c>
      <c r="D304" s="46">
        <v>0</v>
      </c>
      <c r="E304" s="46">
        <v>0</v>
      </c>
      <c r="F304" s="45">
        <v>340</v>
      </c>
      <c r="G304" s="46">
        <v>0</v>
      </c>
      <c r="H304" s="46">
        <v>0</v>
      </c>
      <c r="I304" s="46">
        <v>0</v>
      </c>
      <c r="J304" s="46">
        <v>200</v>
      </c>
      <c r="K304" s="46">
        <v>200</v>
      </c>
      <c r="L304" s="46">
        <v>200</v>
      </c>
      <c r="M304" s="46">
        <v>200</v>
      </c>
      <c r="N304" s="46">
        <v>200</v>
      </c>
      <c r="O304" s="46">
        <f t="shared" si="11"/>
        <v>1340</v>
      </c>
    </row>
    <row r="305" spans="1:15" x14ac:dyDescent="0.25">
      <c r="A305" s="43">
        <v>3858</v>
      </c>
      <c r="B305" s="43" t="s">
        <v>272</v>
      </c>
      <c r="C305" s="46">
        <v>0</v>
      </c>
      <c r="D305" s="46">
        <v>0</v>
      </c>
      <c r="E305" s="46">
        <v>0</v>
      </c>
      <c r="F305" s="45">
        <v>104</v>
      </c>
      <c r="G305" s="46">
        <v>0</v>
      </c>
      <c r="H305" s="46">
        <v>0</v>
      </c>
      <c r="I305" s="46">
        <v>0</v>
      </c>
      <c r="J305" s="46">
        <v>50</v>
      </c>
      <c r="K305" s="46">
        <v>50</v>
      </c>
      <c r="L305" s="46">
        <v>50</v>
      </c>
      <c r="M305" s="46">
        <v>50</v>
      </c>
      <c r="N305" s="46">
        <v>50</v>
      </c>
      <c r="O305" s="46">
        <f t="shared" si="11"/>
        <v>354</v>
      </c>
    </row>
    <row r="306" spans="1:15" x14ac:dyDescent="0.25">
      <c r="A306" s="43"/>
      <c r="B306" s="43" t="s">
        <v>276</v>
      </c>
      <c r="C306" s="46"/>
      <c r="D306" s="46">
        <v>0</v>
      </c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>
        <f t="shared" si="11"/>
        <v>0</v>
      </c>
    </row>
    <row r="307" spans="1:15" ht="39" x14ac:dyDescent="0.25">
      <c r="A307" s="43" t="s">
        <v>353</v>
      </c>
      <c r="B307" s="43" t="s">
        <v>155</v>
      </c>
      <c r="C307" s="44">
        <f t="shared" ref="C307:O307" si="12">SUM(C269:C306)</f>
        <v>105809.80999999998</v>
      </c>
      <c r="D307" s="44">
        <f t="shared" si="12"/>
        <v>146137.39000000001</v>
      </c>
      <c r="E307" s="44">
        <f t="shared" si="12"/>
        <v>166043.27999999997</v>
      </c>
      <c r="F307" s="44">
        <f t="shared" si="12"/>
        <v>134014.68000000002</v>
      </c>
      <c r="G307" s="44">
        <f t="shared" si="12"/>
        <v>177473.65</v>
      </c>
      <c r="H307" s="44">
        <f t="shared" si="12"/>
        <v>149286.87</v>
      </c>
      <c r="I307" s="44">
        <f t="shared" si="12"/>
        <v>113481.59999999999</v>
      </c>
      <c r="J307" s="44">
        <f t="shared" si="12"/>
        <v>109108.07364007</v>
      </c>
      <c r="K307" s="44">
        <f t="shared" si="12"/>
        <v>105525.70100583001</v>
      </c>
      <c r="L307" s="44">
        <f t="shared" si="12"/>
        <v>121503.24858313001</v>
      </c>
      <c r="M307" s="44">
        <f t="shared" si="12"/>
        <v>106050.39384615001</v>
      </c>
      <c r="N307" s="44">
        <f t="shared" si="12"/>
        <v>115441.59909417</v>
      </c>
      <c r="O307" s="44">
        <f t="shared" si="12"/>
        <v>1549876.2961693502</v>
      </c>
    </row>
    <row r="308" spans="1:15" x14ac:dyDescent="0.25">
      <c r="A308" s="41"/>
      <c r="C308" s="46"/>
      <c r="D308" s="46"/>
      <c r="E308" s="46"/>
      <c r="J308" s="46"/>
      <c r="K308" s="46"/>
      <c r="L308" s="46"/>
      <c r="M308" s="46"/>
      <c r="N308" s="46"/>
      <c r="O308" s="46"/>
    </row>
    <row r="309" spans="1:15" x14ac:dyDescent="0.25">
      <c r="A309" s="41"/>
      <c r="B309" s="43" t="s">
        <v>354</v>
      </c>
      <c r="C309" s="44">
        <f t="shared" ref="C309:O309" si="13">+C76+C134+C180+C236+C266+C307</f>
        <v>2546082.0300000003</v>
      </c>
      <c r="D309" s="44">
        <f t="shared" si="13"/>
        <v>3495335.13</v>
      </c>
      <c r="E309" s="44">
        <f>+E76+E134+E180+E236+E266+E307</f>
        <v>3649979.2</v>
      </c>
      <c r="F309" s="44">
        <f t="shared" si="13"/>
        <v>3364735.08</v>
      </c>
      <c r="G309" s="44">
        <f>+G76+G134+G180+G236+G266+G307</f>
        <v>4583881.8499999996</v>
      </c>
      <c r="H309" s="44">
        <f>+H76+H134+H180+H236+H266+H307</f>
        <v>3278901.14</v>
      </c>
      <c r="I309" s="44">
        <f>+I76+I134+I180+I236+I266+I307</f>
        <v>2816602.15</v>
      </c>
      <c r="J309" s="44">
        <f t="shared" si="13"/>
        <v>3555548.4574438455</v>
      </c>
      <c r="K309" s="44">
        <f t="shared" si="13"/>
        <v>3482020.3048925302</v>
      </c>
      <c r="L309" s="44">
        <f t="shared" si="13"/>
        <v>3171710.3425267301</v>
      </c>
      <c r="M309" s="44">
        <f t="shared" si="13"/>
        <v>3114621.0289072627</v>
      </c>
      <c r="N309" s="44">
        <f t="shared" si="13"/>
        <v>3414404.9704559203</v>
      </c>
      <c r="O309" s="44">
        <f t="shared" si="13"/>
        <v>40473821.684226282</v>
      </c>
    </row>
    <row r="310" spans="1:15" x14ac:dyDescent="0.25">
      <c r="F310" s="44"/>
      <c r="G310" s="44"/>
      <c r="H310" s="43"/>
      <c r="I310" s="44"/>
    </row>
    <row r="311" spans="1:15" x14ac:dyDescent="0.25">
      <c r="F311" s="44"/>
      <c r="G311" s="44"/>
      <c r="H311" s="43"/>
      <c r="I311" s="44"/>
      <c r="O311" s="22">
        <f>'[1]Ingresos 2013 Junio'!O95</f>
        <v>41220695.37467511</v>
      </c>
    </row>
    <row r="312" spans="1:15" x14ac:dyDescent="0.25">
      <c r="A312" s="87" t="s">
        <v>178</v>
      </c>
      <c r="B312" s="87"/>
      <c r="C312" s="87"/>
      <c r="D312" s="87"/>
      <c r="E312" s="87"/>
      <c r="F312" s="44"/>
      <c r="G312" s="44"/>
      <c r="H312" s="43"/>
      <c r="I312" s="44"/>
    </row>
    <row r="313" spans="1:15" x14ac:dyDescent="0.25">
      <c r="A313" s="23" t="s">
        <v>179</v>
      </c>
      <c r="B313" s="24"/>
      <c r="C313" s="24"/>
      <c r="D313" s="24"/>
      <c r="E313" s="24"/>
      <c r="F313" s="44"/>
      <c r="G313" s="44"/>
      <c r="H313" s="43"/>
      <c r="I313" s="44"/>
      <c r="O313" s="46"/>
    </row>
    <row r="314" spans="1:15" x14ac:dyDescent="0.25">
      <c r="A314" s="25"/>
      <c r="B314" s="26"/>
      <c r="C314" s="26"/>
      <c r="D314" s="26"/>
      <c r="E314" s="26"/>
      <c r="F314" s="44"/>
      <c r="G314" s="44"/>
      <c r="H314" s="43"/>
      <c r="I314" s="44"/>
    </row>
    <row r="315" spans="1:15" x14ac:dyDescent="0.25">
      <c r="A315" s="25" t="s">
        <v>180</v>
      </c>
      <c r="B315" s="26"/>
      <c r="C315" s="26"/>
      <c r="D315" s="26"/>
      <c r="E315" s="26"/>
      <c r="F315" s="44"/>
      <c r="G315" s="44"/>
      <c r="H315" s="43"/>
      <c r="I315" s="44"/>
    </row>
    <row r="316" spans="1:15" x14ac:dyDescent="0.25">
      <c r="A316" s="27" t="s">
        <v>181</v>
      </c>
      <c r="B316" s="26"/>
      <c r="C316" s="26"/>
      <c r="D316" s="26"/>
      <c r="E316" s="26"/>
      <c r="F316" s="44"/>
      <c r="G316" s="44"/>
      <c r="H316" s="43"/>
      <c r="I316" s="44"/>
    </row>
    <row r="317" spans="1:15" x14ac:dyDescent="0.25">
      <c r="A317" s="26"/>
      <c r="B317" s="3"/>
      <c r="C317" s="3"/>
      <c r="D317" s="28" t="s">
        <v>182</v>
      </c>
      <c r="E317" s="28"/>
      <c r="F317" s="44"/>
      <c r="G317" s="44"/>
      <c r="H317" s="43"/>
      <c r="I317" s="44"/>
    </row>
    <row r="318" spans="1:15" x14ac:dyDescent="0.25">
      <c r="A318" s="26"/>
      <c r="B318" s="3"/>
      <c r="C318" s="3"/>
      <c r="D318" s="29" t="s">
        <v>183</v>
      </c>
      <c r="E318" s="29"/>
      <c r="F318" s="44"/>
      <c r="G318" s="44"/>
      <c r="H318" s="43"/>
      <c r="I318" s="44"/>
    </row>
    <row r="319" spans="1:15" x14ac:dyDescent="0.25">
      <c r="A319" s="30" t="s">
        <v>184</v>
      </c>
      <c r="B319" s="3"/>
      <c r="C319" s="3"/>
      <c r="D319" s="28"/>
      <c r="E319" s="27"/>
      <c r="F319" s="44"/>
      <c r="G319" s="44"/>
      <c r="H319" s="43"/>
      <c r="I319" s="44"/>
    </row>
    <row r="320" spans="1:15" x14ac:dyDescent="0.25">
      <c r="A320" s="26" t="s">
        <v>185</v>
      </c>
      <c r="B320" s="31"/>
      <c r="C320" s="31"/>
      <c r="D320" s="27"/>
      <c r="E320" s="27"/>
      <c r="F320" s="44"/>
      <c r="G320" s="44"/>
      <c r="H320" s="43"/>
      <c r="I320" s="44"/>
    </row>
    <row r="321" spans="1:8" x14ac:dyDescent="0.25">
      <c r="A321" s="32"/>
      <c r="B321" s="3"/>
      <c r="C321" s="3"/>
      <c r="D321" s="33" t="s">
        <v>186</v>
      </c>
      <c r="E321" s="30"/>
      <c r="F321" s="44"/>
      <c r="H321" s="26"/>
    </row>
    <row r="322" spans="1:8" x14ac:dyDescent="0.25">
      <c r="A322" s="26"/>
      <c r="B322" s="3"/>
      <c r="C322" s="3"/>
      <c r="D322" s="29" t="s">
        <v>187</v>
      </c>
      <c r="E322" s="29"/>
      <c r="F322" s="44"/>
      <c r="H322" s="26"/>
    </row>
    <row r="323" spans="1:8" x14ac:dyDescent="0.25">
      <c r="A323" s="25" t="s">
        <v>188</v>
      </c>
      <c r="B323" s="3"/>
      <c r="C323" s="3"/>
      <c r="D323" s="27"/>
      <c r="E323" s="27"/>
      <c r="F323" s="44"/>
    </row>
    <row r="324" spans="1:8" x14ac:dyDescent="0.25">
      <c r="A324" s="26" t="s">
        <v>187</v>
      </c>
      <c r="B324" s="3"/>
      <c r="C324" s="3"/>
      <c r="D324" s="27"/>
      <c r="E324" s="27"/>
      <c r="F324" s="44"/>
    </row>
    <row r="325" spans="1:8" x14ac:dyDescent="0.25">
      <c r="A325" s="32"/>
      <c r="B325" s="3"/>
      <c r="C325" s="3"/>
      <c r="D325" s="30" t="s">
        <v>189</v>
      </c>
      <c r="E325" s="30"/>
      <c r="F325" s="44"/>
    </row>
    <row r="326" spans="1:8" x14ac:dyDescent="0.25">
      <c r="A326" s="26"/>
      <c r="B326" s="3"/>
      <c r="C326" s="3"/>
      <c r="D326" s="29" t="s">
        <v>187</v>
      </c>
      <c r="E326" s="29"/>
      <c r="F326" s="44"/>
    </row>
    <row r="327" spans="1:8" x14ac:dyDescent="0.25">
      <c r="A327" s="25" t="s">
        <v>190</v>
      </c>
      <c r="B327" s="26"/>
      <c r="C327" s="26"/>
      <c r="D327" s="26"/>
      <c r="E327" s="26"/>
      <c r="F327" s="44"/>
    </row>
    <row r="328" spans="1:8" x14ac:dyDescent="0.25">
      <c r="A328" s="26" t="s">
        <v>187</v>
      </c>
      <c r="B328" s="26"/>
      <c r="C328" s="26"/>
      <c r="D328" s="26"/>
      <c r="E328" s="26"/>
      <c r="F328" s="44"/>
    </row>
    <row r="329" spans="1:8" x14ac:dyDescent="0.25">
      <c r="F329" s="44"/>
    </row>
    <row r="330" spans="1:8" x14ac:dyDescent="0.25">
      <c r="F330" s="44"/>
    </row>
    <row r="331" spans="1:8" x14ac:dyDescent="0.25">
      <c r="F331" s="46"/>
    </row>
    <row r="332" spans="1:8" x14ac:dyDescent="0.25">
      <c r="F332" s="47"/>
    </row>
    <row r="333" spans="1:8" x14ac:dyDescent="0.25">
      <c r="F333" s="44"/>
    </row>
    <row r="334" spans="1:8" x14ac:dyDescent="0.25">
      <c r="F334" s="44"/>
    </row>
    <row r="335" spans="1:8" x14ac:dyDescent="0.25">
      <c r="F335" s="44"/>
    </row>
    <row r="336" spans="1:8" x14ac:dyDescent="0.25">
      <c r="F336" s="44"/>
    </row>
    <row r="337" spans="6:6" x14ac:dyDescent="0.25">
      <c r="F337" s="44"/>
    </row>
    <row r="338" spans="6:6" x14ac:dyDescent="0.25">
      <c r="F338" s="44"/>
    </row>
    <row r="339" spans="6:6" x14ac:dyDescent="0.25">
      <c r="F339" s="44"/>
    </row>
    <row r="340" spans="6:6" x14ac:dyDescent="0.25">
      <c r="F340" s="44"/>
    </row>
    <row r="341" spans="6:6" x14ac:dyDescent="0.25">
      <c r="F341" s="44"/>
    </row>
    <row r="342" spans="6:6" x14ac:dyDescent="0.25">
      <c r="F342" s="44"/>
    </row>
    <row r="343" spans="6:6" x14ac:dyDescent="0.25">
      <c r="F343" s="44"/>
    </row>
    <row r="344" spans="6:6" x14ac:dyDescent="0.25">
      <c r="F344" s="44"/>
    </row>
    <row r="345" spans="6:6" x14ac:dyDescent="0.25">
      <c r="F345" s="44"/>
    </row>
    <row r="346" spans="6:6" x14ac:dyDescent="0.25">
      <c r="F346" s="44"/>
    </row>
    <row r="347" spans="6:6" x14ac:dyDescent="0.25">
      <c r="F347" s="44"/>
    </row>
    <row r="348" spans="6:6" x14ac:dyDescent="0.25">
      <c r="F348" s="44"/>
    </row>
    <row r="349" spans="6:6" x14ac:dyDescent="0.25">
      <c r="F349" s="44"/>
    </row>
    <row r="350" spans="6:6" x14ac:dyDescent="0.25">
      <c r="F350" s="44"/>
    </row>
    <row r="351" spans="6:6" x14ac:dyDescent="0.25">
      <c r="F351" s="44"/>
    </row>
    <row r="352" spans="6:6" x14ac:dyDescent="0.25">
      <c r="F352" s="44"/>
    </row>
    <row r="353" spans="6:6" x14ac:dyDescent="0.25">
      <c r="F353" s="44"/>
    </row>
    <row r="354" spans="6:6" x14ac:dyDescent="0.25">
      <c r="F354" s="44"/>
    </row>
    <row r="355" spans="6:6" x14ac:dyDescent="0.25">
      <c r="F355" s="44"/>
    </row>
    <row r="356" spans="6:6" x14ac:dyDescent="0.25">
      <c r="F356" s="44"/>
    </row>
    <row r="357" spans="6:6" x14ac:dyDescent="0.25">
      <c r="F357" s="44"/>
    </row>
    <row r="358" spans="6:6" x14ac:dyDescent="0.25">
      <c r="F358" s="44"/>
    </row>
    <row r="359" spans="6:6" x14ac:dyDescent="0.25">
      <c r="F359" s="44"/>
    </row>
    <row r="360" spans="6:6" x14ac:dyDescent="0.25">
      <c r="F360" s="44"/>
    </row>
    <row r="361" spans="6:6" x14ac:dyDescent="0.25">
      <c r="F361" s="44"/>
    </row>
    <row r="362" spans="6:6" x14ac:dyDescent="0.25">
      <c r="F362" s="44"/>
    </row>
    <row r="363" spans="6:6" x14ac:dyDescent="0.25">
      <c r="F363" s="44"/>
    </row>
    <row r="364" spans="6:6" x14ac:dyDescent="0.25">
      <c r="F364" s="44"/>
    </row>
    <row r="365" spans="6:6" x14ac:dyDescent="0.25">
      <c r="F365" s="28"/>
    </row>
    <row r="366" spans="6:6" x14ac:dyDescent="0.25">
      <c r="F366" s="29"/>
    </row>
    <row r="367" spans="6:6" x14ac:dyDescent="0.25">
      <c r="F367" s="27"/>
    </row>
    <row r="368" spans="6:6" x14ac:dyDescent="0.25">
      <c r="F368" s="27"/>
    </row>
    <row r="369" spans="6:6" x14ac:dyDescent="0.25">
      <c r="F369" s="30"/>
    </row>
    <row r="370" spans="6:6" x14ac:dyDescent="0.25">
      <c r="F370" s="29"/>
    </row>
    <row r="371" spans="6:6" x14ac:dyDescent="0.25">
      <c r="F371" s="27"/>
    </row>
    <row r="372" spans="6:6" x14ac:dyDescent="0.25">
      <c r="F372" s="27"/>
    </row>
    <row r="373" spans="6:6" x14ac:dyDescent="0.25">
      <c r="F373" s="30"/>
    </row>
    <row r="374" spans="6:6" x14ac:dyDescent="0.25">
      <c r="F374" s="29"/>
    </row>
    <row r="375" spans="6:6" x14ac:dyDescent="0.25">
      <c r="F375" s="26"/>
    </row>
    <row r="376" spans="6:6" x14ac:dyDescent="0.25">
      <c r="F376" s="26"/>
    </row>
  </sheetData>
  <mergeCells count="6">
    <mergeCell ref="A312:E312"/>
    <mergeCell ref="A1:O1"/>
    <mergeCell ref="A2:O2"/>
    <mergeCell ref="A5:B5"/>
    <mergeCell ref="A6:B6"/>
    <mergeCell ref="A7:B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4"/>
  <sheetViews>
    <sheetView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A3" sqref="A3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3" width="10" style="3" bestFit="1" customWidth="1"/>
    <col min="4" max="4" width="10.5703125" style="3" customWidth="1"/>
    <col min="5" max="6" width="10.85546875" style="2" bestFit="1" customWidth="1"/>
    <col min="7" max="10" width="10" style="2" bestFit="1" customWidth="1"/>
    <col min="11" max="11" width="10.28515625" style="2" bestFit="1" customWidth="1"/>
    <col min="12" max="14" width="10" style="2" bestFit="1" customWidth="1"/>
    <col min="15" max="15" width="10.85546875" style="2" bestFit="1" customWidth="1"/>
    <col min="16" max="16" width="14.140625" style="2" bestFit="1" customWidth="1"/>
    <col min="17" max="17" width="9" style="2" bestFit="1" customWidth="1"/>
    <col min="18" max="16384" width="11.42578125" style="2"/>
  </cols>
  <sheetData>
    <row r="1" spans="1:16" x14ac:dyDescent="0.25">
      <c r="A1" s="1" t="s">
        <v>0</v>
      </c>
    </row>
    <row r="2" spans="1:16" x14ac:dyDescent="0.25">
      <c r="A2" s="1" t="s">
        <v>387</v>
      </c>
      <c r="D2" s="1"/>
    </row>
    <row r="3" spans="1:16" x14ac:dyDescent="0.25">
      <c r="C3" s="1"/>
      <c r="D3" s="1"/>
    </row>
    <row r="4" spans="1:16" x14ac:dyDescent="0.25">
      <c r="A4" s="4" t="s">
        <v>2</v>
      </c>
      <c r="B4" s="4" t="s">
        <v>3</v>
      </c>
      <c r="C4" s="84" t="s">
        <v>4</v>
      </c>
      <c r="D4" s="84" t="s">
        <v>5</v>
      </c>
      <c r="E4" s="84" t="s">
        <v>6</v>
      </c>
      <c r="F4" s="8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 x14ac:dyDescent="0.25">
      <c r="A5" s="3"/>
      <c r="B5" s="3"/>
      <c r="C5" s="2"/>
      <c r="D5" s="2"/>
    </row>
    <row r="6" spans="1:16" x14ac:dyDescent="0.25">
      <c r="A6" s="3"/>
      <c r="B6" s="3"/>
      <c r="C6" s="2"/>
      <c r="D6" s="2"/>
    </row>
    <row r="7" spans="1:16" s="7" customFormat="1" x14ac:dyDescent="0.25">
      <c r="A7" s="67" t="s">
        <v>17</v>
      </c>
      <c r="B7" s="67" t="s">
        <v>18</v>
      </c>
      <c r="C7" s="77">
        <f>SUM(C8:C14)</f>
        <v>379282.76</v>
      </c>
      <c r="D7" s="77">
        <f t="shared" ref="D7:N7" si="0">SUM(D8:D14)</f>
        <v>376628.65</v>
      </c>
      <c r="E7" s="77">
        <f t="shared" si="0"/>
        <v>452223.91000000003</v>
      </c>
      <c r="F7" s="77">
        <f t="shared" si="0"/>
        <v>1365179.7</v>
      </c>
      <c r="G7" s="77">
        <f t="shared" si="0"/>
        <v>514541.08999999997</v>
      </c>
      <c r="H7" s="77">
        <f t="shared" si="0"/>
        <v>394827.27500000002</v>
      </c>
      <c r="I7" s="77">
        <f t="shared" si="0"/>
        <v>715561.45</v>
      </c>
      <c r="J7" s="77">
        <f t="shared" si="0"/>
        <v>630360.81970000011</v>
      </c>
      <c r="K7" s="77">
        <f t="shared" si="0"/>
        <v>311223.16749999998</v>
      </c>
      <c r="L7" s="77">
        <f t="shared" si="0"/>
        <v>294544.08000000007</v>
      </c>
      <c r="M7" s="77">
        <f t="shared" si="0"/>
        <v>414589.47000000003</v>
      </c>
      <c r="N7" s="77">
        <f t="shared" si="0"/>
        <v>380913.41750000004</v>
      </c>
      <c r="O7" s="77">
        <f>SUM(C7:N7)</f>
        <v>6229875.7897000005</v>
      </c>
    </row>
    <row r="8" spans="1:16" x14ac:dyDescent="0.25">
      <c r="A8" s="5" t="s">
        <v>19</v>
      </c>
      <c r="B8" s="5" t="s">
        <v>20</v>
      </c>
      <c r="C8" s="78">
        <v>167815</v>
      </c>
      <c r="D8" s="78">
        <v>151110</v>
      </c>
      <c r="E8" s="78">
        <v>170275</v>
      </c>
      <c r="F8" s="78">
        <v>379740.75</v>
      </c>
      <c r="G8" s="78">
        <v>135350.25</v>
      </c>
      <c r="H8" s="78">
        <v>127771.875</v>
      </c>
      <c r="I8" s="78">
        <v>279415.5</v>
      </c>
      <c r="J8" s="78">
        <v>246422.00000000003</v>
      </c>
      <c r="K8" s="78">
        <v>125427.50000000001</v>
      </c>
      <c r="L8" s="78">
        <v>124663.00000000001</v>
      </c>
      <c r="M8" s="78">
        <v>173800</v>
      </c>
      <c r="N8" s="78">
        <v>170973</v>
      </c>
      <c r="O8" s="78">
        <f>SUM(C8:N8)</f>
        <v>2252763.875</v>
      </c>
    </row>
    <row r="9" spans="1:16" x14ac:dyDescent="0.25">
      <c r="A9" s="5" t="s">
        <v>21</v>
      </c>
      <c r="B9" s="5" t="s">
        <v>22</v>
      </c>
      <c r="C9" s="78">
        <v>2240.7600000000002</v>
      </c>
      <c r="D9" s="78">
        <v>1331.65</v>
      </c>
      <c r="E9" s="78">
        <v>768.91</v>
      </c>
      <c r="F9" s="78">
        <v>3390.95</v>
      </c>
      <c r="G9" s="78">
        <v>500</v>
      </c>
      <c r="H9" s="78">
        <v>500</v>
      </c>
      <c r="I9" s="78">
        <v>500</v>
      </c>
      <c r="J9" s="78">
        <v>500</v>
      </c>
      <c r="K9" s="78">
        <v>500</v>
      </c>
      <c r="L9" s="78">
        <v>500</v>
      </c>
      <c r="M9" s="78">
        <v>500</v>
      </c>
      <c r="N9" s="78">
        <v>500</v>
      </c>
      <c r="O9" s="78">
        <f t="shared" ref="O9:O14" si="1">SUM(C9:N9)</f>
        <v>11732.27</v>
      </c>
    </row>
    <row r="10" spans="1:16" x14ac:dyDescent="0.25">
      <c r="A10" s="5" t="s">
        <v>23</v>
      </c>
      <c r="B10" s="5" t="s">
        <v>24</v>
      </c>
      <c r="C10" s="78">
        <v>59730</v>
      </c>
      <c r="D10" s="78">
        <v>54375</v>
      </c>
      <c r="E10" s="78">
        <v>64451</v>
      </c>
      <c r="F10" s="78">
        <v>160220</v>
      </c>
      <c r="G10" s="78">
        <v>54779</v>
      </c>
      <c r="H10" s="78">
        <v>51794</v>
      </c>
      <c r="I10" s="78">
        <v>91152</v>
      </c>
      <c r="J10" s="78">
        <v>79458.277500000011</v>
      </c>
      <c r="K10" s="78">
        <v>43195.950000000004</v>
      </c>
      <c r="L10" s="78">
        <v>42304.027500000004</v>
      </c>
      <c r="M10" s="78">
        <v>57954.015000000007</v>
      </c>
      <c r="N10" s="78">
        <v>60339.825000000004</v>
      </c>
      <c r="O10" s="78">
        <f t="shared" si="1"/>
        <v>819753.09499999986</v>
      </c>
      <c r="P10" s="69"/>
    </row>
    <row r="11" spans="1:16" x14ac:dyDescent="0.25">
      <c r="A11" s="5" t="s">
        <v>25</v>
      </c>
      <c r="B11" s="5" t="s">
        <v>26</v>
      </c>
      <c r="C11" s="78">
        <v>51932</v>
      </c>
      <c r="D11" s="78">
        <v>59316</v>
      </c>
      <c r="E11" s="78">
        <v>74389</v>
      </c>
      <c r="F11" s="78">
        <v>321028</v>
      </c>
      <c r="G11" s="78">
        <v>146727.84</v>
      </c>
      <c r="H11" s="78">
        <v>83777.400000000009</v>
      </c>
      <c r="I11" s="78">
        <v>122743.95000000001</v>
      </c>
      <c r="J11" s="78">
        <v>110634.41970000001</v>
      </c>
      <c r="K11" s="78">
        <v>47481.3675</v>
      </c>
      <c r="L11" s="78">
        <v>45621.450000000004</v>
      </c>
      <c r="M11" s="78">
        <v>61582.342500000006</v>
      </c>
      <c r="N11" s="78">
        <v>57205.41750000001</v>
      </c>
      <c r="O11" s="78">
        <f t="shared" si="1"/>
        <v>1182439.1872</v>
      </c>
      <c r="P11" s="68"/>
    </row>
    <row r="12" spans="1:16" x14ac:dyDescent="0.25">
      <c r="A12" s="5" t="s">
        <v>27</v>
      </c>
      <c r="B12" s="5" t="s">
        <v>28</v>
      </c>
      <c r="C12" s="78">
        <v>5203</v>
      </c>
      <c r="D12" s="78">
        <v>4341</v>
      </c>
      <c r="E12" s="78">
        <v>5086</v>
      </c>
      <c r="F12" s="78">
        <v>7221</v>
      </c>
      <c r="G12" s="78">
        <v>4500</v>
      </c>
      <c r="H12" s="78">
        <v>4500</v>
      </c>
      <c r="I12" s="78">
        <v>4500</v>
      </c>
      <c r="J12" s="78">
        <v>4500</v>
      </c>
      <c r="K12" s="78">
        <v>4500</v>
      </c>
      <c r="L12" s="78">
        <v>4500</v>
      </c>
      <c r="M12" s="78">
        <v>4500</v>
      </c>
      <c r="N12" s="78">
        <v>4500</v>
      </c>
      <c r="O12" s="78">
        <f t="shared" si="1"/>
        <v>57851</v>
      </c>
      <c r="P12" s="68"/>
    </row>
    <row r="13" spans="1:16" x14ac:dyDescent="0.25">
      <c r="A13" s="9" t="s">
        <v>29</v>
      </c>
      <c r="B13" s="5" t="s">
        <v>30</v>
      </c>
      <c r="C13" s="78">
        <v>0</v>
      </c>
      <c r="D13" s="78">
        <v>0</v>
      </c>
      <c r="E13" s="78">
        <v>0</v>
      </c>
      <c r="F13" s="78">
        <v>2080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f t="shared" si="1"/>
        <v>2080</v>
      </c>
    </row>
    <row r="14" spans="1:16" x14ac:dyDescent="0.25">
      <c r="A14" s="5" t="s">
        <v>31</v>
      </c>
      <c r="B14" s="5" t="s">
        <v>32</v>
      </c>
      <c r="C14" s="78">
        <v>92362</v>
      </c>
      <c r="D14" s="78">
        <v>106155</v>
      </c>
      <c r="E14" s="78">
        <v>137254</v>
      </c>
      <c r="F14" s="78">
        <v>491499</v>
      </c>
      <c r="G14" s="78">
        <v>172684</v>
      </c>
      <c r="H14" s="78">
        <v>126484</v>
      </c>
      <c r="I14" s="78">
        <v>217250</v>
      </c>
      <c r="J14" s="78">
        <v>188846.12250000003</v>
      </c>
      <c r="K14" s="78">
        <v>90118.35</v>
      </c>
      <c r="L14" s="78">
        <v>76955.602500000008</v>
      </c>
      <c r="M14" s="78">
        <v>116253.1125</v>
      </c>
      <c r="N14" s="78">
        <v>87395.175000000003</v>
      </c>
      <c r="O14" s="78">
        <f t="shared" si="1"/>
        <v>1903256.3625000003</v>
      </c>
      <c r="P14" s="69"/>
    </row>
    <row r="15" spans="1:16" s="7" customFormat="1" x14ac:dyDescent="0.25">
      <c r="A15" s="67" t="s">
        <v>35</v>
      </c>
      <c r="B15" s="67" t="s">
        <v>36</v>
      </c>
      <c r="C15" s="77">
        <f t="shared" ref="C15:E15" si="2">SUM(C16:C18)</f>
        <v>1373.2</v>
      </c>
      <c r="D15" s="77">
        <f t="shared" si="2"/>
        <v>110013.7</v>
      </c>
      <c r="E15" s="77">
        <f t="shared" si="2"/>
        <v>946.4</v>
      </c>
      <c r="F15" s="77">
        <f>SUM(F16:F18)</f>
        <v>14244.1</v>
      </c>
      <c r="G15" s="77">
        <f t="shared" ref="G15:N15" si="3">SUM(G16:G18)</f>
        <v>11000</v>
      </c>
      <c r="H15" s="77">
        <f t="shared" si="3"/>
        <v>11000</v>
      </c>
      <c r="I15" s="77">
        <f t="shared" si="3"/>
        <v>11000</v>
      </c>
      <c r="J15" s="77">
        <f t="shared" si="3"/>
        <v>11000</v>
      </c>
      <c r="K15" s="77">
        <f t="shared" si="3"/>
        <v>11000</v>
      </c>
      <c r="L15" s="77">
        <f t="shared" si="3"/>
        <v>11000</v>
      </c>
      <c r="M15" s="77">
        <f t="shared" si="3"/>
        <v>11000</v>
      </c>
      <c r="N15" s="77">
        <f t="shared" si="3"/>
        <v>11000</v>
      </c>
      <c r="O15" s="77">
        <f>SUM(C15:N15)</f>
        <v>214577.4</v>
      </c>
      <c r="P15" s="12"/>
    </row>
    <row r="16" spans="1:16" x14ac:dyDescent="0.25">
      <c r="A16" s="5" t="s">
        <v>37</v>
      </c>
      <c r="B16" s="5" t="s">
        <v>38</v>
      </c>
      <c r="C16" s="78">
        <v>0</v>
      </c>
      <c r="D16" s="78">
        <v>109000</v>
      </c>
      <c r="E16" s="78">
        <v>0</v>
      </c>
      <c r="F16" s="78">
        <v>0</v>
      </c>
      <c r="G16" s="78">
        <v>10000</v>
      </c>
      <c r="H16" s="78">
        <v>10000</v>
      </c>
      <c r="I16" s="78">
        <v>10000</v>
      </c>
      <c r="J16" s="78">
        <v>10000</v>
      </c>
      <c r="K16" s="78">
        <v>10000</v>
      </c>
      <c r="L16" s="78">
        <v>10000</v>
      </c>
      <c r="M16" s="78">
        <v>10000</v>
      </c>
      <c r="N16" s="78">
        <v>10000</v>
      </c>
      <c r="O16" s="78">
        <f>SUM(C16:N16)</f>
        <v>189000</v>
      </c>
      <c r="P16" s="10"/>
    </row>
    <row r="17" spans="1:18" x14ac:dyDescent="0.25">
      <c r="A17" s="5" t="s">
        <v>39</v>
      </c>
      <c r="B17" s="5" t="s">
        <v>40</v>
      </c>
      <c r="C17" s="78">
        <v>1373.2</v>
      </c>
      <c r="D17" s="78">
        <v>1013.7</v>
      </c>
      <c r="E17" s="78">
        <v>946.4</v>
      </c>
      <c r="F17" s="78">
        <v>3168.6</v>
      </c>
      <c r="G17" s="78">
        <v>1000</v>
      </c>
      <c r="H17" s="78">
        <v>1000</v>
      </c>
      <c r="I17" s="78">
        <v>1000</v>
      </c>
      <c r="J17" s="78">
        <v>1000</v>
      </c>
      <c r="K17" s="78">
        <v>1000</v>
      </c>
      <c r="L17" s="78">
        <v>1000</v>
      </c>
      <c r="M17" s="78">
        <v>1000</v>
      </c>
      <c r="N17" s="78">
        <v>1000</v>
      </c>
      <c r="O17" s="78">
        <f t="shared" ref="O17:O18" si="4">SUM(C17:N17)</f>
        <v>14501.9</v>
      </c>
      <c r="P17" s="10"/>
    </row>
    <row r="18" spans="1:18" x14ac:dyDescent="0.25">
      <c r="A18" s="5" t="s">
        <v>384</v>
      </c>
      <c r="B18" s="5" t="s">
        <v>385</v>
      </c>
      <c r="C18" s="78"/>
      <c r="D18" s="78"/>
      <c r="E18" s="78"/>
      <c r="F18" s="78">
        <v>11075.5</v>
      </c>
      <c r="G18" s="78"/>
      <c r="H18" s="78"/>
      <c r="I18" s="78"/>
      <c r="J18" s="78"/>
      <c r="K18" s="78"/>
      <c r="L18" s="78"/>
      <c r="M18" s="78"/>
      <c r="N18" s="78"/>
      <c r="O18" s="78">
        <f t="shared" si="4"/>
        <v>11075.5</v>
      </c>
      <c r="P18" s="10"/>
    </row>
    <row r="19" spans="1:18" s="7" customFormat="1" x14ac:dyDescent="0.25">
      <c r="A19" s="67" t="s">
        <v>44</v>
      </c>
      <c r="B19" s="67" t="s">
        <v>45</v>
      </c>
      <c r="C19" s="77">
        <f t="shared" ref="C19:N19" si="5">SUM(C20:C23)</f>
        <v>29880</v>
      </c>
      <c r="D19" s="77">
        <f>SUM(D20:D23)</f>
        <v>111706</v>
      </c>
      <c r="E19" s="77">
        <f t="shared" si="5"/>
        <v>224473</v>
      </c>
      <c r="F19" s="77">
        <f t="shared" si="5"/>
        <v>481450.84</v>
      </c>
      <c r="G19" s="77">
        <f t="shared" si="5"/>
        <v>532123.35000000009</v>
      </c>
      <c r="H19" s="77">
        <f t="shared" si="5"/>
        <v>314403.20000000001</v>
      </c>
      <c r="I19" s="77">
        <f t="shared" si="5"/>
        <v>205469.35</v>
      </c>
      <c r="J19" s="77">
        <f t="shared" si="5"/>
        <v>10400</v>
      </c>
      <c r="K19" s="77">
        <f t="shared" si="5"/>
        <v>14933.525</v>
      </c>
      <c r="L19" s="77">
        <f t="shared" si="5"/>
        <v>57778.000000000007</v>
      </c>
      <c r="M19" s="77">
        <f t="shared" si="5"/>
        <v>63227.4</v>
      </c>
      <c r="N19" s="77">
        <f t="shared" si="5"/>
        <v>51063.500000000007</v>
      </c>
      <c r="O19" s="77">
        <f>SUM(C19:N19)</f>
        <v>2096908.165</v>
      </c>
      <c r="P19" s="12"/>
    </row>
    <row r="20" spans="1:18" x14ac:dyDescent="0.25">
      <c r="A20" s="14" t="s">
        <v>53</v>
      </c>
      <c r="B20" s="5" t="s">
        <v>54</v>
      </c>
      <c r="C20" s="78">
        <v>0</v>
      </c>
      <c r="D20" s="78">
        <v>2142</v>
      </c>
      <c r="E20" s="78">
        <v>0</v>
      </c>
      <c r="F20" s="78">
        <v>2142</v>
      </c>
      <c r="G20" s="78">
        <v>0</v>
      </c>
      <c r="H20" s="78">
        <v>4016</v>
      </c>
      <c r="I20" s="78">
        <v>4016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f t="shared" ref="O20:O23" si="6">SUM(C20:N20)</f>
        <v>12316</v>
      </c>
      <c r="P20" s="10"/>
    </row>
    <row r="21" spans="1:18" x14ac:dyDescent="0.25">
      <c r="A21" s="14" t="s">
        <v>55</v>
      </c>
      <c r="B21" s="5" t="s">
        <v>56</v>
      </c>
      <c r="C21" s="78">
        <v>200</v>
      </c>
      <c r="D21" s="78">
        <v>12550</v>
      </c>
      <c r="E21" s="78">
        <v>7070</v>
      </c>
      <c r="F21" s="78">
        <v>70040</v>
      </c>
      <c r="G21" s="78">
        <v>3000</v>
      </c>
      <c r="H21" s="78">
        <v>2000</v>
      </c>
      <c r="I21" s="78">
        <v>3000</v>
      </c>
      <c r="J21" s="78">
        <v>3500</v>
      </c>
      <c r="K21" s="78">
        <v>2000</v>
      </c>
      <c r="L21" s="78">
        <v>2000</v>
      </c>
      <c r="M21" s="78">
        <v>2000</v>
      </c>
      <c r="N21" s="78">
        <v>2000</v>
      </c>
      <c r="O21" s="78">
        <f t="shared" si="6"/>
        <v>109360</v>
      </c>
      <c r="P21" s="10"/>
    </row>
    <row r="22" spans="1:18" x14ac:dyDescent="0.25">
      <c r="A22" s="5" t="s">
        <v>57</v>
      </c>
      <c r="B22" s="5" t="s">
        <v>58</v>
      </c>
      <c r="C22" s="78">
        <v>2750</v>
      </c>
      <c r="D22" s="78">
        <v>6512</v>
      </c>
      <c r="E22" s="78">
        <v>6650</v>
      </c>
      <c r="F22" s="78">
        <v>46837.5</v>
      </c>
      <c r="G22" s="78">
        <v>6300</v>
      </c>
      <c r="H22" s="78">
        <v>5500</v>
      </c>
      <c r="I22" s="78">
        <v>11000</v>
      </c>
      <c r="J22" s="78">
        <v>4000</v>
      </c>
      <c r="K22" s="78">
        <v>3000</v>
      </c>
      <c r="L22" s="78">
        <v>3000</v>
      </c>
      <c r="M22" s="78">
        <v>3000</v>
      </c>
      <c r="N22" s="78">
        <v>2000</v>
      </c>
      <c r="O22" s="78">
        <f t="shared" si="6"/>
        <v>100549.5</v>
      </c>
      <c r="P22" s="10"/>
    </row>
    <row r="23" spans="1:18" x14ac:dyDescent="0.25">
      <c r="A23" s="5" t="s">
        <v>59</v>
      </c>
      <c r="B23" s="5" t="s">
        <v>60</v>
      </c>
      <c r="C23" s="78">
        <v>26930</v>
      </c>
      <c r="D23" s="78">
        <v>90502</v>
      </c>
      <c r="E23" s="78">
        <v>210753</v>
      </c>
      <c r="F23" s="78">
        <v>362431.34</v>
      </c>
      <c r="G23" s="78">
        <v>522823.35000000003</v>
      </c>
      <c r="H23" s="78">
        <v>302887.2</v>
      </c>
      <c r="I23" s="78">
        <v>187453.35</v>
      </c>
      <c r="J23" s="78">
        <v>2900</v>
      </c>
      <c r="K23" s="78">
        <v>9933.5249999999996</v>
      </c>
      <c r="L23" s="78">
        <v>52778.000000000007</v>
      </c>
      <c r="M23" s="78">
        <v>58227.4</v>
      </c>
      <c r="N23" s="78">
        <v>47063.500000000007</v>
      </c>
      <c r="O23" s="78">
        <f t="shared" si="6"/>
        <v>1874682.665</v>
      </c>
      <c r="P23" s="10"/>
    </row>
    <row r="24" spans="1:18" s="7" customFormat="1" x14ac:dyDescent="0.25">
      <c r="A24" s="67" t="s">
        <v>63</v>
      </c>
      <c r="B24" s="67" t="s">
        <v>64</v>
      </c>
      <c r="C24" s="77">
        <f>SUM(C25:C61)</f>
        <v>2006574.74</v>
      </c>
      <c r="D24" s="77">
        <f>SUM(D25:D61)</f>
        <v>2152518.0499999998</v>
      </c>
      <c r="E24" s="77">
        <f t="shared" ref="E24:N24" si="7">SUM(E25:E61)</f>
        <v>2204843.54</v>
      </c>
      <c r="F24" s="77">
        <f t="shared" si="7"/>
        <v>6081856.5899999999</v>
      </c>
      <c r="G24" s="77">
        <f t="shared" si="7"/>
        <v>2488463.227</v>
      </c>
      <c r="H24" s="77">
        <f t="shared" si="7"/>
        <v>2057923.7874999999</v>
      </c>
      <c r="I24" s="77">
        <f t="shared" si="7"/>
        <v>2968127.125</v>
      </c>
      <c r="J24" s="77">
        <f t="shared" si="7"/>
        <v>2005276.8975000002</v>
      </c>
      <c r="K24" s="77">
        <f t="shared" si="7"/>
        <v>1034921.5625000002</v>
      </c>
      <c r="L24" s="77">
        <f t="shared" si="7"/>
        <v>1124394.0300000003</v>
      </c>
      <c r="M24" s="77">
        <f t="shared" si="7"/>
        <v>1859897.9975000001</v>
      </c>
      <c r="N24" s="77">
        <f t="shared" si="7"/>
        <v>1759099.7274999998</v>
      </c>
      <c r="O24" s="77">
        <f>SUM(C24:N24)</f>
        <v>27743897.274500001</v>
      </c>
      <c r="P24" s="12"/>
    </row>
    <row r="25" spans="1:18" x14ac:dyDescent="0.25">
      <c r="A25" s="5" t="s">
        <v>366</v>
      </c>
      <c r="B25" s="5" t="s">
        <v>65</v>
      </c>
      <c r="C25" s="78">
        <v>0</v>
      </c>
      <c r="D25" s="78">
        <v>0</v>
      </c>
      <c r="E25" s="78">
        <v>0</v>
      </c>
      <c r="F25" s="78">
        <v>5000</v>
      </c>
      <c r="G25" s="78">
        <v>2100</v>
      </c>
      <c r="H25" s="78">
        <v>6000</v>
      </c>
      <c r="I25" s="78">
        <v>28000</v>
      </c>
      <c r="J25" s="78">
        <v>9224</v>
      </c>
      <c r="K25" s="78">
        <v>0</v>
      </c>
      <c r="L25" s="78">
        <v>0</v>
      </c>
      <c r="M25" s="78">
        <v>0</v>
      </c>
      <c r="N25" s="78">
        <v>0</v>
      </c>
      <c r="O25" s="78">
        <f>SUM(C25:N25)</f>
        <v>50324</v>
      </c>
      <c r="P25" s="10"/>
      <c r="Q25" s="54"/>
      <c r="R25" s="54"/>
    </row>
    <row r="26" spans="1:18" x14ac:dyDescent="0.25">
      <c r="A26" s="5" t="s">
        <v>66</v>
      </c>
      <c r="B26" s="5" t="s">
        <v>67</v>
      </c>
      <c r="C26" s="78">
        <v>564916</v>
      </c>
      <c r="D26" s="78">
        <v>697420</v>
      </c>
      <c r="E26" s="78">
        <v>1306912</v>
      </c>
      <c r="F26" s="78">
        <v>3364138.13</v>
      </c>
      <c r="G26" s="78">
        <v>629521.72499999998</v>
      </c>
      <c r="H26" s="78">
        <v>492415.35000000003</v>
      </c>
      <c r="I26" s="78">
        <v>1078861.3500000001</v>
      </c>
      <c r="J26" s="78">
        <v>962140.85000000009</v>
      </c>
      <c r="K26" s="78">
        <v>512516.4</v>
      </c>
      <c r="L26" s="78">
        <v>443919.30000000005</v>
      </c>
      <c r="M26" s="78">
        <v>562532.85000000009</v>
      </c>
      <c r="N26" s="78">
        <v>501782.60000000003</v>
      </c>
      <c r="O26" s="78">
        <f t="shared" ref="O26:O61" si="8">SUM(C26:N26)</f>
        <v>11117076.555</v>
      </c>
      <c r="P26" s="10"/>
    </row>
    <row r="27" spans="1:18" x14ac:dyDescent="0.25">
      <c r="A27" s="5" t="s">
        <v>68</v>
      </c>
      <c r="B27" s="5" t="s">
        <v>69</v>
      </c>
      <c r="C27" s="78">
        <v>157635</v>
      </c>
      <c r="D27" s="78">
        <v>208502</v>
      </c>
      <c r="E27" s="78">
        <v>403086</v>
      </c>
      <c r="F27" s="78">
        <v>1420208.3</v>
      </c>
      <c r="G27" s="78">
        <v>222866.7</v>
      </c>
      <c r="H27" s="78">
        <v>172745.47500000001</v>
      </c>
      <c r="I27" s="78">
        <v>308153.47500000003</v>
      </c>
      <c r="J27" s="78">
        <v>327527.2</v>
      </c>
      <c r="K27" s="78">
        <v>134087.80000000002</v>
      </c>
      <c r="L27" s="78">
        <v>136305.40000000002</v>
      </c>
      <c r="M27" s="78">
        <v>187074.80000000002</v>
      </c>
      <c r="N27" s="78">
        <v>148733.20000000001</v>
      </c>
      <c r="O27" s="78">
        <f t="shared" si="8"/>
        <v>3826925.35</v>
      </c>
      <c r="P27" s="10"/>
    </row>
    <row r="28" spans="1:18" x14ac:dyDescent="0.25">
      <c r="A28" s="9" t="s">
        <v>70</v>
      </c>
      <c r="B28" s="5" t="s">
        <v>71</v>
      </c>
      <c r="C28" s="78">
        <v>0</v>
      </c>
      <c r="D28" s="78">
        <v>0</v>
      </c>
      <c r="E28" s="78">
        <v>0</v>
      </c>
      <c r="F28" s="78">
        <v>0</v>
      </c>
      <c r="G28" s="78">
        <v>984310.42500000005</v>
      </c>
      <c r="H28" s="78">
        <v>713007.75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f t="shared" si="8"/>
        <v>1697318.175</v>
      </c>
      <c r="P28" s="10"/>
    </row>
    <row r="29" spans="1:18" x14ac:dyDescent="0.25">
      <c r="A29" s="13" t="s">
        <v>367</v>
      </c>
      <c r="B29" s="5" t="s">
        <v>368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93931.425000000003</v>
      </c>
      <c r="I29" s="78">
        <v>761681.55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f t="shared" si="8"/>
        <v>855612.97500000009</v>
      </c>
      <c r="P29" s="10"/>
    </row>
    <row r="30" spans="1:18" x14ac:dyDescent="0.25">
      <c r="A30" s="62" t="s">
        <v>371</v>
      </c>
      <c r="B30" s="5" t="s">
        <v>372</v>
      </c>
      <c r="C30" s="78">
        <v>345732</v>
      </c>
      <c r="D30" s="78">
        <v>410903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171066.5</v>
      </c>
      <c r="M30" s="78">
        <v>644982.80000000005</v>
      </c>
      <c r="N30" s="78">
        <v>640042.70000000007</v>
      </c>
      <c r="O30" s="78">
        <f t="shared" si="8"/>
        <v>2212727</v>
      </c>
      <c r="P30" s="10"/>
    </row>
    <row r="31" spans="1:18" x14ac:dyDescent="0.25">
      <c r="A31" s="62" t="s">
        <v>379</v>
      </c>
      <c r="B31" s="5" t="s">
        <v>380</v>
      </c>
      <c r="C31" s="78">
        <v>545856</v>
      </c>
      <c r="D31" s="78">
        <v>454972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f t="shared" si="8"/>
        <v>1000828</v>
      </c>
      <c r="P31" s="10"/>
    </row>
    <row r="32" spans="1:18" x14ac:dyDescent="0.25">
      <c r="A32" s="5" t="s">
        <v>76</v>
      </c>
      <c r="B32" s="5" t="s">
        <v>77</v>
      </c>
      <c r="C32" s="78">
        <v>19125.5</v>
      </c>
      <c r="D32" s="78">
        <v>18226.5</v>
      </c>
      <c r="E32" s="78">
        <v>16573.5</v>
      </c>
      <c r="F32" s="78">
        <v>39019.5</v>
      </c>
      <c r="G32" s="78">
        <v>31355.100000000002</v>
      </c>
      <c r="H32" s="78">
        <v>24798.9</v>
      </c>
      <c r="I32" s="78">
        <v>51111.9</v>
      </c>
      <c r="J32" s="78">
        <v>52242.3</v>
      </c>
      <c r="K32" s="78">
        <v>18532.800000000003</v>
      </c>
      <c r="L32" s="78">
        <v>18042.75</v>
      </c>
      <c r="M32" s="78">
        <v>30769.200000000001</v>
      </c>
      <c r="N32" s="78">
        <v>28274.400000000001</v>
      </c>
      <c r="O32" s="78">
        <f t="shared" si="8"/>
        <v>348072.35000000003</v>
      </c>
      <c r="P32" s="10"/>
    </row>
    <row r="33" spans="1:16" x14ac:dyDescent="0.25">
      <c r="A33" s="5" t="s">
        <v>78</v>
      </c>
      <c r="B33" s="5" t="s">
        <v>79</v>
      </c>
      <c r="C33" s="78">
        <v>27347</v>
      </c>
      <c r="D33" s="78">
        <v>25592.5</v>
      </c>
      <c r="E33" s="78">
        <v>26926.5</v>
      </c>
      <c r="F33" s="78">
        <v>66004</v>
      </c>
      <c r="G33" s="78">
        <v>48965.700000000004</v>
      </c>
      <c r="H33" s="78">
        <v>36970.5</v>
      </c>
      <c r="I33" s="78">
        <v>61210.8</v>
      </c>
      <c r="J33" s="78">
        <v>60468.65</v>
      </c>
      <c r="K33" s="78">
        <v>25334.100000000002</v>
      </c>
      <c r="L33" s="78">
        <v>24784.65</v>
      </c>
      <c r="M33" s="78">
        <v>37347.75</v>
      </c>
      <c r="N33" s="78">
        <v>35031.15</v>
      </c>
      <c r="O33" s="78">
        <f t="shared" si="8"/>
        <v>475983.30000000005</v>
      </c>
      <c r="P33" s="10"/>
    </row>
    <row r="34" spans="1:16" x14ac:dyDescent="0.25">
      <c r="A34" s="14" t="s">
        <v>374</v>
      </c>
      <c r="B34" s="5" t="s">
        <v>375</v>
      </c>
      <c r="C34" s="78">
        <v>17928.5</v>
      </c>
      <c r="D34" s="78">
        <v>16755.5</v>
      </c>
      <c r="E34" s="78">
        <v>22574.5</v>
      </c>
      <c r="F34" s="78">
        <v>58719</v>
      </c>
      <c r="G34" s="78">
        <v>42858.2</v>
      </c>
      <c r="H34" s="78">
        <v>34445.949999999997</v>
      </c>
      <c r="I34" s="78">
        <v>58860.45</v>
      </c>
      <c r="J34" s="78">
        <v>34500</v>
      </c>
      <c r="K34" s="78">
        <v>34500</v>
      </c>
      <c r="L34" s="78">
        <v>34500</v>
      </c>
      <c r="M34" s="78">
        <v>34500</v>
      </c>
      <c r="N34" s="78">
        <v>34500</v>
      </c>
      <c r="O34" s="78">
        <f t="shared" si="8"/>
        <v>424642.10000000003</v>
      </c>
      <c r="P34" s="10"/>
    </row>
    <row r="35" spans="1:16" x14ac:dyDescent="0.25">
      <c r="A35" s="5" t="s">
        <v>82</v>
      </c>
      <c r="B35" s="5" t="s">
        <v>83</v>
      </c>
      <c r="C35" s="78">
        <v>5412.5</v>
      </c>
      <c r="D35" s="78">
        <v>8475</v>
      </c>
      <c r="E35" s="78">
        <v>7162.5</v>
      </c>
      <c r="F35" s="78">
        <v>28562.5</v>
      </c>
      <c r="G35" s="78">
        <v>7686</v>
      </c>
      <c r="H35" s="78">
        <v>4888.8</v>
      </c>
      <c r="I35" s="78">
        <v>7635.6</v>
      </c>
      <c r="J35" s="78">
        <v>7337.0000000000009</v>
      </c>
      <c r="K35" s="78">
        <v>4882.9000000000005</v>
      </c>
      <c r="L35" s="78">
        <v>4996.75</v>
      </c>
      <c r="M35" s="78">
        <v>7349.6500000000005</v>
      </c>
      <c r="N35" s="78">
        <v>3921.5000000000005</v>
      </c>
      <c r="O35" s="78">
        <f t="shared" si="8"/>
        <v>98310.7</v>
      </c>
      <c r="P35" s="10"/>
    </row>
    <row r="36" spans="1:16" x14ac:dyDescent="0.25">
      <c r="A36" s="5" t="s">
        <v>84</v>
      </c>
      <c r="B36" s="5" t="s">
        <v>85</v>
      </c>
      <c r="C36" s="78">
        <v>112781</v>
      </c>
      <c r="D36" s="78">
        <v>118373</v>
      </c>
      <c r="E36" s="78">
        <v>223380</v>
      </c>
      <c r="F36" s="78">
        <v>654962</v>
      </c>
      <c r="G36" s="78">
        <v>276915.97500000003</v>
      </c>
      <c r="H36" s="78">
        <v>253862.7</v>
      </c>
      <c r="I36" s="78">
        <v>346664.85000000003</v>
      </c>
      <c r="J36" s="78">
        <v>299967.09750000003</v>
      </c>
      <c r="K36" s="78">
        <v>150166.01250000001</v>
      </c>
      <c r="L36" s="78">
        <v>132577.83000000002</v>
      </c>
      <c r="M36" s="78">
        <v>183212.34750000003</v>
      </c>
      <c r="N36" s="78">
        <v>200027.67750000002</v>
      </c>
      <c r="O36" s="78">
        <f t="shared" si="8"/>
        <v>2952890.4900000007</v>
      </c>
      <c r="P36" s="69"/>
    </row>
    <row r="37" spans="1:16" x14ac:dyDescent="0.25">
      <c r="A37" s="5" t="s">
        <v>88</v>
      </c>
      <c r="B37" s="5" t="s">
        <v>89</v>
      </c>
      <c r="C37" s="78">
        <v>2618.5</v>
      </c>
      <c r="D37" s="78">
        <v>2618.5</v>
      </c>
      <c r="E37" s="78">
        <v>2618.5</v>
      </c>
      <c r="F37" s="78">
        <v>2618.5</v>
      </c>
      <c r="G37" s="78">
        <v>2618.5</v>
      </c>
      <c r="H37" s="78">
        <v>2618.5</v>
      </c>
      <c r="I37" s="78">
        <v>2618.5</v>
      </c>
      <c r="J37" s="78">
        <v>2618.5</v>
      </c>
      <c r="K37" s="78">
        <v>2618.5</v>
      </c>
      <c r="L37" s="78">
        <v>2618.5</v>
      </c>
      <c r="M37" s="78">
        <v>2618.5</v>
      </c>
      <c r="N37" s="78">
        <v>2618.5</v>
      </c>
      <c r="O37" s="78">
        <f t="shared" si="8"/>
        <v>31422</v>
      </c>
      <c r="P37" s="10"/>
    </row>
    <row r="38" spans="1:16" x14ac:dyDescent="0.25">
      <c r="A38" s="5" t="s">
        <v>90</v>
      </c>
      <c r="B38" s="5" t="s">
        <v>91</v>
      </c>
      <c r="C38" s="78">
        <v>4228</v>
      </c>
      <c r="D38" s="78">
        <v>4228</v>
      </c>
      <c r="E38" s="78">
        <v>4228</v>
      </c>
      <c r="F38" s="78">
        <v>4228</v>
      </c>
      <c r="G38" s="78">
        <v>4228</v>
      </c>
      <c r="H38" s="78">
        <v>4228</v>
      </c>
      <c r="I38" s="78">
        <v>4228</v>
      </c>
      <c r="J38" s="78">
        <v>4228</v>
      </c>
      <c r="K38" s="78">
        <v>4228</v>
      </c>
      <c r="L38" s="78">
        <v>4228</v>
      </c>
      <c r="M38" s="78">
        <v>4228</v>
      </c>
      <c r="N38" s="78">
        <v>4228</v>
      </c>
      <c r="O38" s="78">
        <f t="shared" si="8"/>
        <v>50736</v>
      </c>
      <c r="P38" s="63"/>
    </row>
    <row r="39" spans="1:16" x14ac:dyDescent="0.25">
      <c r="A39" s="5" t="s">
        <v>92</v>
      </c>
      <c r="B39" s="5" t="s">
        <v>93</v>
      </c>
      <c r="C39" s="78">
        <v>2313</v>
      </c>
      <c r="D39" s="78">
        <v>2313</v>
      </c>
      <c r="E39" s="78">
        <v>2313</v>
      </c>
      <c r="F39" s="78">
        <v>2313</v>
      </c>
      <c r="G39" s="78">
        <v>2313</v>
      </c>
      <c r="H39" s="78">
        <v>2313</v>
      </c>
      <c r="I39" s="78">
        <v>2313</v>
      </c>
      <c r="J39" s="78">
        <v>2313</v>
      </c>
      <c r="K39" s="78">
        <v>2313</v>
      </c>
      <c r="L39" s="78">
        <v>2313</v>
      </c>
      <c r="M39" s="78">
        <v>2313</v>
      </c>
      <c r="N39" s="78">
        <v>2313</v>
      </c>
      <c r="O39" s="78">
        <f t="shared" si="8"/>
        <v>27756</v>
      </c>
      <c r="P39" s="10"/>
    </row>
    <row r="40" spans="1:16" x14ac:dyDescent="0.25">
      <c r="A40" s="5" t="s">
        <v>94</v>
      </c>
      <c r="B40" s="5" t="s">
        <v>95</v>
      </c>
      <c r="C40" s="78">
        <v>1535.5</v>
      </c>
      <c r="D40" s="78">
        <v>1535.5</v>
      </c>
      <c r="E40" s="78">
        <v>1535.5</v>
      </c>
      <c r="F40" s="78">
        <v>1535.5</v>
      </c>
      <c r="G40" s="78">
        <v>1535.5</v>
      </c>
      <c r="H40" s="78">
        <v>1535.5</v>
      </c>
      <c r="I40" s="78">
        <v>1535.5</v>
      </c>
      <c r="J40" s="78">
        <v>1535.5</v>
      </c>
      <c r="K40" s="78">
        <v>1535.5</v>
      </c>
      <c r="L40" s="78">
        <v>1535.5</v>
      </c>
      <c r="M40" s="78">
        <v>1535.5</v>
      </c>
      <c r="N40" s="78">
        <v>1535.5</v>
      </c>
      <c r="O40" s="78">
        <f t="shared" si="8"/>
        <v>18426</v>
      </c>
      <c r="P40" s="10"/>
    </row>
    <row r="41" spans="1:16" x14ac:dyDescent="0.25">
      <c r="A41" s="5" t="s">
        <v>96</v>
      </c>
      <c r="B41" s="5" t="s">
        <v>97</v>
      </c>
      <c r="C41" s="78">
        <v>1844</v>
      </c>
      <c r="D41" s="78">
        <v>1844</v>
      </c>
      <c r="E41" s="78">
        <v>1844</v>
      </c>
      <c r="F41" s="78">
        <v>1844</v>
      </c>
      <c r="G41" s="78">
        <v>1844</v>
      </c>
      <c r="H41" s="78">
        <v>1844</v>
      </c>
      <c r="I41" s="78">
        <v>1844</v>
      </c>
      <c r="J41" s="78">
        <v>1844</v>
      </c>
      <c r="K41" s="78">
        <v>1844</v>
      </c>
      <c r="L41" s="78">
        <v>1844</v>
      </c>
      <c r="M41" s="78">
        <v>1844</v>
      </c>
      <c r="N41" s="78">
        <v>1844</v>
      </c>
      <c r="O41" s="78">
        <f t="shared" si="8"/>
        <v>22128</v>
      </c>
      <c r="P41" s="10"/>
    </row>
    <row r="42" spans="1:16" x14ac:dyDescent="0.25">
      <c r="A42" s="5" t="s">
        <v>98</v>
      </c>
      <c r="B42" s="5" t="s">
        <v>99</v>
      </c>
      <c r="C42" s="78">
        <v>2151</v>
      </c>
      <c r="D42" s="78">
        <v>2151</v>
      </c>
      <c r="E42" s="78">
        <v>2151</v>
      </c>
      <c r="F42" s="78">
        <v>2151</v>
      </c>
      <c r="G42" s="78">
        <v>2151</v>
      </c>
      <c r="H42" s="78">
        <v>2151</v>
      </c>
      <c r="I42" s="78">
        <v>2151</v>
      </c>
      <c r="J42" s="78">
        <v>2151</v>
      </c>
      <c r="K42" s="78">
        <v>2151</v>
      </c>
      <c r="L42" s="78">
        <v>2151</v>
      </c>
      <c r="M42" s="78">
        <v>2151</v>
      </c>
      <c r="N42" s="78">
        <v>2151</v>
      </c>
      <c r="O42" s="78">
        <f t="shared" si="8"/>
        <v>25812</v>
      </c>
      <c r="P42" s="10"/>
    </row>
    <row r="43" spans="1:16" x14ac:dyDescent="0.25">
      <c r="A43" s="5" t="s">
        <v>102</v>
      </c>
      <c r="B43" s="5" t="s">
        <v>103</v>
      </c>
      <c r="C43" s="78">
        <v>921</v>
      </c>
      <c r="D43" s="78">
        <v>921</v>
      </c>
      <c r="E43" s="78">
        <v>921</v>
      </c>
      <c r="F43" s="78">
        <v>921</v>
      </c>
      <c r="G43" s="78">
        <v>921</v>
      </c>
      <c r="H43" s="78">
        <v>921</v>
      </c>
      <c r="I43" s="78">
        <v>921</v>
      </c>
      <c r="J43" s="78">
        <v>921</v>
      </c>
      <c r="K43" s="78">
        <v>921</v>
      </c>
      <c r="L43" s="78">
        <v>921</v>
      </c>
      <c r="M43" s="78">
        <v>921</v>
      </c>
      <c r="N43" s="78">
        <v>921</v>
      </c>
      <c r="O43" s="78">
        <f t="shared" si="8"/>
        <v>11052</v>
      </c>
      <c r="P43" s="10"/>
    </row>
    <row r="44" spans="1:16" x14ac:dyDescent="0.25">
      <c r="A44" s="5" t="s">
        <v>104</v>
      </c>
      <c r="B44" s="5" t="s">
        <v>105</v>
      </c>
      <c r="C44" s="78">
        <v>3736</v>
      </c>
      <c r="D44" s="78">
        <v>3736</v>
      </c>
      <c r="E44" s="78">
        <v>3736</v>
      </c>
      <c r="F44" s="78">
        <v>3736</v>
      </c>
      <c r="G44" s="78">
        <v>3736</v>
      </c>
      <c r="H44" s="78">
        <v>3736</v>
      </c>
      <c r="I44" s="78">
        <v>3736</v>
      </c>
      <c r="J44" s="78">
        <v>3736</v>
      </c>
      <c r="K44" s="78">
        <v>3736</v>
      </c>
      <c r="L44" s="78">
        <v>3736</v>
      </c>
      <c r="M44" s="78">
        <v>3736</v>
      </c>
      <c r="N44" s="78">
        <v>3736</v>
      </c>
      <c r="O44" s="78">
        <f t="shared" si="8"/>
        <v>44832</v>
      </c>
      <c r="P44" s="10"/>
    </row>
    <row r="45" spans="1:16" x14ac:dyDescent="0.25">
      <c r="A45" s="5" t="s">
        <v>106</v>
      </c>
      <c r="B45" s="5" t="s">
        <v>107</v>
      </c>
      <c r="C45" s="78">
        <v>3380</v>
      </c>
      <c r="D45" s="78">
        <v>3380</v>
      </c>
      <c r="E45" s="78">
        <v>3380</v>
      </c>
      <c r="F45" s="78">
        <v>3380</v>
      </c>
      <c r="G45" s="78">
        <v>3380</v>
      </c>
      <c r="H45" s="78">
        <v>3380</v>
      </c>
      <c r="I45" s="78">
        <v>3380</v>
      </c>
      <c r="J45" s="78">
        <v>3380</v>
      </c>
      <c r="K45" s="78">
        <v>3380</v>
      </c>
      <c r="L45" s="78">
        <v>3380</v>
      </c>
      <c r="M45" s="78">
        <v>3380</v>
      </c>
      <c r="N45" s="78">
        <v>3380</v>
      </c>
      <c r="O45" s="78">
        <f t="shared" si="8"/>
        <v>40560</v>
      </c>
      <c r="P45" s="10"/>
    </row>
    <row r="46" spans="1:16" x14ac:dyDescent="0.25">
      <c r="A46" s="5" t="s">
        <v>108</v>
      </c>
      <c r="B46" s="5" t="s">
        <v>109</v>
      </c>
      <c r="C46" s="78">
        <v>1844</v>
      </c>
      <c r="D46" s="78">
        <v>1844</v>
      </c>
      <c r="E46" s="78">
        <v>1844</v>
      </c>
      <c r="F46" s="78">
        <v>1844</v>
      </c>
      <c r="G46" s="78">
        <v>1844</v>
      </c>
      <c r="H46" s="78">
        <v>1844</v>
      </c>
      <c r="I46" s="78">
        <v>1844</v>
      </c>
      <c r="J46" s="78">
        <v>1844</v>
      </c>
      <c r="K46" s="78">
        <v>1844</v>
      </c>
      <c r="L46" s="78">
        <v>1844</v>
      </c>
      <c r="M46" s="78">
        <v>1844</v>
      </c>
      <c r="N46" s="78">
        <v>1844</v>
      </c>
      <c r="O46" s="78">
        <f t="shared" si="8"/>
        <v>22128</v>
      </c>
      <c r="P46" s="10"/>
    </row>
    <row r="47" spans="1:16" x14ac:dyDescent="0.25">
      <c r="A47" s="5" t="s">
        <v>110</v>
      </c>
      <c r="B47" s="5" t="s">
        <v>111</v>
      </c>
      <c r="C47" s="78">
        <v>1535.5</v>
      </c>
      <c r="D47" s="78">
        <v>1535.5</v>
      </c>
      <c r="E47" s="78">
        <v>1535.5</v>
      </c>
      <c r="F47" s="78">
        <v>1535.5</v>
      </c>
      <c r="G47" s="78">
        <v>1535.5</v>
      </c>
      <c r="H47" s="78">
        <v>1535.5</v>
      </c>
      <c r="I47" s="78">
        <v>1535.5</v>
      </c>
      <c r="J47" s="78">
        <v>1535.5</v>
      </c>
      <c r="K47" s="78">
        <v>1535.5</v>
      </c>
      <c r="L47" s="78">
        <v>1535.5</v>
      </c>
      <c r="M47" s="78">
        <v>1535.5</v>
      </c>
      <c r="N47" s="78">
        <v>1535.5</v>
      </c>
      <c r="O47" s="78">
        <f t="shared" si="8"/>
        <v>18426</v>
      </c>
      <c r="P47" s="10"/>
    </row>
    <row r="48" spans="1:16" x14ac:dyDescent="0.25">
      <c r="A48" s="5" t="s">
        <v>112</v>
      </c>
      <c r="B48" s="5" t="s">
        <v>113</v>
      </c>
      <c r="C48" s="78">
        <v>2209</v>
      </c>
      <c r="D48" s="78">
        <v>2209</v>
      </c>
      <c r="E48" s="78">
        <v>2209</v>
      </c>
      <c r="F48" s="78">
        <v>2209</v>
      </c>
      <c r="G48" s="78">
        <v>2209</v>
      </c>
      <c r="H48" s="78">
        <v>2209</v>
      </c>
      <c r="I48" s="78">
        <v>2209</v>
      </c>
      <c r="J48" s="78">
        <v>2209</v>
      </c>
      <c r="K48" s="78">
        <v>2209</v>
      </c>
      <c r="L48" s="78">
        <v>2209</v>
      </c>
      <c r="M48" s="78">
        <v>2209</v>
      </c>
      <c r="N48" s="78">
        <v>2209</v>
      </c>
      <c r="O48" s="78">
        <f t="shared" si="8"/>
        <v>26508</v>
      </c>
      <c r="P48" s="10"/>
    </row>
    <row r="49" spans="1:16" x14ac:dyDescent="0.25">
      <c r="A49" s="5" t="s">
        <v>114</v>
      </c>
      <c r="B49" s="5" t="s">
        <v>115</v>
      </c>
      <c r="C49" s="78">
        <v>6051</v>
      </c>
      <c r="D49" s="78">
        <v>6051</v>
      </c>
      <c r="E49" s="78">
        <v>6051</v>
      </c>
      <c r="F49" s="78">
        <v>6051</v>
      </c>
      <c r="G49" s="78">
        <v>6051</v>
      </c>
      <c r="H49" s="78">
        <v>6051</v>
      </c>
      <c r="I49" s="78">
        <v>6051</v>
      </c>
      <c r="J49" s="78">
        <v>6051</v>
      </c>
      <c r="K49" s="78">
        <v>6051</v>
      </c>
      <c r="L49" s="78">
        <v>6051</v>
      </c>
      <c r="M49" s="78">
        <v>6051</v>
      </c>
      <c r="N49" s="78">
        <v>6051</v>
      </c>
      <c r="O49" s="78">
        <f t="shared" si="8"/>
        <v>72612</v>
      </c>
      <c r="P49" s="10"/>
    </row>
    <row r="50" spans="1:16" x14ac:dyDescent="0.25">
      <c r="A50" s="5" t="s">
        <v>116</v>
      </c>
      <c r="B50" s="5" t="s">
        <v>369</v>
      </c>
      <c r="C50" s="78">
        <v>0</v>
      </c>
      <c r="D50" s="78">
        <v>0</v>
      </c>
      <c r="E50" s="78">
        <v>0</v>
      </c>
      <c r="F50" s="78">
        <v>0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f t="shared" si="8"/>
        <v>0</v>
      </c>
      <c r="P50" s="10"/>
    </row>
    <row r="51" spans="1:16" x14ac:dyDescent="0.25">
      <c r="A51" s="5" t="s">
        <v>118</v>
      </c>
      <c r="B51" s="5" t="s">
        <v>119</v>
      </c>
      <c r="C51" s="78">
        <v>1303</v>
      </c>
      <c r="D51" s="78">
        <v>1303</v>
      </c>
      <c r="E51" s="78">
        <v>1303</v>
      </c>
      <c r="F51" s="78">
        <v>1303</v>
      </c>
      <c r="G51" s="78">
        <v>1303</v>
      </c>
      <c r="H51" s="78">
        <v>1303</v>
      </c>
      <c r="I51" s="78">
        <v>1303</v>
      </c>
      <c r="J51" s="78">
        <v>1303</v>
      </c>
      <c r="K51" s="78">
        <v>1303</v>
      </c>
      <c r="L51" s="78">
        <v>1303</v>
      </c>
      <c r="M51" s="78">
        <v>1303</v>
      </c>
      <c r="N51" s="78">
        <v>1303</v>
      </c>
      <c r="O51" s="78">
        <f t="shared" si="8"/>
        <v>15636</v>
      </c>
      <c r="P51" s="10"/>
    </row>
    <row r="52" spans="1:16" x14ac:dyDescent="0.25">
      <c r="A52" s="9" t="s">
        <v>360</v>
      </c>
      <c r="B52" s="5" t="s">
        <v>122</v>
      </c>
      <c r="C52" s="78">
        <v>8427</v>
      </c>
      <c r="D52" s="78">
        <v>8427</v>
      </c>
      <c r="E52" s="78">
        <v>8427</v>
      </c>
      <c r="F52" s="78">
        <v>8427</v>
      </c>
      <c r="G52" s="78">
        <v>8427</v>
      </c>
      <c r="H52" s="78">
        <v>8427</v>
      </c>
      <c r="I52" s="78">
        <v>8427</v>
      </c>
      <c r="J52" s="78">
        <v>8427</v>
      </c>
      <c r="K52" s="78">
        <v>8427</v>
      </c>
      <c r="L52" s="78">
        <v>8427</v>
      </c>
      <c r="M52" s="78">
        <v>8427</v>
      </c>
      <c r="N52" s="78">
        <v>8427</v>
      </c>
      <c r="O52" s="78">
        <f t="shared" si="8"/>
        <v>101124</v>
      </c>
      <c r="P52" s="10"/>
    </row>
    <row r="53" spans="1:16" x14ac:dyDescent="0.25">
      <c r="A53" s="5" t="s">
        <v>123</v>
      </c>
      <c r="B53" s="5" t="s">
        <v>124</v>
      </c>
      <c r="C53" s="78">
        <v>363</v>
      </c>
      <c r="D53" s="78">
        <v>363</v>
      </c>
      <c r="E53" s="78">
        <v>363</v>
      </c>
      <c r="F53" s="78">
        <v>363</v>
      </c>
      <c r="G53" s="78">
        <v>363</v>
      </c>
      <c r="H53" s="78">
        <v>363</v>
      </c>
      <c r="I53" s="78">
        <v>363</v>
      </c>
      <c r="J53" s="78">
        <v>363</v>
      </c>
      <c r="K53" s="78">
        <v>363</v>
      </c>
      <c r="L53" s="78">
        <v>363</v>
      </c>
      <c r="M53" s="78">
        <v>363</v>
      </c>
      <c r="N53" s="78">
        <v>363</v>
      </c>
      <c r="O53" s="78">
        <f t="shared" si="8"/>
        <v>4356</v>
      </c>
      <c r="P53" s="10"/>
    </row>
    <row r="54" spans="1:16" x14ac:dyDescent="0.25">
      <c r="A54" s="5" t="s">
        <v>125</v>
      </c>
      <c r="B54" s="5" t="s">
        <v>126</v>
      </c>
      <c r="C54" s="78">
        <v>10146.24</v>
      </c>
      <c r="D54" s="78">
        <v>13862.05</v>
      </c>
      <c r="E54" s="78">
        <v>6784.54</v>
      </c>
      <c r="F54" s="78">
        <v>15830.66</v>
      </c>
      <c r="G54" s="78">
        <v>31802.651999999998</v>
      </c>
      <c r="H54" s="78">
        <v>33678.067500000005</v>
      </c>
      <c r="I54" s="78">
        <v>1000</v>
      </c>
      <c r="J54" s="78">
        <v>1000</v>
      </c>
      <c r="K54" s="78">
        <v>1000</v>
      </c>
      <c r="L54" s="78">
        <v>1000</v>
      </c>
      <c r="M54" s="78">
        <v>1000</v>
      </c>
      <c r="N54" s="78">
        <v>1000</v>
      </c>
      <c r="O54" s="78">
        <f t="shared" si="8"/>
        <v>118104.20950000001</v>
      </c>
      <c r="P54" s="10"/>
    </row>
    <row r="55" spans="1:16" x14ac:dyDescent="0.25">
      <c r="A55" s="5" t="s">
        <v>129</v>
      </c>
      <c r="B55" s="5" t="s">
        <v>130</v>
      </c>
      <c r="C55" s="78">
        <v>14982</v>
      </c>
      <c r="D55" s="78">
        <v>8426</v>
      </c>
      <c r="E55" s="78">
        <v>13816</v>
      </c>
      <c r="F55" s="78">
        <v>50028</v>
      </c>
      <c r="G55" s="78">
        <v>9500</v>
      </c>
      <c r="H55" s="78">
        <v>9500</v>
      </c>
      <c r="I55" s="78">
        <v>9500</v>
      </c>
      <c r="J55" s="78">
        <v>9500</v>
      </c>
      <c r="K55" s="78">
        <v>9500</v>
      </c>
      <c r="L55" s="78">
        <v>9500</v>
      </c>
      <c r="M55" s="78">
        <v>9500</v>
      </c>
      <c r="N55" s="78">
        <v>9500</v>
      </c>
      <c r="O55" s="78">
        <f t="shared" si="8"/>
        <v>163252</v>
      </c>
      <c r="P55" s="10"/>
    </row>
    <row r="56" spans="1:16" x14ac:dyDescent="0.25">
      <c r="A56" s="5" t="s">
        <v>131</v>
      </c>
      <c r="B56" s="5" t="s">
        <v>132</v>
      </c>
      <c r="C56" s="78">
        <v>4730</v>
      </c>
      <c r="D56" s="78">
        <v>6282</v>
      </c>
      <c r="E56" s="78">
        <v>2637</v>
      </c>
      <c r="F56" s="78">
        <v>1154</v>
      </c>
      <c r="G56" s="78">
        <v>6000</v>
      </c>
      <c r="H56" s="78">
        <v>10613.92</v>
      </c>
      <c r="I56" s="78">
        <v>7297.5</v>
      </c>
      <c r="J56" s="78">
        <v>0</v>
      </c>
      <c r="K56" s="78">
        <v>6000</v>
      </c>
      <c r="L56" s="78">
        <v>18077.849999999999</v>
      </c>
      <c r="M56" s="78">
        <v>0</v>
      </c>
      <c r="N56" s="78">
        <v>6000</v>
      </c>
      <c r="O56" s="78">
        <f t="shared" si="8"/>
        <v>68792.26999999999</v>
      </c>
      <c r="P56" s="10"/>
    </row>
    <row r="57" spans="1:16" x14ac:dyDescent="0.25">
      <c r="A57" s="5" t="s">
        <v>135</v>
      </c>
      <c r="B57" s="5" t="s">
        <v>136</v>
      </c>
      <c r="C57" s="78">
        <v>0</v>
      </c>
      <c r="D57" s="78">
        <v>0</v>
      </c>
      <c r="E57" s="78">
        <v>0</v>
      </c>
      <c r="F57" s="78">
        <v>0</v>
      </c>
      <c r="G57" s="78">
        <v>2000</v>
      </c>
      <c r="H57" s="78">
        <v>2000</v>
      </c>
      <c r="I57" s="78">
        <v>2000</v>
      </c>
      <c r="J57" s="78">
        <v>2000</v>
      </c>
      <c r="K57" s="78">
        <v>2000</v>
      </c>
      <c r="L57" s="78">
        <v>2000</v>
      </c>
      <c r="M57" s="78">
        <v>2000</v>
      </c>
      <c r="N57" s="78">
        <v>2000</v>
      </c>
      <c r="O57" s="78">
        <f t="shared" si="8"/>
        <v>16000</v>
      </c>
      <c r="P57" s="10"/>
    </row>
    <row r="58" spans="1:16" x14ac:dyDescent="0.25">
      <c r="A58" s="14" t="s">
        <v>137</v>
      </c>
      <c r="B58" s="5" t="s">
        <v>138</v>
      </c>
      <c r="C58" s="78">
        <v>111791.5</v>
      </c>
      <c r="D58" s="78">
        <v>103281.5</v>
      </c>
      <c r="E58" s="78">
        <v>111607.5</v>
      </c>
      <c r="F58" s="78">
        <v>285280.5</v>
      </c>
      <c r="G58" s="78">
        <v>140621.25</v>
      </c>
      <c r="H58" s="78">
        <v>117105.45000000001</v>
      </c>
      <c r="I58" s="78">
        <v>194190.15</v>
      </c>
      <c r="J58" s="78">
        <v>187410.30000000002</v>
      </c>
      <c r="K58" s="78">
        <v>84442.05</v>
      </c>
      <c r="L58" s="78">
        <v>75663.5</v>
      </c>
      <c r="M58" s="78">
        <v>107669.1</v>
      </c>
      <c r="N58" s="78">
        <v>96327.000000000015</v>
      </c>
      <c r="O58" s="78">
        <f t="shared" si="8"/>
        <v>1615389.8</v>
      </c>
      <c r="P58" s="52"/>
    </row>
    <row r="59" spans="1:16" x14ac:dyDescent="0.25">
      <c r="A59" s="14" t="s">
        <v>141</v>
      </c>
      <c r="B59" s="5" t="s">
        <v>142</v>
      </c>
      <c r="C59" s="78">
        <v>18012</v>
      </c>
      <c r="D59" s="78">
        <v>12587.5</v>
      </c>
      <c r="E59" s="78">
        <v>18924</v>
      </c>
      <c r="F59" s="78">
        <v>46265</v>
      </c>
      <c r="G59" s="78">
        <v>7500</v>
      </c>
      <c r="H59" s="78">
        <v>7500</v>
      </c>
      <c r="I59" s="78">
        <v>7500</v>
      </c>
      <c r="J59" s="78">
        <v>7500</v>
      </c>
      <c r="K59" s="78">
        <v>7500</v>
      </c>
      <c r="L59" s="78">
        <v>7500</v>
      </c>
      <c r="M59" s="78">
        <v>7500</v>
      </c>
      <c r="N59" s="78">
        <v>7500</v>
      </c>
      <c r="O59" s="78">
        <f t="shared" si="8"/>
        <v>155788.5</v>
      </c>
      <c r="P59" s="10"/>
    </row>
    <row r="60" spans="1:16" x14ac:dyDescent="0.25">
      <c r="A60" s="9" t="s">
        <v>364</v>
      </c>
      <c r="B60" s="9" t="s">
        <v>365</v>
      </c>
      <c r="C60" s="78">
        <v>0</v>
      </c>
      <c r="D60" s="78">
        <v>0</v>
      </c>
      <c r="E60" s="78">
        <v>0</v>
      </c>
      <c r="F60" s="78">
        <v>2225.5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f t="shared" si="8"/>
        <v>2225.5</v>
      </c>
      <c r="P60" s="10"/>
    </row>
    <row r="61" spans="1:16" x14ac:dyDescent="0.25">
      <c r="A61" s="13" t="s">
        <v>381</v>
      </c>
      <c r="B61" s="13" t="s">
        <v>382</v>
      </c>
      <c r="C61" s="78">
        <v>5720</v>
      </c>
      <c r="D61" s="78">
        <v>4400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f t="shared" si="8"/>
        <v>10120</v>
      </c>
      <c r="P61" s="10"/>
    </row>
    <row r="62" spans="1:16" s="7" customFormat="1" x14ac:dyDescent="0.25">
      <c r="A62" s="75" t="s">
        <v>146</v>
      </c>
      <c r="B62" s="20" t="s">
        <v>147</v>
      </c>
      <c r="C62" s="77">
        <v>0</v>
      </c>
      <c r="D62" s="77">
        <v>129000</v>
      </c>
      <c r="E62" s="77">
        <v>0</v>
      </c>
      <c r="F62" s="77">
        <v>0</v>
      </c>
      <c r="G62" s="77">
        <v>0</v>
      </c>
      <c r="H62" s="77">
        <v>260000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f>SUM(C62:N62)</f>
        <v>389000</v>
      </c>
      <c r="P62" s="12"/>
    </row>
    <row r="63" spans="1:16" s="7" customFormat="1" x14ac:dyDescent="0.25">
      <c r="A63" s="67" t="s">
        <v>148</v>
      </c>
      <c r="B63" s="67" t="s">
        <v>149</v>
      </c>
      <c r="C63" s="77">
        <f>SUM(C64)</f>
        <v>12844.72</v>
      </c>
      <c r="D63" s="77">
        <f t="shared" ref="D63:N63" si="9">SUM(D64)</f>
        <v>8865.14</v>
      </c>
      <c r="E63" s="77">
        <f>SUM(E64)</f>
        <v>11651.72</v>
      </c>
      <c r="F63" s="77">
        <f>SUM(F64)</f>
        <v>10841.69</v>
      </c>
      <c r="G63" s="77">
        <f t="shared" si="9"/>
        <v>4000</v>
      </c>
      <c r="H63" s="77">
        <f t="shared" si="9"/>
        <v>4000</v>
      </c>
      <c r="I63" s="77">
        <f t="shared" si="9"/>
        <v>4000</v>
      </c>
      <c r="J63" s="77">
        <f t="shared" si="9"/>
        <v>4000</v>
      </c>
      <c r="K63" s="77">
        <f t="shared" si="9"/>
        <v>4000</v>
      </c>
      <c r="L63" s="77">
        <f t="shared" si="9"/>
        <v>4000</v>
      </c>
      <c r="M63" s="77">
        <f t="shared" si="9"/>
        <v>4000</v>
      </c>
      <c r="N63" s="77">
        <f t="shared" si="9"/>
        <v>4000</v>
      </c>
      <c r="O63" s="77">
        <f t="shared" ref="O63:O75" si="10">SUM(C63:N63)</f>
        <v>76203.27</v>
      </c>
      <c r="P63" s="12"/>
    </row>
    <row r="64" spans="1:16" x14ac:dyDescent="0.25">
      <c r="A64" s="14" t="s">
        <v>150</v>
      </c>
      <c r="B64" s="11" t="s">
        <v>151</v>
      </c>
      <c r="C64" s="78">
        <v>12844.72</v>
      </c>
      <c r="D64" s="78">
        <v>8865.14</v>
      </c>
      <c r="E64" s="78">
        <v>11651.72</v>
      </c>
      <c r="F64" s="78">
        <v>10841.69</v>
      </c>
      <c r="G64" s="78">
        <v>4000</v>
      </c>
      <c r="H64" s="78">
        <v>4000</v>
      </c>
      <c r="I64" s="78">
        <v>4000</v>
      </c>
      <c r="J64" s="78">
        <v>4000</v>
      </c>
      <c r="K64" s="78">
        <v>4000</v>
      </c>
      <c r="L64" s="78">
        <v>4000</v>
      </c>
      <c r="M64" s="78">
        <v>4000</v>
      </c>
      <c r="N64" s="78">
        <v>4000</v>
      </c>
      <c r="O64" s="78">
        <f>SUM(C64:N64)</f>
        <v>76203.27</v>
      </c>
      <c r="P64" s="10"/>
    </row>
    <row r="65" spans="1:17" s="7" customFormat="1" x14ac:dyDescent="0.25">
      <c r="A65" s="67" t="s">
        <v>154</v>
      </c>
      <c r="B65" s="67" t="s">
        <v>155</v>
      </c>
      <c r="C65" s="77">
        <f>SUM(C66:C75)</f>
        <v>204583.5</v>
      </c>
      <c r="D65" s="77">
        <f t="shared" ref="D65:N65" si="11">SUM(D66:D75)</f>
        <v>215004.5</v>
      </c>
      <c r="E65" s="77">
        <f t="shared" si="11"/>
        <v>482033.5</v>
      </c>
      <c r="F65" s="77">
        <f t="shared" si="11"/>
        <v>901838.13</v>
      </c>
      <c r="G65" s="77">
        <f t="shared" si="11"/>
        <v>531095.75000000012</v>
      </c>
      <c r="H65" s="77">
        <f t="shared" si="11"/>
        <v>516525.47500000003</v>
      </c>
      <c r="I65" s="77">
        <f t="shared" si="11"/>
        <v>1172285.375</v>
      </c>
      <c r="J65" s="77">
        <f t="shared" si="11"/>
        <v>714281.88762000029</v>
      </c>
      <c r="K65" s="77">
        <f t="shared" si="11"/>
        <v>282109.78600000002</v>
      </c>
      <c r="L65" s="77">
        <f t="shared" si="11"/>
        <v>122776.22750000001</v>
      </c>
      <c r="M65" s="77">
        <f t="shared" si="11"/>
        <v>235899.13250000001</v>
      </c>
      <c r="N65" s="77">
        <f t="shared" si="11"/>
        <v>237672.91500000001</v>
      </c>
      <c r="O65" s="77">
        <f>SUM(C65:N65)</f>
        <v>5616106.1786200013</v>
      </c>
      <c r="P65" s="12"/>
    </row>
    <row r="66" spans="1:17" x14ac:dyDescent="0.25">
      <c r="A66" s="5" t="s">
        <v>156</v>
      </c>
      <c r="B66" s="5" t="s">
        <v>67</v>
      </c>
      <c r="C66" s="78">
        <v>346.5</v>
      </c>
      <c r="D66" s="78">
        <v>4812.5</v>
      </c>
      <c r="E66" s="78">
        <v>6968.5</v>
      </c>
      <c r="F66" s="78">
        <v>11519.88</v>
      </c>
      <c r="G66" s="78">
        <v>4961.25</v>
      </c>
      <c r="H66" s="78">
        <v>1771.3500000000001</v>
      </c>
      <c r="I66" s="78">
        <v>12836.25</v>
      </c>
      <c r="J66" s="78">
        <v>9091.1620800000019</v>
      </c>
      <c r="K66" s="78">
        <v>6787.5192000000015</v>
      </c>
      <c r="L66" s="78">
        <v>1306.8000000000002</v>
      </c>
      <c r="M66" s="78">
        <v>316.8</v>
      </c>
      <c r="N66" s="78">
        <v>198.00000000000003</v>
      </c>
      <c r="O66" s="78">
        <f t="shared" si="10"/>
        <v>60916.511280000006</v>
      </c>
      <c r="P66" s="10"/>
    </row>
    <row r="67" spans="1:17" x14ac:dyDescent="0.25">
      <c r="A67" s="5" t="s">
        <v>157</v>
      </c>
      <c r="B67" s="5" t="s">
        <v>69</v>
      </c>
      <c r="C67" s="78">
        <v>1011.5</v>
      </c>
      <c r="D67" s="78">
        <v>6469</v>
      </c>
      <c r="E67" s="78">
        <v>7503</v>
      </c>
      <c r="F67" s="78">
        <v>8534.42</v>
      </c>
      <c r="G67" s="78">
        <v>6221.25</v>
      </c>
      <c r="H67" s="78">
        <v>3018.75</v>
      </c>
      <c r="I67" s="78">
        <v>11943.75</v>
      </c>
      <c r="J67" s="78">
        <v>3126.3724800000009</v>
      </c>
      <c r="K67" s="78">
        <v>1535.2722000000003</v>
      </c>
      <c r="L67" s="78">
        <v>2851.2000000000003</v>
      </c>
      <c r="M67" s="78">
        <v>52.800000000000004</v>
      </c>
      <c r="N67" s="78">
        <v>105.60000000000001</v>
      </c>
      <c r="O67" s="78">
        <f t="shared" si="10"/>
        <v>52372.914679999994</v>
      </c>
      <c r="P67" s="10"/>
    </row>
    <row r="68" spans="1:17" x14ac:dyDescent="0.25">
      <c r="A68" s="5" t="s">
        <v>158</v>
      </c>
      <c r="B68" s="5" t="s">
        <v>60</v>
      </c>
      <c r="C68" s="78">
        <v>7229</v>
      </c>
      <c r="D68" s="78">
        <v>5666</v>
      </c>
      <c r="E68" s="78">
        <v>5256</v>
      </c>
      <c r="F68" s="78">
        <v>14866.64</v>
      </c>
      <c r="G68" s="78">
        <v>11932.2</v>
      </c>
      <c r="H68" s="78">
        <v>12974.85</v>
      </c>
      <c r="I68" s="78">
        <v>17075.100000000002</v>
      </c>
      <c r="J68" s="78">
        <v>34352.700480000007</v>
      </c>
      <c r="K68" s="78">
        <v>26703.207300000005</v>
      </c>
      <c r="L68" s="78">
        <v>9839.5</v>
      </c>
      <c r="M68" s="78">
        <v>5166.7000000000007</v>
      </c>
      <c r="N68" s="78">
        <v>6294.2000000000007</v>
      </c>
      <c r="O68" s="78">
        <f t="shared" si="10"/>
        <v>157356.09778000004</v>
      </c>
      <c r="P68" s="10"/>
    </row>
    <row r="69" spans="1:17" x14ac:dyDescent="0.25">
      <c r="A69" s="5" t="s">
        <v>159</v>
      </c>
      <c r="B69" s="5" t="s">
        <v>160</v>
      </c>
      <c r="C69" s="78">
        <v>44385</v>
      </c>
      <c r="D69" s="78">
        <v>25885</v>
      </c>
      <c r="E69" s="78">
        <v>25730</v>
      </c>
      <c r="F69" s="78">
        <v>62235</v>
      </c>
      <c r="G69" s="78">
        <v>32731</v>
      </c>
      <c r="H69" s="78">
        <v>26290</v>
      </c>
      <c r="I69" s="78">
        <v>37500</v>
      </c>
      <c r="J69" s="78">
        <v>23036.737499999999</v>
      </c>
      <c r="K69" s="78">
        <v>10527.772500000001</v>
      </c>
      <c r="L69" s="78">
        <v>17466.907500000001</v>
      </c>
      <c r="M69" s="78">
        <v>41439.667500000003</v>
      </c>
      <c r="N69" s="78">
        <v>50669.797500000008</v>
      </c>
      <c r="O69" s="78">
        <f t="shared" si="10"/>
        <v>397896.88249999995</v>
      </c>
      <c r="P69" s="10"/>
    </row>
    <row r="70" spans="1:17" x14ac:dyDescent="0.25">
      <c r="A70" s="5" t="s">
        <v>161</v>
      </c>
      <c r="B70" s="5" t="s">
        <v>26</v>
      </c>
      <c r="C70" s="78">
        <v>29668</v>
      </c>
      <c r="D70" s="78">
        <v>19611</v>
      </c>
      <c r="E70" s="78">
        <v>18854</v>
      </c>
      <c r="F70" s="78">
        <v>57128</v>
      </c>
      <c r="G70" s="78">
        <v>164827</v>
      </c>
      <c r="H70" s="78">
        <v>96570</v>
      </c>
      <c r="I70" s="78">
        <v>34451</v>
      </c>
      <c r="J70" s="78">
        <v>35004.375</v>
      </c>
      <c r="K70" s="78">
        <v>13245.435000000001</v>
      </c>
      <c r="L70" s="78">
        <v>18824.085000000003</v>
      </c>
      <c r="M70" s="78">
        <v>44155.125</v>
      </c>
      <c r="N70" s="78">
        <v>39150.877500000002</v>
      </c>
      <c r="O70" s="78">
        <f t="shared" si="10"/>
        <v>571488.89749999996</v>
      </c>
      <c r="P70" s="61"/>
    </row>
    <row r="71" spans="1:17" x14ac:dyDescent="0.25">
      <c r="A71" s="5" t="s">
        <v>162</v>
      </c>
      <c r="B71" s="5" t="s">
        <v>85</v>
      </c>
      <c r="C71" s="78">
        <v>102655</v>
      </c>
      <c r="D71" s="78">
        <v>53590</v>
      </c>
      <c r="E71" s="78">
        <v>43895</v>
      </c>
      <c r="F71" s="78">
        <v>92855</v>
      </c>
      <c r="G71" s="78">
        <v>61941.600000000006</v>
      </c>
      <c r="H71" s="78">
        <v>57608.25</v>
      </c>
      <c r="I71" s="78">
        <v>60509.4</v>
      </c>
      <c r="J71" s="78">
        <v>78297.345000000016</v>
      </c>
      <c r="K71" s="78">
        <v>37948.050000000003</v>
      </c>
      <c r="L71" s="78">
        <v>61005.735000000008</v>
      </c>
      <c r="M71" s="78">
        <v>117059.04000000001</v>
      </c>
      <c r="N71" s="78">
        <v>119881.44</v>
      </c>
      <c r="O71" s="78">
        <f t="shared" si="10"/>
        <v>887245.8600000001</v>
      </c>
      <c r="P71" s="10"/>
    </row>
    <row r="72" spans="1:17" x14ac:dyDescent="0.25">
      <c r="A72" s="5" t="s">
        <v>165</v>
      </c>
      <c r="B72" s="5" t="s">
        <v>166</v>
      </c>
      <c r="C72" s="78">
        <v>4186</v>
      </c>
      <c r="D72" s="78">
        <v>70058</v>
      </c>
      <c r="E72" s="78">
        <v>279588</v>
      </c>
      <c r="F72" s="78">
        <v>482437.93</v>
      </c>
      <c r="G72" s="78">
        <v>159285.52499999999</v>
      </c>
      <c r="H72" s="78">
        <v>218439.375</v>
      </c>
      <c r="I72" s="78">
        <v>754188.22499999998</v>
      </c>
      <c r="J72" s="78">
        <v>374067.72480000008</v>
      </c>
      <c r="K72" s="78">
        <v>141382.16400000002</v>
      </c>
      <c r="L72" s="78">
        <v>0</v>
      </c>
      <c r="M72" s="78">
        <v>0</v>
      </c>
      <c r="N72" s="78">
        <v>0</v>
      </c>
      <c r="O72" s="78">
        <f t="shared" si="10"/>
        <v>2483632.9438</v>
      </c>
      <c r="Q72" s="22"/>
    </row>
    <row r="73" spans="1:17" x14ac:dyDescent="0.25">
      <c r="A73" s="5" t="s">
        <v>167</v>
      </c>
      <c r="B73" s="5" t="s">
        <v>168</v>
      </c>
      <c r="C73" s="78">
        <v>1105.5</v>
      </c>
      <c r="D73" s="78">
        <v>19296</v>
      </c>
      <c r="E73" s="78">
        <v>80802</v>
      </c>
      <c r="F73" s="78">
        <v>142108.26</v>
      </c>
      <c r="G73" s="78">
        <v>47194.875</v>
      </c>
      <c r="H73" s="78">
        <v>65315.25</v>
      </c>
      <c r="I73" s="78">
        <v>223314</v>
      </c>
      <c r="J73" s="78">
        <v>131839.92528000002</v>
      </c>
      <c r="K73" s="78">
        <v>36001.765800000001</v>
      </c>
      <c r="L73" s="78">
        <v>0</v>
      </c>
      <c r="M73" s="78">
        <v>0</v>
      </c>
      <c r="N73" s="78">
        <v>0</v>
      </c>
      <c r="O73" s="78">
        <f t="shared" si="10"/>
        <v>746977.57608000014</v>
      </c>
      <c r="Q73" s="22"/>
    </row>
    <row r="74" spans="1:17" x14ac:dyDescent="0.25">
      <c r="A74" s="5" t="s">
        <v>169</v>
      </c>
      <c r="B74" s="5" t="s">
        <v>126</v>
      </c>
      <c r="C74" s="78">
        <v>3</v>
      </c>
      <c r="D74" s="78">
        <v>0</v>
      </c>
      <c r="E74" s="78">
        <v>0</v>
      </c>
      <c r="F74" s="78">
        <v>0</v>
      </c>
      <c r="G74" s="78">
        <v>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  <c r="N74" s="78">
        <v>0</v>
      </c>
      <c r="O74" s="78">
        <f t="shared" si="10"/>
        <v>3</v>
      </c>
      <c r="Q74" s="22"/>
    </row>
    <row r="75" spans="1:17" x14ac:dyDescent="0.25">
      <c r="A75" s="5" t="s">
        <v>170</v>
      </c>
      <c r="B75" s="5" t="s">
        <v>32</v>
      </c>
      <c r="C75" s="78">
        <v>13994</v>
      </c>
      <c r="D75" s="78">
        <v>9617</v>
      </c>
      <c r="E75" s="78">
        <v>13437</v>
      </c>
      <c r="F75" s="78">
        <v>30153</v>
      </c>
      <c r="G75" s="78">
        <v>42001.05</v>
      </c>
      <c r="H75" s="78">
        <v>34537.65</v>
      </c>
      <c r="I75" s="78">
        <v>20467.650000000001</v>
      </c>
      <c r="J75" s="78">
        <v>25465.545000000002</v>
      </c>
      <c r="K75" s="78">
        <v>7978.6</v>
      </c>
      <c r="L75" s="78">
        <v>11482</v>
      </c>
      <c r="M75" s="78">
        <v>27709</v>
      </c>
      <c r="N75" s="78">
        <v>21373</v>
      </c>
      <c r="O75" s="78">
        <f t="shared" si="10"/>
        <v>258215.49500000002</v>
      </c>
    </row>
    <row r="76" spans="1:17" x14ac:dyDescent="0.25">
      <c r="A76" s="16"/>
      <c r="B76" s="11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1:17" x14ac:dyDescent="0.25">
      <c r="A77" s="5" t="s">
        <v>171</v>
      </c>
      <c r="B77" s="5" t="s">
        <v>172</v>
      </c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1:17" x14ac:dyDescent="0.25">
      <c r="A78" s="5" t="s">
        <v>173</v>
      </c>
      <c r="B78" s="5" t="s">
        <v>174</v>
      </c>
      <c r="C78" s="77">
        <v>1023373.76</v>
      </c>
      <c r="D78" s="77">
        <v>1023373.76</v>
      </c>
      <c r="E78" s="77">
        <v>1023373.76</v>
      </c>
      <c r="F78" s="77">
        <v>1023373.76</v>
      </c>
      <c r="G78" s="77">
        <v>1023373.76</v>
      </c>
      <c r="H78" s="77">
        <v>1023373.76</v>
      </c>
      <c r="I78" s="77">
        <v>1023373.76</v>
      </c>
      <c r="J78" s="77">
        <v>1023373.76</v>
      </c>
      <c r="K78" s="77">
        <v>1023373.76</v>
      </c>
      <c r="L78" s="77">
        <v>1023373.76</v>
      </c>
      <c r="M78" s="77">
        <v>1023373.76</v>
      </c>
      <c r="N78" s="77">
        <v>1023373.76</v>
      </c>
      <c r="O78" s="77">
        <f>SUM(C78:N78)</f>
        <v>12280485.119999999</v>
      </c>
      <c r="P78" s="55"/>
    </row>
    <row r="79" spans="1:17" x14ac:dyDescent="0.25">
      <c r="A79" s="5"/>
      <c r="B79" s="5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55"/>
    </row>
    <row r="80" spans="1:17" x14ac:dyDescent="0.25">
      <c r="A80" s="5"/>
      <c r="B80" s="5" t="s">
        <v>377</v>
      </c>
      <c r="C80" s="77">
        <v>381326.80629202724</v>
      </c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>
        <f>SUM(C80:N80)</f>
        <v>381326.80629202724</v>
      </c>
      <c r="P80" s="55"/>
    </row>
    <row r="81" spans="1:18" s="7" customFormat="1" x14ac:dyDescent="0.25">
      <c r="A81" s="16"/>
      <c r="B81" s="11"/>
      <c r="C81" s="77"/>
      <c r="D81" s="77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22"/>
      <c r="Q81" s="2"/>
    </row>
    <row r="82" spans="1:18" x14ac:dyDescent="0.25">
      <c r="A82" s="20"/>
      <c r="B82" s="20" t="s">
        <v>177</v>
      </c>
      <c r="C82" s="77">
        <f>+C7+C15+C19+C24+C62+C63+C65+C78+C80</f>
        <v>4039239.4862920279</v>
      </c>
      <c r="D82" s="77">
        <f t="shared" ref="D82:N82" si="12">+D7+D15+D19+D24+D62+D63+D65+D78+D80</f>
        <v>4127109.8</v>
      </c>
      <c r="E82" s="77">
        <f t="shared" si="12"/>
        <v>4399545.83</v>
      </c>
      <c r="F82" s="77">
        <f t="shared" si="12"/>
        <v>9878784.8100000005</v>
      </c>
      <c r="G82" s="77">
        <f t="shared" si="12"/>
        <v>5104597.1770000001</v>
      </c>
      <c r="H82" s="77">
        <f t="shared" si="12"/>
        <v>4582053.4975000005</v>
      </c>
      <c r="I82" s="77">
        <f t="shared" si="12"/>
        <v>6099817.0599999996</v>
      </c>
      <c r="J82" s="77">
        <f t="shared" si="12"/>
        <v>4398693.3648200007</v>
      </c>
      <c r="K82" s="77">
        <f t="shared" si="12"/>
        <v>2681561.8010000004</v>
      </c>
      <c r="L82" s="77">
        <f t="shared" si="12"/>
        <v>2637866.0975000001</v>
      </c>
      <c r="M82" s="77">
        <f t="shared" si="12"/>
        <v>3611987.76</v>
      </c>
      <c r="N82" s="77">
        <f t="shared" si="12"/>
        <v>3467123.3200000003</v>
      </c>
      <c r="O82" s="77">
        <f>+O7+O15+O19+O24+O62+O63+O65+O78+O80</f>
        <v>55028380.004112035</v>
      </c>
      <c r="P82" s="22"/>
    </row>
    <row r="83" spans="1:18" s="7" customFormat="1" x14ac:dyDescent="0.25">
      <c r="A83" s="21"/>
      <c r="B83" s="3"/>
      <c r="C83" s="3"/>
      <c r="D83" s="3"/>
      <c r="E83" s="76"/>
      <c r="F83" s="22"/>
      <c r="G83" s="2"/>
      <c r="H83" s="2"/>
      <c r="I83" s="56"/>
      <c r="J83" s="2"/>
      <c r="K83" s="2"/>
      <c r="L83" s="2"/>
      <c r="M83" s="2"/>
      <c r="N83" s="2"/>
      <c r="O83" s="2"/>
      <c r="P83" s="2"/>
      <c r="Q83" s="2"/>
      <c r="R83" s="19"/>
    </row>
    <row r="84" spans="1:18" x14ac:dyDescent="0.25">
      <c r="B84" s="3"/>
      <c r="C84" s="63"/>
      <c r="D84" s="10"/>
      <c r="E84" s="22"/>
      <c r="F84" s="22"/>
      <c r="I84" s="55"/>
      <c r="O84" s="55"/>
      <c r="Q84" s="12"/>
    </row>
    <row r="85" spans="1:18" x14ac:dyDescent="0.25">
      <c r="A85" s="21"/>
      <c r="B85" s="3"/>
      <c r="C85" s="10"/>
      <c r="D85" s="63"/>
      <c r="E85" s="63"/>
      <c r="F85" s="63"/>
      <c r="G85" s="63"/>
      <c r="H85" s="10"/>
      <c r="I85" s="10"/>
      <c r="J85" s="10"/>
      <c r="K85" s="10"/>
      <c r="O85" s="57"/>
    </row>
    <row r="86" spans="1:18" x14ac:dyDescent="0.25">
      <c r="A86" s="92" t="s">
        <v>178</v>
      </c>
      <c r="B86" s="92"/>
      <c r="C86" s="92"/>
      <c r="D86" s="92"/>
      <c r="E86" s="92"/>
      <c r="F86" s="22"/>
      <c r="I86" s="10"/>
      <c r="J86" s="3"/>
      <c r="K86" s="10"/>
      <c r="O86" s="59"/>
      <c r="Q86" s="22"/>
    </row>
    <row r="87" spans="1:18" x14ac:dyDescent="0.25">
      <c r="A87" s="82" t="s">
        <v>386</v>
      </c>
      <c r="B87" s="53"/>
      <c r="C87" s="53"/>
      <c r="D87" s="53"/>
      <c r="E87" s="53"/>
      <c r="I87" s="3"/>
      <c r="J87" s="3"/>
      <c r="K87" s="3"/>
      <c r="O87" s="57"/>
    </row>
    <row r="88" spans="1:18" x14ac:dyDescent="0.25">
      <c r="A88" s="25"/>
      <c r="B88" s="26"/>
      <c r="C88" s="26"/>
      <c r="D88" s="26"/>
      <c r="E88" s="26"/>
      <c r="I88" s="3"/>
      <c r="J88" s="3"/>
      <c r="K88" s="3"/>
    </row>
    <row r="89" spans="1:18" x14ac:dyDescent="0.25">
      <c r="A89" s="25" t="s">
        <v>180</v>
      </c>
      <c r="B89" s="26"/>
      <c r="C89" s="26"/>
      <c r="D89" s="26"/>
      <c r="E89" s="26"/>
      <c r="I89" s="3"/>
      <c r="J89" s="3"/>
      <c r="K89" s="3"/>
    </row>
    <row r="90" spans="1:18" x14ac:dyDescent="0.25">
      <c r="A90" s="27" t="s">
        <v>181</v>
      </c>
      <c r="B90" s="26"/>
      <c r="C90" s="26"/>
      <c r="D90" s="26"/>
      <c r="E90" s="26"/>
      <c r="I90" s="1"/>
      <c r="J90" s="1"/>
      <c r="K90" s="1"/>
    </row>
    <row r="91" spans="1:18" x14ac:dyDescent="0.25">
      <c r="A91" s="26"/>
      <c r="B91" s="3"/>
      <c r="D91" s="30" t="s">
        <v>184</v>
      </c>
      <c r="E91" s="74"/>
      <c r="I91" s="1"/>
      <c r="J91" s="1"/>
      <c r="K91" s="1"/>
    </row>
    <row r="92" spans="1:18" x14ac:dyDescent="0.25">
      <c r="A92" s="26"/>
      <c r="B92" s="3"/>
      <c r="D92" s="29" t="s">
        <v>183</v>
      </c>
      <c r="E92" s="29"/>
      <c r="I92" s="1"/>
      <c r="J92" s="1"/>
      <c r="K92" s="1"/>
    </row>
    <row r="93" spans="1:18" x14ac:dyDescent="0.25">
      <c r="A93" s="74" t="s">
        <v>182</v>
      </c>
      <c r="B93" s="3"/>
      <c r="D93" s="74"/>
      <c r="E93" s="27"/>
      <c r="I93" s="1"/>
      <c r="J93" s="1"/>
      <c r="K93" s="1"/>
    </row>
    <row r="94" spans="1:18" x14ac:dyDescent="0.25">
      <c r="A94" s="26" t="s">
        <v>185</v>
      </c>
      <c r="B94" s="31"/>
      <c r="C94" s="31"/>
      <c r="D94" s="27"/>
      <c r="E94" s="27"/>
      <c r="I94" s="4"/>
      <c r="J94" s="4"/>
      <c r="K94" s="4"/>
    </row>
    <row r="95" spans="1:18" x14ac:dyDescent="0.25">
      <c r="A95" s="74"/>
      <c r="B95" s="3"/>
      <c r="D95" s="30" t="s">
        <v>370</v>
      </c>
      <c r="E95" s="30"/>
      <c r="I95" s="34"/>
      <c r="J95" s="34"/>
      <c r="K95" s="34"/>
    </row>
    <row r="96" spans="1:18" x14ac:dyDescent="0.25">
      <c r="A96" s="26"/>
      <c r="B96" s="3"/>
      <c r="D96" s="29" t="s">
        <v>187</v>
      </c>
      <c r="E96" s="29"/>
      <c r="I96" s="34"/>
      <c r="J96" s="34"/>
      <c r="K96" s="34"/>
    </row>
    <row r="97" spans="1:11" x14ac:dyDescent="0.25">
      <c r="A97" s="25" t="s">
        <v>355</v>
      </c>
      <c r="B97" s="3"/>
      <c r="D97" s="27"/>
      <c r="E97" s="27"/>
      <c r="I97" s="34"/>
      <c r="J97" s="34"/>
      <c r="K97" s="34"/>
    </row>
    <row r="98" spans="1:11" x14ac:dyDescent="0.25">
      <c r="A98" s="26" t="s">
        <v>187</v>
      </c>
      <c r="B98" s="3"/>
      <c r="D98" s="27"/>
      <c r="E98" s="27"/>
      <c r="I98" s="34"/>
      <c r="J98" s="34"/>
      <c r="K98" s="34"/>
    </row>
    <row r="99" spans="1:11" x14ac:dyDescent="0.25">
      <c r="A99" s="32"/>
      <c r="B99" s="3"/>
      <c r="D99" s="30" t="s">
        <v>356</v>
      </c>
      <c r="E99" s="30"/>
      <c r="I99" s="35"/>
      <c r="J99" s="35"/>
      <c r="K99" s="35"/>
    </row>
    <row r="100" spans="1:11" x14ac:dyDescent="0.25">
      <c r="A100" s="26"/>
      <c r="B100" s="3"/>
      <c r="D100" s="29" t="s">
        <v>187</v>
      </c>
      <c r="E100" s="29"/>
      <c r="I100" s="36"/>
      <c r="J100" s="36"/>
      <c r="K100" s="36"/>
    </row>
    <row r="101" spans="1:11" x14ac:dyDescent="0.25">
      <c r="A101" s="25" t="s">
        <v>357</v>
      </c>
      <c r="B101" s="26"/>
      <c r="C101" s="26"/>
      <c r="D101" s="26"/>
      <c r="E101" s="26"/>
      <c r="I101" s="3"/>
      <c r="J101" s="3"/>
      <c r="K101" s="3"/>
    </row>
    <row r="102" spans="1:11" x14ac:dyDescent="0.25">
      <c r="A102" s="26" t="s">
        <v>187</v>
      </c>
      <c r="B102" s="26"/>
      <c r="C102" s="26"/>
      <c r="D102" s="26"/>
      <c r="E102" s="26"/>
      <c r="I102" s="3"/>
      <c r="J102" s="3"/>
      <c r="K102" s="3"/>
    </row>
    <row r="103" spans="1:11" x14ac:dyDescent="0.25">
      <c r="D103" s="2"/>
      <c r="I103" s="3"/>
      <c r="J103" s="3"/>
      <c r="K103" s="3"/>
    </row>
    <row r="104" spans="1:11" x14ac:dyDescent="0.25">
      <c r="E104" s="3"/>
      <c r="F104" s="3"/>
      <c r="G104" s="3"/>
      <c r="H104" s="3"/>
      <c r="I104" s="3"/>
      <c r="J104" s="3"/>
      <c r="K104" s="3"/>
    </row>
  </sheetData>
  <mergeCells count="1">
    <mergeCell ref="A86:E86"/>
  </mergeCells>
  <pageMargins left="0.70866141732283472" right="0.70866141732283472" top="0.74803149606299213" bottom="0.74803149606299213" header="0.31496062992125984" footer="0.31496062992125984"/>
  <pageSetup scale="63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320"/>
  <sheetViews>
    <sheetView tabSelected="1" topLeftCell="A5" zoomScale="90" zoomScaleNormal="90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A5" sqref="A5:B5"/>
    </sheetView>
  </sheetViews>
  <sheetFormatPr baseColWidth="10" defaultRowHeight="15" x14ac:dyDescent="0.25"/>
  <cols>
    <col min="1" max="1" width="8.5703125" style="2" customWidth="1"/>
    <col min="2" max="2" width="38" style="2" bestFit="1" customWidth="1"/>
    <col min="3" max="3" width="11.28515625" style="2" customWidth="1"/>
    <col min="4" max="4" width="11.140625" style="2" customWidth="1"/>
    <col min="5" max="5" width="12.7109375" style="2" bestFit="1" customWidth="1"/>
    <col min="6" max="14" width="11.28515625" style="2" bestFit="1" customWidth="1"/>
    <col min="15" max="15" width="13.5703125" style="2" bestFit="1" customWidth="1"/>
    <col min="16" max="16" width="13.5703125" style="57" bestFit="1" customWidth="1"/>
    <col min="17" max="17" width="11.7109375" style="57" bestFit="1" customWidth="1"/>
    <col min="18" max="16384" width="11.42578125" style="2"/>
  </cols>
  <sheetData>
    <row r="1" spans="1:28" ht="15.75" x14ac:dyDescent="0.25">
      <c r="A1" s="93" t="s">
        <v>191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28" x14ac:dyDescent="0.25">
      <c r="A2" s="89" t="s">
        <v>388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</row>
    <row r="3" spans="1:28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5" spans="1:28" x14ac:dyDescent="0.25">
      <c r="A5" s="90"/>
      <c r="B5" s="9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28" x14ac:dyDescent="0.25">
      <c r="A6" s="90"/>
      <c r="B6" s="90"/>
      <c r="C6" s="83" t="s">
        <v>195</v>
      </c>
      <c r="D6" s="83" t="s">
        <v>195</v>
      </c>
      <c r="E6" s="83" t="s">
        <v>195</v>
      </c>
      <c r="F6" s="83" t="s">
        <v>195</v>
      </c>
      <c r="G6" s="70" t="s">
        <v>195</v>
      </c>
      <c r="H6" s="70" t="s">
        <v>195</v>
      </c>
      <c r="I6" s="70" t="s">
        <v>195</v>
      </c>
      <c r="J6" s="70" t="s">
        <v>195</v>
      </c>
      <c r="K6" s="70" t="s">
        <v>195</v>
      </c>
      <c r="L6" s="70" t="s">
        <v>195</v>
      </c>
      <c r="M6" s="70" t="s">
        <v>195</v>
      </c>
      <c r="N6" s="70" t="s">
        <v>195</v>
      </c>
      <c r="O6" s="70" t="s">
        <v>16</v>
      </c>
    </row>
    <row r="7" spans="1:28" x14ac:dyDescent="0.25">
      <c r="A7" s="91" t="s">
        <v>196</v>
      </c>
      <c r="B7" s="91"/>
      <c r="C7" s="70" t="s">
        <v>197</v>
      </c>
      <c r="D7" s="70" t="s">
        <v>198</v>
      </c>
      <c r="E7" s="70" t="s">
        <v>199</v>
      </c>
      <c r="F7" s="60" t="s">
        <v>200</v>
      </c>
      <c r="G7" s="70" t="s">
        <v>201</v>
      </c>
      <c r="H7" s="70" t="s">
        <v>202</v>
      </c>
      <c r="I7" s="70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  <c r="Q7" s="86"/>
      <c r="R7" s="86"/>
      <c r="S7" s="39"/>
      <c r="T7" s="39"/>
      <c r="U7" s="39"/>
      <c r="V7" s="39"/>
      <c r="W7" s="39"/>
    </row>
    <row r="8" spans="1:28" x14ac:dyDescent="0.25">
      <c r="A8" s="40">
        <v>100</v>
      </c>
      <c r="B8" s="40" t="s">
        <v>209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28" x14ac:dyDescent="0.25">
      <c r="A9" s="73">
        <v>1131</v>
      </c>
      <c r="B9" s="73" t="s">
        <v>210</v>
      </c>
      <c r="C9" s="44">
        <v>367882.39</v>
      </c>
      <c r="D9" s="44">
        <v>362216.4</v>
      </c>
      <c r="E9" s="44">
        <v>547816</v>
      </c>
      <c r="F9" s="44">
        <v>397130.43</v>
      </c>
      <c r="G9" s="44">
        <v>730776.32920000004</v>
      </c>
      <c r="H9" s="44">
        <v>551520.44969180005</v>
      </c>
      <c r="I9" s="44">
        <v>441216.35975343996</v>
      </c>
      <c r="J9" s="44">
        <v>551520.44969180005</v>
      </c>
      <c r="K9" s="44">
        <v>441216.35975343996</v>
      </c>
      <c r="L9" s="44">
        <v>441216.35975343996</v>
      </c>
      <c r="M9" s="44">
        <v>551520.44969180005</v>
      </c>
      <c r="N9" s="44">
        <v>436847.88094399997</v>
      </c>
      <c r="O9" s="46">
        <f>SUM(C9:N9)</f>
        <v>5820879.8584797205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</row>
    <row r="10" spans="1:28" x14ac:dyDescent="0.25">
      <c r="A10" s="73">
        <v>1221</v>
      </c>
      <c r="B10" s="73" t="s">
        <v>211</v>
      </c>
      <c r="C10" s="44">
        <v>68724.2</v>
      </c>
      <c r="D10" s="44">
        <v>41291.339999999997</v>
      </c>
      <c r="E10" s="44">
        <v>33242.31</v>
      </c>
      <c r="F10" s="44">
        <v>160686.43</v>
      </c>
      <c r="G10" s="44">
        <v>30354.71</v>
      </c>
      <c r="H10" s="44">
        <v>47718.017562000001</v>
      </c>
      <c r="I10" s="44">
        <v>21460.053986999996</v>
      </c>
      <c r="J10" s="44">
        <v>42713.633117999998</v>
      </c>
      <c r="K10" s="44">
        <v>47706.486775999998</v>
      </c>
      <c r="L10" s="44">
        <v>35699.713023000004</v>
      </c>
      <c r="M10" s="44">
        <v>59821.605779000005</v>
      </c>
      <c r="N10" s="44">
        <v>45689.320768000005</v>
      </c>
      <c r="O10" s="46">
        <f t="shared" ref="O10:O59" si="0">SUM(C10:N10)</f>
        <v>635107.82101299998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spans="1:28" x14ac:dyDescent="0.25">
      <c r="A11" s="73">
        <v>1322</v>
      </c>
      <c r="B11" s="73" t="s">
        <v>213</v>
      </c>
      <c r="C11" s="44">
        <v>8425.34</v>
      </c>
      <c r="D11" s="44">
        <v>8640.31</v>
      </c>
      <c r="E11" s="44">
        <v>10934.74</v>
      </c>
      <c r="F11" s="44">
        <v>11502.64</v>
      </c>
      <c r="G11" s="44">
        <v>20509.5</v>
      </c>
      <c r="H11" s="44">
        <v>13516.33295</v>
      </c>
      <c r="I11" s="44">
        <v>10813.066360000003</v>
      </c>
      <c r="J11" s="44">
        <v>13516.33295</v>
      </c>
      <c r="K11" s="44">
        <v>10813.066360000003</v>
      </c>
      <c r="L11" s="44">
        <v>10813.066360000003</v>
      </c>
      <c r="M11" s="44">
        <v>13516.33295</v>
      </c>
      <c r="N11" s="44">
        <v>10813.066360000003</v>
      </c>
      <c r="O11" s="46">
        <f t="shared" si="0"/>
        <v>143813.79428999999</v>
      </c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1:28" x14ac:dyDescent="0.25">
      <c r="A12" s="73">
        <v>1323</v>
      </c>
      <c r="B12" s="73" t="s">
        <v>214</v>
      </c>
      <c r="C12" s="44">
        <v>51598.48</v>
      </c>
      <c r="D12" s="44">
        <v>46269.08</v>
      </c>
      <c r="E12" s="44">
        <v>50549.53</v>
      </c>
      <c r="F12" s="44">
        <v>49597.23</v>
      </c>
      <c r="G12" s="44">
        <v>83643.89</v>
      </c>
      <c r="H12" s="44">
        <v>58638.781300000017</v>
      </c>
      <c r="I12" s="44">
        <v>60927.511040000012</v>
      </c>
      <c r="J12" s="44">
        <v>60927.511040000012</v>
      </c>
      <c r="K12" s="44">
        <v>60927.511040000012</v>
      </c>
      <c r="L12" s="44">
        <v>60927.511040000012</v>
      </c>
      <c r="M12" s="44">
        <v>60927.511040000012</v>
      </c>
      <c r="N12" s="44">
        <v>130393.78948700002</v>
      </c>
      <c r="O12" s="46">
        <f t="shared" si="0"/>
        <v>775328.33598700014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1:28" x14ac:dyDescent="0.25">
      <c r="A13" s="73">
        <v>1324</v>
      </c>
      <c r="B13" s="73" t="s">
        <v>215</v>
      </c>
      <c r="C13" s="44">
        <v>5024.67</v>
      </c>
      <c r="D13" s="44">
        <v>42.97</v>
      </c>
      <c r="E13" s="44">
        <v>60.58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6">
        <f t="shared" si="0"/>
        <v>5128.22</v>
      </c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1:28" x14ac:dyDescent="0.25">
      <c r="A14" s="73">
        <v>1325</v>
      </c>
      <c r="B14" s="73" t="s">
        <v>216</v>
      </c>
      <c r="C14" s="44">
        <v>13595</v>
      </c>
      <c r="D14" s="44">
        <v>12171.37</v>
      </c>
      <c r="E14" s="44">
        <v>13279.39</v>
      </c>
      <c r="F14" s="44">
        <v>12843.87</v>
      </c>
      <c r="G14" s="44">
        <v>21629.61</v>
      </c>
      <c r="H14" s="44">
        <v>15444.731060000002</v>
      </c>
      <c r="I14" s="44">
        <v>15857.098620000001</v>
      </c>
      <c r="J14" s="44">
        <v>15857.098620000001</v>
      </c>
      <c r="K14" s="44">
        <v>15857.098620000001</v>
      </c>
      <c r="L14" s="44">
        <v>15857.098620000001</v>
      </c>
      <c r="M14" s="44">
        <v>15857.098620000001</v>
      </c>
      <c r="N14" s="44">
        <v>15857.098620000001</v>
      </c>
      <c r="O14" s="46">
        <f t="shared" si="0"/>
        <v>184106.56278000004</v>
      </c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28" x14ac:dyDescent="0.25">
      <c r="A15" s="73">
        <v>1331</v>
      </c>
      <c r="B15" s="73" t="s">
        <v>217</v>
      </c>
      <c r="C15" s="44">
        <v>6622.53</v>
      </c>
      <c r="D15" s="44">
        <v>6288.85</v>
      </c>
      <c r="E15" s="44">
        <v>8000.66</v>
      </c>
      <c r="F15" s="44">
        <v>9407.86</v>
      </c>
      <c r="G15" s="44">
        <v>11526.73</v>
      </c>
      <c r="H15" s="44">
        <v>2120</v>
      </c>
      <c r="I15" s="44">
        <v>2120</v>
      </c>
      <c r="J15" s="44">
        <v>2120</v>
      </c>
      <c r="K15" s="44">
        <v>2120</v>
      </c>
      <c r="L15" s="44">
        <v>2120</v>
      </c>
      <c r="M15" s="44">
        <v>2120</v>
      </c>
      <c r="N15" s="44">
        <v>2120</v>
      </c>
      <c r="O15" s="46">
        <f t="shared" si="0"/>
        <v>56686.630000000005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28" x14ac:dyDescent="0.25">
      <c r="A16" s="73">
        <v>1333</v>
      </c>
      <c r="B16" s="73" t="s">
        <v>218</v>
      </c>
      <c r="C16" s="44">
        <v>24464.21</v>
      </c>
      <c r="D16" s="44">
        <v>15240.78</v>
      </c>
      <c r="E16" s="44">
        <v>17591.080000000002</v>
      </c>
      <c r="F16" s="44">
        <v>69691.350000000006</v>
      </c>
      <c r="G16" s="44">
        <v>40390.5</v>
      </c>
      <c r="H16" s="44">
        <v>0</v>
      </c>
      <c r="I16" s="44">
        <v>0</v>
      </c>
      <c r="J16" s="44">
        <v>0</v>
      </c>
      <c r="K16" s="44">
        <v>12679.173569999999</v>
      </c>
      <c r="L16" s="44">
        <v>0</v>
      </c>
      <c r="M16" s="44">
        <v>25028.853945631996</v>
      </c>
      <c r="N16" s="44">
        <v>27845.614084999997</v>
      </c>
      <c r="O16" s="46">
        <f t="shared" si="0"/>
        <v>232931.56160063203</v>
      </c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1:28" x14ac:dyDescent="0.25">
      <c r="A17" s="73">
        <v>1334</v>
      </c>
      <c r="B17" s="73" t="s">
        <v>219</v>
      </c>
      <c r="C17" s="44">
        <v>0</v>
      </c>
      <c r="D17" s="44">
        <v>0</v>
      </c>
      <c r="E17" s="44">
        <v>0</v>
      </c>
      <c r="F17" s="44">
        <v>121834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6">
        <f t="shared" si="0"/>
        <v>121834</v>
      </c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spans="1:28" x14ac:dyDescent="0.25">
      <c r="A18" s="73">
        <v>1335</v>
      </c>
      <c r="B18" s="73" t="s">
        <v>220</v>
      </c>
      <c r="C18" s="44">
        <v>1228.5</v>
      </c>
      <c r="D18" s="44">
        <v>1272.9000000000001</v>
      </c>
      <c r="E18" s="44">
        <v>0</v>
      </c>
      <c r="F18" s="44">
        <v>3628.04</v>
      </c>
      <c r="G18" s="44">
        <v>2704.87</v>
      </c>
      <c r="H18" s="44">
        <v>1060</v>
      </c>
      <c r="I18" s="44">
        <v>1060</v>
      </c>
      <c r="J18" s="44">
        <v>1060</v>
      </c>
      <c r="K18" s="44">
        <v>1060</v>
      </c>
      <c r="L18" s="44">
        <v>1060</v>
      </c>
      <c r="M18" s="44">
        <v>1060</v>
      </c>
      <c r="N18" s="44">
        <v>1060</v>
      </c>
      <c r="O18" s="46">
        <f t="shared" si="0"/>
        <v>16254.310000000001</v>
      </c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1:28" x14ac:dyDescent="0.25">
      <c r="A19" s="73">
        <v>1411</v>
      </c>
      <c r="B19" s="73" t="s">
        <v>221</v>
      </c>
      <c r="C19" s="44">
        <v>59307.43</v>
      </c>
      <c r="D19" s="44">
        <v>52178.77</v>
      </c>
      <c r="E19" s="44">
        <v>60266.04</v>
      </c>
      <c r="F19" s="44">
        <v>74832.160000000003</v>
      </c>
      <c r="G19" s="44">
        <v>91117.02</v>
      </c>
      <c r="H19" s="44">
        <v>71521.670492999998</v>
      </c>
      <c r="I19" s="44">
        <v>71521.670492999998</v>
      </c>
      <c r="J19" s="44">
        <v>71521.670492999998</v>
      </c>
      <c r="K19" s="44">
        <v>71521.670492999998</v>
      </c>
      <c r="L19" s="44">
        <v>71521.670492999998</v>
      </c>
      <c r="M19" s="44">
        <v>71521.670492999998</v>
      </c>
      <c r="N19" s="44">
        <v>71521.670492999998</v>
      </c>
      <c r="O19" s="46">
        <f t="shared" si="0"/>
        <v>838353.11345099984</v>
      </c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1:28" x14ac:dyDescent="0.25">
      <c r="A20" s="73">
        <v>1421</v>
      </c>
      <c r="B20" s="73" t="s">
        <v>222</v>
      </c>
      <c r="C20" s="44">
        <v>0</v>
      </c>
      <c r="D20" s="44">
        <v>54496.959999999999</v>
      </c>
      <c r="E20" s="44">
        <v>0</v>
      </c>
      <c r="F20" s="44">
        <v>63680.77</v>
      </c>
      <c r="G20" s="44">
        <v>0</v>
      </c>
      <c r="H20" s="44">
        <v>90165.37</v>
      </c>
      <c r="I20" s="44">
        <v>0</v>
      </c>
      <c r="J20" s="44">
        <v>69447.704861999999</v>
      </c>
      <c r="K20" s="44">
        <v>0</v>
      </c>
      <c r="L20" s="44">
        <v>69447.704861999999</v>
      </c>
      <c r="M20" s="44">
        <v>0</v>
      </c>
      <c r="N20" s="44">
        <v>69447.704861999999</v>
      </c>
      <c r="O20" s="46">
        <f t="shared" si="0"/>
        <v>416686.21458600002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1:28" x14ac:dyDescent="0.25">
      <c r="A21" s="73">
        <v>1431</v>
      </c>
      <c r="B21" s="73" t="s">
        <v>223</v>
      </c>
      <c r="C21" s="44">
        <v>0</v>
      </c>
      <c r="D21" s="44">
        <v>55558.11</v>
      </c>
      <c r="E21" s="44">
        <v>0</v>
      </c>
      <c r="F21" s="44">
        <v>64495.54</v>
      </c>
      <c r="G21" s="44">
        <v>0</v>
      </c>
      <c r="H21" s="44">
        <v>93688.37</v>
      </c>
      <c r="I21" s="44">
        <v>0</v>
      </c>
      <c r="J21" s="44">
        <v>71247.340320000003</v>
      </c>
      <c r="K21" s="44">
        <v>0</v>
      </c>
      <c r="L21" s="44">
        <v>71247.340320000003</v>
      </c>
      <c r="M21" s="44">
        <v>0</v>
      </c>
      <c r="N21" s="44">
        <v>71247.340320000003</v>
      </c>
      <c r="O21" s="46">
        <f t="shared" si="0"/>
        <v>427484.04096000001</v>
      </c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8" x14ac:dyDescent="0.25">
      <c r="A22" s="73">
        <v>1543</v>
      </c>
      <c r="B22" s="73" t="s">
        <v>224</v>
      </c>
      <c r="C22" s="44">
        <v>2640.3</v>
      </c>
      <c r="D22" s="44">
        <v>2640.3</v>
      </c>
      <c r="E22" s="44">
        <v>2640.3</v>
      </c>
      <c r="F22" s="44">
        <v>2640.3</v>
      </c>
      <c r="G22" s="44">
        <v>3710</v>
      </c>
      <c r="H22" s="44">
        <v>3710</v>
      </c>
      <c r="I22" s="44">
        <v>3710</v>
      </c>
      <c r="J22" s="44">
        <v>3710</v>
      </c>
      <c r="K22" s="44">
        <v>3710</v>
      </c>
      <c r="L22" s="44">
        <v>3710</v>
      </c>
      <c r="M22" s="44">
        <v>3710</v>
      </c>
      <c r="N22" s="44">
        <v>3710</v>
      </c>
      <c r="O22" s="46">
        <f t="shared" si="0"/>
        <v>40241.199999999997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8" x14ac:dyDescent="0.25">
      <c r="A23" s="73">
        <v>1545</v>
      </c>
      <c r="B23" s="73" t="s">
        <v>225</v>
      </c>
      <c r="C23" s="44">
        <v>36098.04</v>
      </c>
      <c r="D23" s="44">
        <v>35217.599999999999</v>
      </c>
      <c r="E23" s="44">
        <v>34337.160000000003</v>
      </c>
      <c r="F23" s="44">
        <v>35217.599999999999</v>
      </c>
      <c r="G23" s="44">
        <v>68926.13</v>
      </c>
      <c r="H23" s="44">
        <v>54906.609068000005</v>
      </c>
      <c r="I23" s="44">
        <v>44121.392405999999</v>
      </c>
      <c r="J23" s="44">
        <v>43140.918163999995</v>
      </c>
      <c r="K23" s="44">
        <v>70668.939408647508</v>
      </c>
      <c r="L23" s="44">
        <v>60138.618953847501</v>
      </c>
      <c r="M23" s="44">
        <v>49549.526515612175</v>
      </c>
      <c r="N23" s="44">
        <v>70085.978948102798</v>
      </c>
      <c r="O23" s="46">
        <f t="shared" si="0"/>
        <v>602408.51346420997</v>
      </c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 spans="1:28" x14ac:dyDescent="0.25">
      <c r="A24" s="73">
        <v>1547</v>
      </c>
      <c r="B24" s="73" t="s">
        <v>226</v>
      </c>
      <c r="C24" s="44">
        <v>48722.98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6">
        <f t="shared" si="0"/>
        <v>48722.98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1:28" x14ac:dyDescent="0.25">
      <c r="A25" s="73">
        <v>1548</v>
      </c>
      <c r="B25" s="73" t="s">
        <v>227</v>
      </c>
      <c r="C25" s="44">
        <v>0</v>
      </c>
      <c r="D25" s="44">
        <v>0</v>
      </c>
      <c r="E25" s="44">
        <v>0</v>
      </c>
      <c r="F25" s="44">
        <v>0</v>
      </c>
      <c r="G25" s="44">
        <v>52913.65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52913.65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8" x14ac:dyDescent="0.25">
      <c r="A26" s="73">
        <v>1592</v>
      </c>
      <c r="B26" s="73" t="s">
        <v>228</v>
      </c>
      <c r="C26" s="44">
        <v>37160.839999999997</v>
      </c>
      <c r="D26" s="44">
        <v>36561.46</v>
      </c>
      <c r="E26" s="44">
        <v>47128.98</v>
      </c>
      <c r="F26" s="44">
        <v>40224.65</v>
      </c>
      <c r="G26" s="44">
        <v>61992.04</v>
      </c>
      <c r="H26" s="44">
        <v>54065.3318</v>
      </c>
      <c r="I26" s="44">
        <v>43252.26544000001</v>
      </c>
      <c r="J26" s="44">
        <v>54065.3318</v>
      </c>
      <c r="K26" s="44">
        <v>43252.26544000001</v>
      </c>
      <c r="L26" s="44">
        <v>43252.26544000001</v>
      </c>
      <c r="M26" s="44">
        <v>54065.3318</v>
      </c>
      <c r="N26" s="44">
        <v>43252.26544000001</v>
      </c>
      <c r="O26" s="46">
        <f t="shared" si="0"/>
        <v>558273.02715999994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 x14ac:dyDescent="0.25">
      <c r="A27" s="73">
        <v>1593</v>
      </c>
      <c r="B27" s="73" t="s">
        <v>229</v>
      </c>
      <c r="C27" s="44">
        <v>37160.839999999997</v>
      </c>
      <c r="D27" s="44">
        <v>36561.46</v>
      </c>
      <c r="E27" s="44">
        <v>47128.98</v>
      </c>
      <c r="F27" s="44">
        <v>40224.65</v>
      </c>
      <c r="G27" s="44">
        <v>61992.04</v>
      </c>
      <c r="H27" s="44">
        <v>54065.3318</v>
      </c>
      <c r="I27" s="44">
        <v>43252.26544000001</v>
      </c>
      <c r="J27" s="44">
        <v>54065.3318</v>
      </c>
      <c r="K27" s="44">
        <v>43252.26544000001</v>
      </c>
      <c r="L27" s="44">
        <v>43252.26544000001</v>
      </c>
      <c r="M27" s="44">
        <v>54065.3318</v>
      </c>
      <c r="N27" s="44">
        <v>43252.26544000001</v>
      </c>
      <c r="O27" s="46">
        <f t="shared" si="0"/>
        <v>558273.02715999994</v>
      </c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8" x14ac:dyDescent="0.25">
      <c r="A28" s="73">
        <v>1612</v>
      </c>
      <c r="B28" s="73" t="s">
        <v>230</v>
      </c>
      <c r="C28" s="44">
        <v>8844.08</v>
      </c>
      <c r="D28" s="44">
        <v>8706.7900000000009</v>
      </c>
      <c r="E28" s="44">
        <v>12841.47</v>
      </c>
      <c r="F28" s="44">
        <v>9551.6</v>
      </c>
      <c r="G28" s="44">
        <v>10380.540000000001</v>
      </c>
      <c r="H28" s="44">
        <v>12975.679632000001</v>
      </c>
      <c r="I28" s="44">
        <v>10380.543705599999</v>
      </c>
      <c r="J28" s="44">
        <v>12975.679632000001</v>
      </c>
      <c r="K28" s="44">
        <v>10380.543705599999</v>
      </c>
      <c r="L28" s="44">
        <v>10380.543705599999</v>
      </c>
      <c r="M28" s="44">
        <v>12975.679632000001</v>
      </c>
      <c r="N28" s="44">
        <v>10380.543705599999</v>
      </c>
      <c r="O28" s="46">
        <f t="shared" si="0"/>
        <v>130773.69371839998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25">
      <c r="A29" s="73">
        <v>2111</v>
      </c>
      <c r="B29" s="73" t="s">
        <v>231</v>
      </c>
      <c r="C29" s="44">
        <v>12379.07</v>
      </c>
      <c r="D29" s="44">
        <v>12881.28</v>
      </c>
      <c r="E29" s="44">
        <v>6765.17</v>
      </c>
      <c r="F29" s="44">
        <v>3088.83</v>
      </c>
      <c r="G29" s="44">
        <v>38077.61</v>
      </c>
      <c r="H29" s="44">
        <v>12684.335999999999</v>
      </c>
      <c r="I29" s="44">
        <v>7938.0000000000009</v>
      </c>
      <c r="J29" s="44">
        <v>10694.883600000001</v>
      </c>
      <c r="K29" s="44">
        <v>7938.0000000000009</v>
      </c>
      <c r="L29" s="44">
        <v>7938.0000000000009</v>
      </c>
      <c r="M29" s="44">
        <v>7938.0000000000009</v>
      </c>
      <c r="N29" s="44">
        <v>7938.0000000000009</v>
      </c>
      <c r="O29" s="46">
        <f>SUM(C29:N29)</f>
        <v>136261.1796</v>
      </c>
      <c r="P29" s="58"/>
      <c r="Q29" s="58"/>
      <c r="R29" s="58"/>
      <c r="S29" s="58"/>
      <c r="T29" s="58"/>
      <c r="U29" s="58"/>
      <c r="V29" s="58"/>
    </row>
    <row r="30" spans="1:28" x14ac:dyDescent="0.25">
      <c r="A30" s="73">
        <v>2213</v>
      </c>
      <c r="B30" s="73" t="s">
        <v>233</v>
      </c>
      <c r="C30" s="44">
        <v>29639.38</v>
      </c>
      <c r="D30" s="44">
        <v>19272.22</v>
      </c>
      <c r="E30" s="44">
        <v>17349.919999999998</v>
      </c>
      <c r="F30" s="44">
        <v>20294.18</v>
      </c>
      <c r="G30" s="44">
        <v>18647.73</v>
      </c>
      <c r="H30" s="44">
        <v>22823.409000000003</v>
      </c>
      <c r="I30" s="44">
        <v>20976.102000000003</v>
      </c>
      <c r="J30" s="44">
        <v>14001.75</v>
      </c>
      <c r="K30" s="44">
        <v>14001.75</v>
      </c>
      <c r="L30" s="44">
        <v>14001.75</v>
      </c>
      <c r="M30" s="44">
        <v>14001.75</v>
      </c>
      <c r="N30" s="44">
        <v>14001.75</v>
      </c>
      <c r="O30" s="46">
        <f t="shared" si="0"/>
        <v>219011.69100000002</v>
      </c>
      <c r="P30" s="58"/>
      <c r="Q30" s="58"/>
      <c r="R30" s="58"/>
      <c r="S30" s="58"/>
      <c r="T30" s="58"/>
      <c r="U30" s="58"/>
      <c r="V30" s="58"/>
    </row>
    <row r="31" spans="1:28" x14ac:dyDescent="0.25">
      <c r="A31" s="73">
        <v>2214</v>
      </c>
      <c r="B31" s="73" t="s">
        <v>234</v>
      </c>
      <c r="C31" s="44">
        <v>3128</v>
      </c>
      <c r="D31" s="44">
        <v>3657</v>
      </c>
      <c r="E31" s="44">
        <v>4301</v>
      </c>
      <c r="F31" s="44">
        <v>5658</v>
      </c>
      <c r="G31" s="44">
        <v>4920.3</v>
      </c>
      <c r="H31" s="44">
        <v>3765.3</v>
      </c>
      <c r="I31" s="44">
        <v>3580.5</v>
      </c>
      <c r="J31" s="44">
        <v>3292.8105000000005</v>
      </c>
      <c r="K31" s="44">
        <v>3240.552273377345</v>
      </c>
      <c r="L31" s="44">
        <v>3208.188963656251</v>
      </c>
      <c r="M31" s="44">
        <v>3021.0446074429692</v>
      </c>
      <c r="N31" s="44">
        <v>3292.8064312500005</v>
      </c>
      <c r="O31" s="46">
        <f t="shared" si="0"/>
        <v>45065.502775726563</v>
      </c>
      <c r="P31" s="58"/>
      <c r="Q31" s="58"/>
      <c r="R31" s="58"/>
      <c r="S31" s="58"/>
      <c r="T31" s="58"/>
      <c r="U31" s="58"/>
      <c r="V31" s="58"/>
    </row>
    <row r="32" spans="1:28" x14ac:dyDescent="0.25">
      <c r="A32" s="73">
        <v>2215</v>
      </c>
      <c r="B32" s="73" t="s">
        <v>235</v>
      </c>
      <c r="C32" s="44">
        <v>2865.46</v>
      </c>
      <c r="D32" s="44">
        <v>261.45999999999998</v>
      </c>
      <c r="E32" s="44">
        <v>1418.57</v>
      </c>
      <c r="F32" s="44">
        <v>547.33000000000004</v>
      </c>
      <c r="G32" s="44">
        <v>3000</v>
      </c>
      <c r="H32" s="44">
        <v>3000</v>
      </c>
      <c r="I32" s="44">
        <v>3000</v>
      </c>
      <c r="J32" s="44">
        <v>3000</v>
      </c>
      <c r="K32" s="44">
        <v>3000</v>
      </c>
      <c r="L32" s="44">
        <v>3000</v>
      </c>
      <c r="M32" s="44">
        <v>3000</v>
      </c>
      <c r="N32" s="44">
        <v>3000</v>
      </c>
      <c r="O32" s="46">
        <f t="shared" si="0"/>
        <v>29092.82</v>
      </c>
      <c r="P32" s="58"/>
      <c r="Q32" s="58"/>
      <c r="R32" s="58"/>
      <c r="S32" s="58"/>
      <c r="T32" s="58"/>
      <c r="U32" s="58"/>
      <c r="V32" s="58"/>
    </row>
    <row r="33" spans="1:22" x14ac:dyDescent="0.25">
      <c r="A33" s="73">
        <v>2231</v>
      </c>
      <c r="B33" s="73" t="s">
        <v>236</v>
      </c>
      <c r="C33" s="44">
        <v>0</v>
      </c>
      <c r="D33" s="44">
        <v>0</v>
      </c>
      <c r="E33" s="44">
        <v>0</v>
      </c>
      <c r="F33" s="44">
        <v>30</v>
      </c>
      <c r="G33" s="44">
        <v>5970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6">
        <f t="shared" si="0"/>
        <v>6000</v>
      </c>
      <c r="P33" s="58"/>
      <c r="Q33" s="58"/>
      <c r="R33" s="58"/>
      <c r="S33" s="58"/>
      <c r="T33" s="58"/>
      <c r="U33" s="58"/>
      <c r="V33" s="58"/>
    </row>
    <row r="34" spans="1:22" x14ac:dyDescent="0.25">
      <c r="A34" s="73">
        <v>2381</v>
      </c>
      <c r="B34" s="73" t="s">
        <v>237</v>
      </c>
      <c r="C34" s="44">
        <v>44754.96</v>
      </c>
      <c r="D34" s="44">
        <v>39384.99</v>
      </c>
      <c r="E34" s="44">
        <v>67365.97</v>
      </c>
      <c r="F34" s="44">
        <v>207113.99</v>
      </c>
      <c r="G34" s="44">
        <v>208655.06</v>
      </c>
      <c r="H34" s="44">
        <v>88213.271999999997</v>
      </c>
      <c r="I34" s="44">
        <v>75267.160499999998</v>
      </c>
      <c r="J34" s="44">
        <v>85052.718500000003</v>
      </c>
      <c r="K34" s="44">
        <v>55032.591500000002</v>
      </c>
      <c r="L34" s="44">
        <v>39230.869500000001</v>
      </c>
      <c r="M34" s="44">
        <v>47990.265999999996</v>
      </c>
      <c r="N34" s="44">
        <v>49694.587500000001</v>
      </c>
      <c r="O34" s="46">
        <f t="shared" si="0"/>
        <v>1007756.4354999999</v>
      </c>
      <c r="P34" s="58"/>
      <c r="Q34" s="58"/>
      <c r="R34" s="58"/>
      <c r="S34" s="58"/>
      <c r="T34" s="58"/>
      <c r="U34" s="58"/>
      <c r="V34" s="58"/>
    </row>
    <row r="35" spans="1:22" x14ac:dyDescent="0.25">
      <c r="A35" s="73">
        <v>2383</v>
      </c>
      <c r="B35" s="73" t="s">
        <v>239</v>
      </c>
      <c r="C35" s="44">
        <v>110896.97</v>
      </c>
      <c r="D35" s="44">
        <v>56211.09</v>
      </c>
      <c r="E35" s="44">
        <v>143349.5</v>
      </c>
      <c r="F35" s="44">
        <v>160352.93</v>
      </c>
      <c r="G35" s="44">
        <v>121109.25</v>
      </c>
      <c r="H35" s="44">
        <v>60112.636500000001</v>
      </c>
      <c r="I35" s="44">
        <v>54419.305500000009</v>
      </c>
      <c r="J35" s="44">
        <v>155808.16650000002</v>
      </c>
      <c r="K35" s="44">
        <v>61120.773000000008</v>
      </c>
      <c r="L35" s="44">
        <v>43769.943000000007</v>
      </c>
      <c r="M35" s="44">
        <v>53114.985000000001</v>
      </c>
      <c r="N35" s="44">
        <v>47507.218500000003</v>
      </c>
      <c r="O35" s="46">
        <f t="shared" si="0"/>
        <v>1067772.7680000002</v>
      </c>
      <c r="P35" s="58"/>
      <c r="Q35" s="58"/>
      <c r="R35" s="58"/>
      <c r="S35" s="58"/>
      <c r="T35" s="58"/>
      <c r="U35" s="58"/>
      <c r="V35" s="58"/>
    </row>
    <row r="36" spans="1:22" x14ac:dyDescent="0.25">
      <c r="A36" s="73">
        <v>2384</v>
      </c>
      <c r="B36" s="73" t="s">
        <v>240</v>
      </c>
      <c r="C36" s="44">
        <v>48002.79</v>
      </c>
      <c r="D36" s="44">
        <v>29014.32</v>
      </c>
      <c r="E36" s="44">
        <v>36282.35</v>
      </c>
      <c r="F36" s="44">
        <v>83386.98</v>
      </c>
      <c r="G36" s="44">
        <v>39558.379999999997</v>
      </c>
      <c r="H36" s="44">
        <v>33045.810000000005</v>
      </c>
      <c r="I36" s="44">
        <v>48400.978499999997</v>
      </c>
      <c r="J36" s="44">
        <v>46404.33</v>
      </c>
      <c r="K36" s="44">
        <v>28120.386000000002</v>
      </c>
      <c r="L36" s="44">
        <v>23092.282500000001</v>
      </c>
      <c r="M36" s="44">
        <v>31458.273000000001</v>
      </c>
      <c r="N36" s="44">
        <v>36483.468000000008</v>
      </c>
      <c r="O36" s="46">
        <f t="shared" si="0"/>
        <v>483250.34799999994</v>
      </c>
      <c r="P36" s="58"/>
      <c r="Q36" s="58"/>
      <c r="R36" s="58"/>
      <c r="S36" s="58"/>
      <c r="T36" s="58"/>
      <c r="U36" s="58"/>
      <c r="V36" s="58"/>
    </row>
    <row r="37" spans="1:22" x14ac:dyDescent="0.25">
      <c r="A37" s="73">
        <v>2531</v>
      </c>
      <c r="B37" s="73" t="s">
        <v>241</v>
      </c>
      <c r="C37" s="44">
        <v>0</v>
      </c>
      <c r="D37" s="44">
        <v>18985.759999999998</v>
      </c>
      <c r="E37" s="44">
        <v>7977.61</v>
      </c>
      <c r="F37" s="44">
        <v>0</v>
      </c>
      <c r="G37" s="44">
        <v>0</v>
      </c>
      <c r="H37" s="44">
        <v>0</v>
      </c>
      <c r="I37" s="44">
        <v>33305.9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6">
        <f t="shared" si="0"/>
        <v>60269.270000000004</v>
      </c>
      <c r="P37" s="58"/>
      <c r="Q37" s="58"/>
      <c r="R37" s="58"/>
      <c r="S37" s="58"/>
      <c r="T37" s="58"/>
      <c r="U37" s="58"/>
      <c r="V37" s="58"/>
    </row>
    <row r="38" spans="1:22" x14ac:dyDescent="0.25">
      <c r="A38" s="73">
        <v>3142</v>
      </c>
      <c r="B38" s="73" t="s">
        <v>244</v>
      </c>
      <c r="C38" s="44">
        <v>6636</v>
      </c>
      <c r="D38" s="44">
        <v>8441</v>
      </c>
      <c r="E38" s="44">
        <v>8820</v>
      </c>
      <c r="F38" s="44">
        <v>8566</v>
      </c>
      <c r="G38" s="44">
        <v>7000</v>
      </c>
      <c r="H38" s="44">
        <v>7000</v>
      </c>
      <c r="I38" s="44">
        <v>7000</v>
      </c>
      <c r="J38" s="44">
        <v>7000</v>
      </c>
      <c r="K38" s="44">
        <v>7000</v>
      </c>
      <c r="L38" s="44">
        <v>7000</v>
      </c>
      <c r="M38" s="44">
        <v>7000</v>
      </c>
      <c r="N38" s="44">
        <v>7000</v>
      </c>
      <c r="O38" s="46">
        <f t="shared" si="0"/>
        <v>88463</v>
      </c>
      <c r="P38" s="58"/>
      <c r="Q38" s="58"/>
      <c r="R38" s="58"/>
      <c r="S38" s="58"/>
      <c r="T38" s="58"/>
      <c r="U38" s="58"/>
      <c r="V38" s="58"/>
    </row>
    <row r="39" spans="1:22" x14ac:dyDescent="0.25">
      <c r="A39" s="73">
        <v>3153</v>
      </c>
      <c r="B39" s="73" t="s">
        <v>246</v>
      </c>
      <c r="C39" s="44">
        <v>3760</v>
      </c>
      <c r="D39" s="44">
        <v>3756</v>
      </c>
      <c r="E39" s="44">
        <v>3755</v>
      </c>
      <c r="F39" s="44">
        <v>3762</v>
      </c>
      <c r="G39" s="44">
        <v>5500</v>
      </c>
      <c r="H39" s="44">
        <v>5500</v>
      </c>
      <c r="I39" s="44">
        <v>5500</v>
      </c>
      <c r="J39" s="44">
        <v>5500</v>
      </c>
      <c r="K39" s="44">
        <v>5500</v>
      </c>
      <c r="L39" s="44">
        <v>5500</v>
      </c>
      <c r="M39" s="44">
        <v>5500</v>
      </c>
      <c r="N39" s="44">
        <v>5500</v>
      </c>
      <c r="O39" s="46">
        <f t="shared" si="0"/>
        <v>59033</v>
      </c>
      <c r="P39" s="58"/>
      <c r="Q39" s="58"/>
      <c r="R39" s="58"/>
      <c r="S39" s="58"/>
      <c r="T39" s="58"/>
      <c r="U39" s="58"/>
      <c r="V39" s="58"/>
    </row>
    <row r="40" spans="1:22" x14ac:dyDescent="0.25">
      <c r="A40" s="73">
        <v>3272</v>
      </c>
      <c r="B40" s="73" t="s">
        <v>250</v>
      </c>
      <c r="C40" s="44">
        <v>7957.6</v>
      </c>
      <c r="D40" s="44">
        <v>18907.43</v>
      </c>
      <c r="E40" s="44">
        <v>1000.01</v>
      </c>
      <c r="F40" s="44">
        <v>17960.2</v>
      </c>
      <c r="G40" s="44">
        <v>39767.78</v>
      </c>
      <c r="H40" s="44">
        <v>8000</v>
      </c>
      <c r="I40" s="44">
        <v>8000</v>
      </c>
      <c r="J40" s="44">
        <v>14955.893</v>
      </c>
      <c r="K40" s="44">
        <v>8000</v>
      </c>
      <c r="L40" s="44">
        <v>8000</v>
      </c>
      <c r="M40" s="44">
        <v>8000</v>
      </c>
      <c r="N40" s="44">
        <v>8000</v>
      </c>
      <c r="O40" s="46">
        <f t="shared" si="0"/>
        <v>148548.913</v>
      </c>
      <c r="P40" s="58"/>
      <c r="Q40" s="58"/>
      <c r="R40" s="58"/>
      <c r="S40" s="58"/>
      <c r="T40" s="58"/>
      <c r="U40" s="58"/>
      <c r="V40" s="58"/>
    </row>
    <row r="41" spans="1:22" x14ac:dyDescent="0.25">
      <c r="A41" s="73">
        <v>3341</v>
      </c>
      <c r="B41" s="73" t="s">
        <v>252</v>
      </c>
      <c r="C41" s="44">
        <v>0</v>
      </c>
      <c r="D41" s="44">
        <v>0</v>
      </c>
      <c r="E41" s="44">
        <v>2320</v>
      </c>
      <c r="F41" s="44">
        <v>0</v>
      </c>
      <c r="G41" s="44">
        <v>15000</v>
      </c>
      <c r="H41" s="44">
        <v>4000</v>
      </c>
      <c r="I41" s="44">
        <v>0</v>
      </c>
      <c r="J41" s="44">
        <v>0</v>
      </c>
      <c r="K41" s="44">
        <v>5000</v>
      </c>
      <c r="L41" s="44">
        <v>0</v>
      </c>
      <c r="M41" s="44">
        <v>0</v>
      </c>
      <c r="N41" s="44">
        <v>0</v>
      </c>
      <c r="O41" s="46">
        <f t="shared" si="0"/>
        <v>26320</v>
      </c>
      <c r="P41" s="58"/>
      <c r="Q41" s="58"/>
      <c r="R41" s="58"/>
      <c r="S41" s="58"/>
      <c r="T41" s="58"/>
      <c r="U41" s="58"/>
      <c r="V41" s="58"/>
    </row>
    <row r="42" spans="1:22" x14ac:dyDescent="0.25">
      <c r="A42" s="73">
        <v>3411</v>
      </c>
      <c r="B42" s="73" t="s">
        <v>257</v>
      </c>
      <c r="C42" s="44">
        <v>4390.6000000000004</v>
      </c>
      <c r="D42" s="44">
        <v>3927.76</v>
      </c>
      <c r="E42" s="44">
        <v>5785.21</v>
      </c>
      <c r="F42" s="44">
        <v>4344.2</v>
      </c>
      <c r="G42" s="44">
        <v>4348.5600000000004</v>
      </c>
      <c r="H42" s="44">
        <v>5255.9744999999994</v>
      </c>
      <c r="I42" s="44">
        <v>4518.1710000000003</v>
      </c>
      <c r="J42" s="44">
        <v>6264.2789999999995</v>
      </c>
      <c r="K42" s="44">
        <v>6105.5122038750005</v>
      </c>
      <c r="L42" s="44">
        <v>5944.5305561250016</v>
      </c>
      <c r="M42" s="44">
        <v>5781.2880667500012</v>
      </c>
      <c r="N42" s="44">
        <v>5615.7482705625007</v>
      </c>
      <c r="O42" s="46">
        <f t="shared" si="0"/>
        <v>62281.833597312499</v>
      </c>
      <c r="P42" s="58"/>
      <c r="Q42" s="58"/>
      <c r="R42" s="58"/>
      <c r="S42" s="58"/>
      <c r="T42" s="58"/>
      <c r="U42" s="58"/>
      <c r="V42" s="58"/>
    </row>
    <row r="43" spans="1:22" x14ac:dyDescent="0.25">
      <c r="A43" s="73">
        <v>3431</v>
      </c>
      <c r="B43" s="73" t="s">
        <v>259</v>
      </c>
      <c r="C43" s="44">
        <v>7785.2</v>
      </c>
      <c r="D43" s="44">
        <v>10662.67</v>
      </c>
      <c r="E43" s="44">
        <v>9202.7000000000007</v>
      </c>
      <c r="F43" s="44">
        <v>6916.42</v>
      </c>
      <c r="G43" s="44">
        <v>7350</v>
      </c>
      <c r="H43" s="44">
        <v>7350</v>
      </c>
      <c r="I43" s="44">
        <v>7350</v>
      </c>
      <c r="J43" s="44">
        <v>7350</v>
      </c>
      <c r="K43" s="44">
        <v>7350</v>
      </c>
      <c r="L43" s="44">
        <v>7350</v>
      </c>
      <c r="M43" s="44">
        <v>7350</v>
      </c>
      <c r="N43" s="44">
        <v>7350</v>
      </c>
      <c r="O43" s="46">
        <f t="shared" si="0"/>
        <v>93366.989999999991</v>
      </c>
      <c r="P43" s="58"/>
      <c r="Q43" s="58"/>
      <c r="R43" s="58"/>
      <c r="S43" s="58"/>
      <c r="T43" s="58"/>
      <c r="U43" s="58"/>
      <c r="V43" s="58"/>
    </row>
    <row r="44" spans="1:22" x14ac:dyDescent="0.25">
      <c r="A44" s="73">
        <v>3471</v>
      </c>
      <c r="B44" s="73" t="s">
        <v>260</v>
      </c>
      <c r="C44" s="44">
        <v>1564.3</v>
      </c>
      <c r="D44" s="44">
        <v>300</v>
      </c>
      <c r="E44" s="44">
        <v>520</v>
      </c>
      <c r="F44" s="44">
        <v>1638.88</v>
      </c>
      <c r="G44" s="44">
        <v>1200</v>
      </c>
      <c r="H44" s="44">
        <v>1200</v>
      </c>
      <c r="I44" s="44">
        <v>1200</v>
      </c>
      <c r="J44" s="44">
        <v>1200</v>
      </c>
      <c r="K44" s="44">
        <v>1200</v>
      </c>
      <c r="L44" s="44">
        <v>1200</v>
      </c>
      <c r="M44" s="44">
        <v>1200</v>
      </c>
      <c r="N44" s="44">
        <v>1200</v>
      </c>
      <c r="O44" s="46">
        <f t="shared" si="0"/>
        <v>13623.18</v>
      </c>
      <c r="P44" s="58"/>
      <c r="Q44" s="58"/>
      <c r="R44" s="58"/>
      <c r="S44" s="58"/>
      <c r="T44" s="58"/>
      <c r="U44" s="58"/>
      <c r="V44" s="58"/>
    </row>
    <row r="45" spans="1:22" x14ac:dyDescent="0.25">
      <c r="A45" s="73">
        <v>3511</v>
      </c>
      <c r="B45" s="65" t="s">
        <v>261</v>
      </c>
      <c r="C45" s="44">
        <v>0</v>
      </c>
      <c r="D45" s="44">
        <v>0</v>
      </c>
      <c r="E45" s="44">
        <v>232</v>
      </c>
      <c r="F45" s="44">
        <v>214.99</v>
      </c>
      <c r="G45" s="44">
        <v>1500</v>
      </c>
      <c r="H45" s="44">
        <v>1500</v>
      </c>
      <c r="I45" s="44">
        <v>1500</v>
      </c>
      <c r="J45" s="44">
        <v>1500</v>
      </c>
      <c r="K45" s="44">
        <v>1500</v>
      </c>
      <c r="L45" s="44">
        <v>1500</v>
      </c>
      <c r="M45" s="44">
        <v>1500</v>
      </c>
      <c r="N45" s="44">
        <v>1500</v>
      </c>
      <c r="O45" s="46">
        <f t="shared" si="0"/>
        <v>12446.99</v>
      </c>
      <c r="P45" s="58"/>
      <c r="Q45" s="58"/>
      <c r="R45" s="58"/>
      <c r="S45" s="58"/>
      <c r="T45" s="58"/>
      <c r="U45" s="58"/>
      <c r="V45" s="58"/>
    </row>
    <row r="46" spans="1:22" x14ac:dyDescent="0.25">
      <c r="A46" s="73">
        <v>3532</v>
      </c>
      <c r="B46" s="73" t="s">
        <v>263</v>
      </c>
      <c r="C46" s="44">
        <v>1102.54</v>
      </c>
      <c r="D46" s="44">
        <v>12208.26</v>
      </c>
      <c r="E46" s="44">
        <v>1102.54</v>
      </c>
      <c r="F46" s="44">
        <v>1102.54</v>
      </c>
      <c r="G46" s="44">
        <v>1500</v>
      </c>
      <c r="H46" s="44">
        <v>1500</v>
      </c>
      <c r="I46" s="44">
        <v>1500</v>
      </c>
      <c r="J46" s="44">
        <v>1500</v>
      </c>
      <c r="K46" s="44">
        <v>1500</v>
      </c>
      <c r="L46" s="44">
        <v>1500</v>
      </c>
      <c r="M46" s="44">
        <v>1500</v>
      </c>
      <c r="N46" s="44">
        <v>1500</v>
      </c>
      <c r="O46" s="46">
        <f t="shared" si="0"/>
        <v>27515.88</v>
      </c>
      <c r="P46" s="58"/>
      <c r="Q46" s="58"/>
      <c r="R46" s="58"/>
      <c r="S46" s="58"/>
      <c r="T46" s="58"/>
      <c r="U46" s="58"/>
      <c r="V46" s="58"/>
    </row>
    <row r="47" spans="1:22" x14ac:dyDescent="0.25">
      <c r="A47" s="73">
        <v>3533</v>
      </c>
      <c r="B47" s="73" t="s">
        <v>264</v>
      </c>
      <c r="C47" s="44">
        <v>21969.1</v>
      </c>
      <c r="D47" s="44">
        <v>6322</v>
      </c>
      <c r="E47" s="44">
        <v>5568</v>
      </c>
      <c r="F47" s="44">
        <v>5568</v>
      </c>
      <c r="G47" s="44">
        <v>6720</v>
      </c>
      <c r="H47" s="44">
        <v>10594.164000000001</v>
      </c>
      <c r="I47" s="44">
        <v>7212.996000000001</v>
      </c>
      <c r="J47" s="44">
        <v>6720</v>
      </c>
      <c r="K47" s="44">
        <v>6720</v>
      </c>
      <c r="L47" s="44">
        <v>6720</v>
      </c>
      <c r="M47" s="44">
        <v>6720</v>
      </c>
      <c r="N47" s="44">
        <v>6720</v>
      </c>
      <c r="O47" s="46">
        <f t="shared" si="0"/>
        <v>97554.26</v>
      </c>
      <c r="P47" s="58"/>
      <c r="Q47" s="58"/>
      <c r="R47" s="58"/>
      <c r="S47" s="58"/>
      <c r="T47" s="58"/>
      <c r="U47" s="58"/>
      <c r="V47" s="58"/>
    </row>
    <row r="48" spans="1:22" x14ac:dyDescent="0.25">
      <c r="A48" s="73">
        <v>3534</v>
      </c>
      <c r="B48" s="73" t="s">
        <v>265</v>
      </c>
      <c r="C48" s="44">
        <v>0</v>
      </c>
      <c r="D48" s="44">
        <v>522</v>
      </c>
      <c r="E48" s="44">
        <v>0</v>
      </c>
      <c r="F48" s="44">
        <v>1392</v>
      </c>
      <c r="G48" s="44">
        <v>0</v>
      </c>
      <c r="H48" s="44">
        <v>0</v>
      </c>
      <c r="I48" s="44">
        <v>2000</v>
      </c>
      <c r="J48" s="44">
        <v>0</v>
      </c>
      <c r="K48" s="44">
        <v>0</v>
      </c>
      <c r="L48" s="44">
        <v>2000</v>
      </c>
      <c r="M48" s="44">
        <v>0</v>
      </c>
      <c r="N48" s="44">
        <v>0</v>
      </c>
      <c r="O48" s="46">
        <f t="shared" si="0"/>
        <v>5914</v>
      </c>
      <c r="P48" s="58"/>
      <c r="Q48" s="58"/>
      <c r="R48" s="58"/>
      <c r="S48" s="58"/>
      <c r="T48" s="58"/>
      <c r="U48" s="58"/>
      <c r="V48" s="58"/>
    </row>
    <row r="49" spans="1:23" x14ac:dyDescent="0.25">
      <c r="A49" s="73">
        <v>3582</v>
      </c>
      <c r="B49" s="73" t="s">
        <v>266</v>
      </c>
      <c r="C49" s="44">
        <v>40</v>
      </c>
      <c r="D49" s="44">
        <v>148</v>
      </c>
      <c r="E49" s="44">
        <v>60</v>
      </c>
      <c r="F49" s="44">
        <v>0</v>
      </c>
      <c r="G49" s="44">
        <v>150</v>
      </c>
      <c r="H49" s="44">
        <v>150</v>
      </c>
      <c r="I49" s="44">
        <v>150</v>
      </c>
      <c r="J49" s="44">
        <v>150</v>
      </c>
      <c r="K49" s="44">
        <v>150</v>
      </c>
      <c r="L49" s="44">
        <v>150</v>
      </c>
      <c r="M49" s="44">
        <v>150</v>
      </c>
      <c r="N49" s="44">
        <v>150</v>
      </c>
      <c r="O49" s="46">
        <f t="shared" si="0"/>
        <v>1448</v>
      </c>
      <c r="P49" s="58"/>
      <c r="Q49" s="58"/>
      <c r="R49" s="58"/>
      <c r="S49" s="58"/>
      <c r="T49" s="58"/>
      <c r="U49" s="58"/>
      <c r="V49" s="58"/>
    </row>
    <row r="50" spans="1:23" x14ac:dyDescent="0.25">
      <c r="A50" s="73">
        <v>3625</v>
      </c>
      <c r="B50" s="73" t="s">
        <v>362</v>
      </c>
      <c r="C50" s="44">
        <v>39894.14</v>
      </c>
      <c r="D50" s="44">
        <v>0</v>
      </c>
      <c r="E50" s="44">
        <v>0</v>
      </c>
      <c r="F50" s="44">
        <v>26529.200000000001</v>
      </c>
      <c r="G50" s="44">
        <v>27502.400000000001</v>
      </c>
      <c r="H50" s="44">
        <v>9524</v>
      </c>
      <c r="I50" s="44">
        <v>4384.8</v>
      </c>
      <c r="J50" s="44">
        <v>3675</v>
      </c>
      <c r="K50" s="44">
        <v>0</v>
      </c>
      <c r="L50" s="44">
        <v>7350</v>
      </c>
      <c r="M50" s="44">
        <v>0</v>
      </c>
      <c r="N50" s="44">
        <v>0</v>
      </c>
      <c r="O50" s="46">
        <f t="shared" si="0"/>
        <v>118859.54</v>
      </c>
      <c r="P50" s="58"/>
      <c r="Q50" s="58"/>
      <c r="R50" s="58"/>
      <c r="S50" s="58"/>
      <c r="T50" s="58"/>
      <c r="U50" s="58"/>
      <c r="V50" s="58"/>
    </row>
    <row r="51" spans="1:23" x14ac:dyDescent="0.25">
      <c r="A51" s="73">
        <v>3791</v>
      </c>
      <c r="B51" s="73" t="s">
        <v>267</v>
      </c>
      <c r="C51" s="44">
        <v>3850.63</v>
      </c>
      <c r="D51" s="44">
        <v>2034.9</v>
      </c>
      <c r="E51" s="44">
        <v>111261.71</v>
      </c>
      <c r="F51" s="44">
        <v>524.85</v>
      </c>
      <c r="G51" s="44">
        <v>2500</v>
      </c>
      <c r="H51" s="44">
        <v>2500</v>
      </c>
      <c r="I51" s="44">
        <v>2500</v>
      </c>
      <c r="J51" s="44">
        <v>139061.74800000002</v>
      </c>
      <c r="K51" s="44">
        <v>6343.3440000000001</v>
      </c>
      <c r="L51" s="44">
        <v>28560</v>
      </c>
      <c r="M51" s="44">
        <v>2500</v>
      </c>
      <c r="N51" s="44">
        <v>2500</v>
      </c>
      <c r="O51" s="46">
        <f t="shared" si="0"/>
        <v>304137.18200000003</v>
      </c>
      <c r="P51" s="58"/>
      <c r="Q51" s="58"/>
      <c r="R51" s="58"/>
      <c r="S51" s="58"/>
      <c r="T51" s="58"/>
      <c r="U51" s="58"/>
      <c r="V51" s="58"/>
    </row>
    <row r="52" spans="1:23" x14ac:dyDescent="0.25">
      <c r="A52" s="73">
        <v>3856</v>
      </c>
      <c r="B52" s="73" t="s">
        <v>270</v>
      </c>
      <c r="C52" s="44">
        <v>0</v>
      </c>
      <c r="D52" s="44">
        <v>110</v>
      </c>
      <c r="E52" s="44">
        <v>15</v>
      </c>
      <c r="F52" s="44">
        <v>2060.5100000000002</v>
      </c>
      <c r="G52" s="44">
        <v>100</v>
      </c>
      <c r="H52" s="44">
        <v>100</v>
      </c>
      <c r="I52" s="44">
        <v>100</v>
      </c>
      <c r="J52" s="44">
        <v>100</v>
      </c>
      <c r="K52" s="44">
        <v>100</v>
      </c>
      <c r="L52" s="44">
        <v>100</v>
      </c>
      <c r="M52" s="44">
        <v>100</v>
      </c>
      <c r="N52" s="44">
        <v>100</v>
      </c>
      <c r="O52" s="46">
        <f t="shared" si="0"/>
        <v>2985.51</v>
      </c>
      <c r="P52" s="58"/>
      <c r="Q52" s="58"/>
      <c r="R52" s="58"/>
      <c r="S52" s="58"/>
      <c r="T52" s="58"/>
      <c r="U52" s="58"/>
      <c r="V52" s="58"/>
    </row>
    <row r="53" spans="1:23" x14ac:dyDescent="0.25">
      <c r="A53" s="73">
        <v>3857</v>
      </c>
      <c r="B53" s="73" t="s">
        <v>271</v>
      </c>
      <c r="C53" s="44">
        <v>885</v>
      </c>
      <c r="D53" s="44">
        <v>485.9</v>
      </c>
      <c r="E53" s="44">
        <v>268.2</v>
      </c>
      <c r="F53" s="44">
        <v>321</v>
      </c>
      <c r="G53" s="44">
        <v>500</v>
      </c>
      <c r="H53" s="44">
        <v>500</v>
      </c>
      <c r="I53" s="44">
        <v>500</v>
      </c>
      <c r="J53" s="44">
        <v>500</v>
      </c>
      <c r="K53" s="44">
        <v>500</v>
      </c>
      <c r="L53" s="44">
        <v>500</v>
      </c>
      <c r="M53" s="44">
        <v>500</v>
      </c>
      <c r="N53" s="44">
        <v>500</v>
      </c>
      <c r="O53" s="46">
        <f t="shared" si="0"/>
        <v>5960.1</v>
      </c>
      <c r="P53" s="58"/>
      <c r="Q53" s="58"/>
      <c r="R53" s="58"/>
      <c r="S53" s="58"/>
      <c r="T53" s="58"/>
      <c r="U53" s="58"/>
      <c r="V53" s="58"/>
    </row>
    <row r="54" spans="1:23" x14ac:dyDescent="0.25">
      <c r="A54" s="73">
        <v>3858</v>
      </c>
      <c r="B54" s="73" t="s">
        <v>272</v>
      </c>
      <c r="C54" s="44">
        <v>393</v>
      </c>
      <c r="D54" s="44">
        <v>248</v>
      </c>
      <c r="E54" s="44">
        <v>276</v>
      </c>
      <c r="F54" s="44">
        <v>162</v>
      </c>
      <c r="G54" s="44">
        <v>500</v>
      </c>
      <c r="H54" s="44">
        <v>500</v>
      </c>
      <c r="I54" s="44">
        <v>500</v>
      </c>
      <c r="J54" s="44">
        <v>500</v>
      </c>
      <c r="K54" s="44">
        <v>500</v>
      </c>
      <c r="L54" s="44">
        <v>500</v>
      </c>
      <c r="M54" s="44">
        <v>500</v>
      </c>
      <c r="N54" s="44">
        <v>500</v>
      </c>
      <c r="O54" s="46">
        <f t="shared" si="0"/>
        <v>5079</v>
      </c>
      <c r="P54" s="58"/>
      <c r="Q54" s="58"/>
      <c r="R54" s="58"/>
      <c r="S54" s="58"/>
      <c r="T54" s="58"/>
      <c r="U54" s="58"/>
      <c r="V54" s="58"/>
    </row>
    <row r="55" spans="1:23" x14ac:dyDescent="0.25">
      <c r="A55" s="73">
        <v>3921</v>
      </c>
      <c r="B55" s="73" t="s">
        <v>289</v>
      </c>
      <c r="C55" s="44">
        <v>0</v>
      </c>
      <c r="D55" s="44">
        <v>111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3307.5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3418.5</v>
      </c>
      <c r="P55" s="58"/>
      <c r="Q55" s="58"/>
      <c r="R55" s="58"/>
      <c r="S55" s="58"/>
      <c r="T55" s="58"/>
      <c r="U55" s="58"/>
      <c r="V55" s="58"/>
    </row>
    <row r="56" spans="1:23" x14ac:dyDescent="0.25">
      <c r="A56" s="73">
        <v>5110</v>
      </c>
      <c r="B56" s="73" t="s">
        <v>291</v>
      </c>
      <c r="C56" s="44">
        <v>0</v>
      </c>
      <c r="D56" s="44">
        <v>12642.84</v>
      </c>
      <c r="E56" s="44">
        <v>0</v>
      </c>
      <c r="F56" s="44">
        <v>0</v>
      </c>
      <c r="G56" s="44">
        <v>23323.89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6">
        <f t="shared" si="0"/>
        <v>35966.729999999996</v>
      </c>
      <c r="P56" s="58"/>
      <c r="Q56" s="58"/>
      <c r="R56" s="58"/>
      <c r="S56" s="58"/>
      <c r="T56" s="58"/>
      <c r="U56" s="58"/>
      <c r="V56" s="58"/>
    </row>
    <row r="57" spans="1:23" x14ac:dyDescent="0.25">
      <c r="A57" s="73">
        <v>5152</v>
      </c>
      <c r="B57" s="73" t="s">
        <v>274</v>
      </c>
      <c r="C57" s="44">
        <v>0</v>
      </c>
      <c r="D57" s="44">
        <v>27744.12</v>
      </c>
      <c r="E57" s="44">
        <v>22147.88</v>
      </c>
      <c r="F57" s="44">
        <v>0</v>
      </c>
      <c r="G57" s="44">
        <v>0</v>
      </c>
      <c r="H57" s="44">
        <v>15000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64892</v>
      </c>
      <c r="P57" s="58"/>
      <c r="Q57" s="58"/>
      <c r="R57" s="58"/>
      <c r="S57" s="58"/>
      <c r="T57" s="58"/>
      <c r="U57" s="58"/>
      <c r="V57" s="58"/>
    </row>
    <row r="58" spans="1:23" x14ac:dyDescent="0.25">
      <c r="A58" s="73">
        <v>5651</v>
      </c>
      <c r="B58" s="66" t="s">
        <v>275</v>
      </c>
      <c r="C58" s="44">
        <v>0</v>
      </c>
      <c r="D58" s="44">
        <v>0</v>
      </c>
      <c r="E58" s="44">
        <v>18444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6">
        <f t="shared" si="0"/>
        <v>18444</v>
      </c>
      <c r="P58" s="58"/>
      <c r="Q58" s="58"/>
      <c r="R58" s="58"/>
      <c r="S58" s="58"/>
      <c r="T58" s="58"/>
      <c r="U58" s="58"/>
      <c r="V58" s="58"/>
    </row>
    <row r="59" spans="1:23" x14ac:dyDescent="0.25">
      <c r="A59" s="73">
        <v>5690</v>
      </c>
      <c r="B59" s="64" t="s">
        <v>373</v>
      </c>
      <c r="C59" s="44">
        <v>0</v>
      </c>
      <c r="D59" s="44">
        <v>11994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6">
        <f t="shared" si="0"/>
        <v>11994</v>
      </c>
      <c r="P59" s="58"/>
      <c r="Q59" s="58"/>
      <c r="R59" s="58"/>
      <c r="S59" s="58"/>
      <c r="T59" s="58"/>
      <c r="U59" s="58"/>
      <c r="V59" s="58"/>
    </row>
    <row r="60" spans="1:23" ht="39" x14ac:dyDescent="0.25">
      <c r="A60" s="73" t="s">
        <v>277</v>
      </c>
      <c r="B60" s="73" t="s">
        <v>209</v>
      </c>
      <c r="C60" s="44">
        <f t="shared" ref="C60:J60" si="1">SUM(C9:C59)</f>
        <v>1129394.5699999998</v>
      </c>
      <c r="D60" s="44">
        <f t="shared" si="1"/>
        <v>1075589.45</v>
      </c>
      <c r="E60" s="44">
        <f t="shared" si="1"/>
        <v>1361405.56</v>
      </c>
      <c r="F60" s="44">
        <f t="shared" si="1"/>
        <v>1728724.15</v>
      </c>
      <c r="G60" s="44">
        <f t="shared" si="1"/>
        <v>1876968.5192</v>
      </c>
      <c r="H60" s="44">
        <f t="shared" si="1"/>
        <v>1428935.5773568002</v>
      </c>
      <c r="I60" s="44">
        <f t="shared" si="1"/>
        <v>1070496.14074504</v>
      </c>
      <c r="J60" s="44">
        <f t="shared" si="1"/>
        <v>1585428.0815908001</v>
      </c>
      <c r="K60" s="44">
        <f t="shared" ref="K60:N60" si="2">SUM(K9:K59)</f>
        <v>1065088.2895839396</v>
      </c>
      <c r="L60" s="44">
        <f t="shared" si="2"/>
        <v>1158759.7225306684</v>
      </c>
      <c r="M60" s="44">
        <f t="shared" si="2"/>
        <v>1184564.9989412371</v>
      </c>
      <c r="N60" s="44">
        <f t="shared" si="2"/>
        <v>1263578.1181745152</v>
      </c>
      <c r="O60" s="44">
        <f>SUM(O9:O59)</f>
        <v>15928933.178123003</v>
      </c>
      <c r="P60" s="58"/>
      <c r="Q60" s="58"/>
      <c r="R60" s="58"/>
      <c r="S60" s="58"/>
      <c r="T60" s="58"/>
      <c r="U60" s="58"/>
      <c r="V60" s="58"/>
    </row>
    <row r="61" spans="1:23" x14ac:dyDescent="0.25">
      <c r="A61" s="72"/>
      <c r="C61" s="46"/>
      <c r="D61" s="46"/>
      <c r="E61" s="46"/>
      <c r="J61" s="46"/>
      <c r="K61" s="46"/>
      <c r="L61" s="46"/>
      <c r="M61" s="46"/>
      <c r="N61" s="46"/>
      <c r="O61" s="46"/>
      <c r="P61" s="58"/>
      <c r="Q61" s="58"/>
      <c r="R61" s="58"/>
      <c r="S61" s="58"/>
      <c r="T61" s="58"/>
      <c r="U61" s="58"/>
      <c r="V61" s="58"/>
    </row>
    <row r="62" spans="1:23" x14ac:dyDescent="0.25">
      <c r="A62" s="40">
        <v>200</v>
      </c>
      <c r="B62" s="40" t="s">
        <v>36</v>
      </c>
      <c r="C62" s="47"/>
      <c r="D62" s="47"/>
      <c r="E62" s="47"/>
      <c r="F62" s="72"/>
      <c r="G62" s="72"/>
      <c r="H62" s="72"/>
      <c r="I62" s="72"/>
      <c r="J62" s="46"/>
      <c r="K62" s="46"/>
      <c r="L62" s="46"/>
      <c r="M62" s="46"/>
      <c r="N62" s="46"/>
      <c r="O62" s="46"/>
      <c r="P62" s="58"/>
      <c r="Q62" s="58"/>
      <c r="R62" s="58"/>
      <c r="S62" s="58"/>
      <c r="T62" s="58"/>
      <c r="U62" s="58"/>
      <c r="V62" s="58"/>
    </row>
    <row r="63" spans="1:23" x14ac:dyDescent="0.25">
      <c r="A63" s="73">
        <v>1131</v>
      </c>
      <c r="B63" s="73" t="s">
        <v>210</v>
      </c>
      <c r="C63" s="46">
        <v>281068.09999999998</v>
      </c>
      <c r="D63" s="46">
        <v>283667.09999999998</v>
      </c>
      <c r="E63" s="46">
        <v>415631.46</v>
      </c>
      <c r="F63" s="46">
        <v>309132.86</v>
      </c>
      <c r="G63" s="46">
        <v>421077.09</v>
      </c>
      <c r="H63" s="46">
        <v>389117.65555499995</v>
      </c>
      <c r="I63" s="46">
        <v>311294.12444399996</v>
      </c>
      <c r="J63" s="46">
        <v>389117.65555499995</v>
      </c>
      <c r="K63" s="46">
        <v>311294.12444399996</v>
      </c>
      <c r="L63" s="46">
        <v>311294.12444399996</v>
      </c>
      <c r="M63" s="46">
        <v>389117.65555499995</v>
      </c>
      <c r="N63" s="46">
        <v>311294.12444399996</v>
      </c>
      <c r="O63" s="46">
        <f>SUM(C63:N63)</f>
        <v>4123106.0744409999</v>
      </c>
      <c r="P63" s="58"/>
      <c r="Q63" s="58"/>
      <c r="R63" s="58"/>
      <c r="S63" s="58"/>
      <c r="T63" s="58"/>
      <c r="U63" s="58"/>
      <c r="V63" s="58"/>
      <c r="W63" s="58"/>
    </row>
    <row r="64" spans="1:23" x14ac:dyDescent="0.25">
      <c r="A64" s="73">
        <v>1322</v>
      </c>
      <c r="B64" s="73" t="s">
        <v>213</v>
      </c>
      <c r="C64" s="46">
        <v>5700.76</v>
      </c>
      <c r="D64" s="46">
        <v>5627.32</v>
      </c>
      <c r="E64" s="46">
        <v>7300.09</v>
      </c>
      <c r="F64" s="46">
        <v>6458.15</v>
      </c>
      <c r="G64" s="46">
        <v>15673.56</v>
      </c>
      <c r="H64" s="46">
        <v>9631.6251374999993</v>
      </c>
      <c r="I64" s="46">
        <v>7705.3001100000001</v>
      </c>
      <c r="J64" s="46">
        <v>9631.6251374999993</v>
      </c>
      <c r="K64" s="46">
        <v>7705.3001100000001</v>
      </c>
      <c r="L64" s="46">
        <v>7705.3001100000001</v>
      </c>
      <c r="M64" s="46">
        <v>9631.6251374999993</v>
      </c>
      <c r="N64" s="46">
        <v>7705.3001100000001</v>
      </c>
      <c r="O64" s="46">
        <f t="shared" ref="O64:O113" si="3">SUM(C64:N64)</f>
        <v>100475.95585249999</v>
      </c>
      <c r="P64" s="58"/>
      <c r="Q64" s="58"/>
      <c r="R64" s="58"/>
      <c r="S64" s="58"/>
      <c r="T64" s="58"/>
      <c r="U64" s="58"/>
      <c r="V64" s="58"/>
      <c r="W64" s="58"/>
    </row>
    <row r="65" spans="1:22" x14ac:dyDescent="0.25">
      <c r="A65" s="73">
        <v>1323</v>
      </c>
      <c r="B65" s="73" t="s">
        <v>214</v>
      </c>
      <c r="C65" s="46">
        <v>39821.949999999997</v>
      </c>
      <c r="D65" s="46">
        <v>35968.21</v>
      </c>
      <c r="E65" s="46">
        <v>39821.949999999997</v>
      </c>
      <c r="F65" s="46">
        <v>38857.910000000003</v>
      </c>
      <c r="G65" s="46">
        <v>42598.18</v>
      </c>
      <c r="H65" s="46">
        <v>41541.390000000007</v>
      </c>
      <c r="I65" s="46">
        <v>42987.340000000004</v>
      </c>
      <c r="J65" s="46">
        <v>42987.340000000004</v>
      </c>
      <c r="K65" s="46">
        <v>42987.340000000004</v>
      </c>
      <c r="L65" s="46">
        <v>42987.340000000004</v>
      </c>
      <c r="M65" s="46">
        <v>42987.340000000004</v>
      </c>
      <c r="N65" s="46">
        <v>75484.312653305999</v>
      </c>
      <c r="O65" s="46">
        <f t="shared" si="3"/>
        <v>529030.60265330621</v>
      </c>
      <c r="P65" s="58"/>
      <c r="Q65" s="58"/>
      <c r="R65" s="58"/>
      <c r="S65" s="58"/>
      <c r="T65" s="58"/>
      <c r="U65" s="58"/>
      <c r="V65" s="58"/>
    </row>
    <row r="66" spans="1:22" x14ac:dyDescent="0.25">
      <c r="A66" s="73">
        <v>1324</v>
      </c>
      <c r="B66" s="73" t="s">
        <v>215</v>
      </c>
      <c r="C66" s="46">
        <v>0</v>
      </c>
      <c r="D66" s="46">
        <v>0</v>
      </c>
      <c r="E66" s="46">
        <v>0</v>
      </c>
      <c r="F66" s="46">
        <v>0</v>
      </c>
      <c r="G66" s="46">
        <v>5000</v>
      </c>
      <c r="H66" s="46">
        <v>0</v>
      </c>
      <c r="I66" s="46">
        <v>0</v>
      </c>
      <c r="J66" s="46">
        <v>5000</v>
      </c>
      <c r="K66" s="46">
        <v>0</v>
      </c>
      <c r="L66" s="46">
        <v>0</v>
      </c>
      <c r="M66" s="46">
        <v>0</v>
      </c>
      <c r="N66" s="46">
        <v>0</v>
      </c>
      <c r="O66" s="46">
        <f t="shared" si="3"/>
        <v>10000</v>
      </c>
      <c r="P66" s="58"/>
      <c r="Q66" s="58"/>
      <c r="R66" s="58"/>
      <c r="S66" s="58"/>
      <c r="T66" s="58"/>
      <c r="U66" s="58"/>
      <c r="V66" s="58"/>
    </row>
    <row r="67" spans="1:22" x14ac:dyDescent="0.25">
      <c r="A67" s="73">
        <v>1325</v>
      </c>
      <c r="B67" s="73" t="s">
        <v>216</v>
      </c>
      <c r="C67" s="46">
        <v>9601.5400000000009</v>
      </c>
      <c r="D67" s="46">
        <v>8672.36</v>
      </c>
      <c r="E67" s="46">
        <v>9601.5400000000009</v>
      </c>
      <c r="F67" s="46">
        <v>9203.34</v>
      </c>
      <c r="G67" s="46">
        <v>11606.23</v>
      </c>
      <c r="H67" s="46">
        <v>11329.153</v>
      </c>
      <c r="I67" s="46">
        <v>11750.497000000001</v>
      </c>
      <c r="J67" s="46">
        <v>11750.497000000001</v>
      </c>
      <c r="K67" s="46">
        <v>11750.497000000001</v>
      </c>
      <c r="L67" s="46">
        <v>11750.497000000001</v>
      </c>
      <c r="M67" s="46">
        <v>11750.497000000001</v>
      </c>
      <c r="N67" s="46">
        <v>11750.497000000001</v>
      </c>
      <c r="O67" s="46">
        <f t="shared" si="3"/>
        <v>130517.145</v>
      </c>
      <c r="P67" s="58"/>
      <c r="Q67" s="58"/>
      <c r="R67" s="58"/>
      <c r="S67" s="58"/>
      <c r="T67" s="58"/>
      <c r="U67" s="58"/>
      <c r="V67" s="58"/>
    </row>
    <row r="68" spans="1:22" x14ac:dyDescent="0.25">
      <c r="A68" s="73">
        <v>1332</v>
      </c>
      <c r="B68" s="73" t="s">
        <v>217</v>
      </c>
      <c r="C68" s="46">
        <v>2652.36</v>
      </c>
      <c r="D68" s="46">
        <v>1135.6099999999999</v>
      </c>
      <c r="E68" s="46">
        <v>831.56</v>
      </c>
      <c r="F68" s="46">
        <v>971.36</v>
      </c>
      <c r="G68" s="46">
        <v>4547.3100000000004</v>
      </c>
      <c r="H68" s="46">
        <v>1300</v>
      </c>
      <c r="I68" s="46">
        <v>1300</v>
      </c>
      <c r="J68" s="46">
        <v>1300</v>
      </c>
      <c r="K68" s="46">
        <v>1300</v>
      </c>
      <c r="L68" s="46">
        <v>1300</v>
      </c>
      <c r="M68" s="46">
        <v>1300</v>
      </c>
      <c r="N68" s="46">
        <v>1300</v>
      </c>
      <c r="O68" s="46">
        <f t="shared" si="3"/>
        <v>19238.2</v>
      </c>
      <c r="P68" s="58"/>
      <c r="Q68" s="58"/>
      <c r="R68" s="58"/>
      <c r="S68" s="58"/>
      <c r="T68" s="58"/>
      <c r="U68" s="58"/>
      <c r="V68" s="58"/>
    </row>
    <row r="69" spans="1:22" x14ac:dyDescent="0.25">
      <c r="A69" s="73">
        <v>1336</v>
      </c>
      <c r="B69" s="73" t="s">
        <v>218</v>
      </c>
      <c r="C69" s="46">
        <v>23651.06</v>
      </c>
      <c r="D69" s="46">
        <v>11672.66</v>
      </c>
      <c r="E69" s="46">
        <v>11164.92</v>
      </c>
      <c r="F69" s="44">
        <v>53023.91</v>
      </c>
      <c r="G69" s="46">
        <v>33183.519999999997</v>
      </c>
      <c r="H69" s="46">
        <v>0</v>
      </c>
      <c r="I69" s="46">
        <v>0</v>
      </c>
      <c r="J69" s="46">
        <v>0</v>
      </c>
      <c r="K69" s="46">
        <v>19143.344249999998</v>
      </c>
      <c r="L69" s="46">
        <v>0</v>
      </c>
      <c r="M69" s="46">
        <v>26348.121548798394</v>
      </c>
      <c r="N69" s="46">
        <v>19517.749011182019</v>
      </c>
      <c r="O69" s="46">
        <f t="shared" si="3"/>
        <v>197705.28480998043</v>
      </c>
      <c r="P69" s="58"/>
      <c r="Q69" s="58"/>
      <c r="R69" s="58"/>
      <c r="S69" s="58"/>
      <c r="T69" s="58"/>
      <c r="U69" s="58"/>
      <c r="V69" s="58"/>
    </row>
    <row r="70" spans="1:22" x14ac:dyDescent="0.25">
      <c r="A70" s="73">
        <v>1337</v>
      </c>
      <c r="B70" s="73" t="s">
        <v>278</v>
      </c>
      <c r="C70" s="46">
        <v>0</v>
      </c>
      <c r="D70" s="46">
        <v>0</v>
      </c>
      <c r="E70" s="46">
        <v>0</v>
      </c>
      <c r="F70" s="46">
        <v>92791.84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f t="shared" si="3"/>
        <v>92791.84</v>
      </c>
      <c r="P70" s="58"/>
      <c r="Q70" s="58"/>
      <c r="R70" s="58"/>
      <c r="S70" s="58"/>
      <c r="T70" s="58"/>
      <c r="U70" s="58"/>
      <c r="V70" s="58"/>
    </row>
    <row r="71" spans="1:22" x14ac:dyDescent="0.25">
      <c r="A71" s="73">
        <v>1338</v>
      </c>
      <c r="B71" s="73" t="s">
        <v>220</v>
      </c>
      <c r="C71" s="46">
        <v>390</v>
      </c>
      <c r="D71" s="46">
        <v>1192.5</v>
      </c>
      <c r="E71" s="46">
        <v>0</v>
      </c>
      <c r="F71" s="46">
        <v>228.38</v>
      </c>
      <c r="G71" s="46">
        <v>4490.99</v>
      </c>
      <c r="H71" s="46">
        <v>1500</v>
      </c>
      <c r="I71" s="46">
        <v>1500</v>
      </c>
      <c r="J71" s="46">
        <v>1500</v>
      </c>
      <c r="K71" s="46">
        <v>1500</v>
      </c>
      <c r="L71" s="46">
        <v>1500</v>
      </c>
      <c r="M71" s="46">
        <v>1500</v>
      </c>
      <c r="N71" s="46">
        <v>1500</v>
      </c>
      <c r="O71" s="46">
        <f t="shared" si="3"/>
        <v>16801.87</v>
      </c>
      <c r="P71" s="58"/>
      <c r="Q71" s="58"/>
      <c r="R71" s="58"/>
      <c r="S71" s="58"/>
      <c r="T71" s="58"/>
      <c r="U71" s="58"/>
      <c r="V71" s="58"/>
    </row>
    <row r="72" spans="1:22" x14ac:dyDescent="0.25">
      <c r="A72" s="73">
        <v>1411</v>
      </c>
      <c r="B72" s="73" t="s">
        <v>221</v>
      </c>
      <c r="C72" s="46">
        <v>40915.49</v>
      </c>
      <c r="D72" s="46">
        <v>37978.83</v>
      </c>
      <c r="E72" s="46">
        <v>45684.480000000003</v>
      </c>
      <c r="F72" s="46">
        <v>46200.71</v>
      </c>
      <c r="G72" s="46">
        <v>45953.33</v>
      </c>
      <c r="H72" s="46">
        <v>45525.476049999997</v>
      </c>
      <c r="I72" s="46">
        <v>44505.385999999991</v>
      </c>
      <c r="J72" s="46">
        <v>44505.385999999991</v>
      </c>
      <c r="K72" s="46">
        <v>44505.385999999991</v>
      </c>
      <c r="L72" s="46">
        <v>44505.385999999991</v>
      </c>
      <c r="M72" s="46">
        <v>44505.385999999991</v>
      </c>
      <c r="N72" s="46">
        <v>44505.385999999991</v>
      </c>
      <c r="O72" s="46">
        <f t="shared" si="3"/>
        <v>529290.63205000001</v>
      </c>
      <c r="P72" s="58"/>
      <c r="Q72" s="58"/>
      <c r="R72" s="58"/>
      <c r="S72" s="58"/>
      <c r="T72" s="58"/>
      <c r="U72" s="58"/>
      <c r="V72" s="58"/>
    </row>
    <row r="73" spans="1:22" x14ac:dyDescent="0.25">
      <c r="A73" s="73">
        <v>1421</v>
      </c>
      <c r="B73" s="73" t="s">
        <v>222</v>
      </c>
      <c r="C73" s="46">
        <v>0</v>
      </c>
      <c r="D73" s="46">
        <v>37008.46</v>
      </c>
      <c r="E73" s="46">
        <v>0</v>
      </c>
      <c r="F73" s="46">
        <v>41064.58</v>
      </c>
      <c r="G73" s="46">
        <v>0</v>
      </c>
      <c r="H73" s="46">
        <v>58389.1</v>
      </c>
      <c r="I73" s="46">
        <v>0</v>
      </c>
      <c r="J73" s="46">
        <v>45719.469449999997</v>
      </c>
      <c r="K73" s="46">
        <v>0</v>
      </c>
      <c r="L73" s="46">
        <v>45487.38</v>
      </c>
      <c r="M73" s="46">
        <v>0</v>
      </c>
      <c r="N73" s="46">
        <v>45487.38</v>
      </c>
      <c r="O73" s="46">
        <f t="shared" si="3"/>
        <v>273156.36945</v>
      </c>
      <c r="P73" s="58"/>
      <c r="Q73" s="58"/>
      <c r="R73" s="58"/>
      <c r="S73" s="58"/>
      <c r="T73" s="58"/>
      <c r="U73" s="58"/>
      <c r="V73" s="58"/>
    </row>
    <row r="74" spans="1:22" x14ac:dyDescent="0.25">
      <c r="A74" s="73">
        <v>1431</v>
      </c>
      <c r="B74" s="73" t="s">
        <v>223</v>
      </c>
      <c r="C74" s="46">
        <v>0</v>
      </c>
      <c r="D74" s="46">
        <v>37492.050000000003</v>
      </c>
      <c r="E74" s="46">
        <v>0</v>
      </c>
      <c r="F74" s="46">
        <v>42260.68</v>
      </c>
      <c r="G74" s="46">
        <v>0</v>
      </c>
      <c r="H74" s="46">
        <v>55680.5</v>
      </c>
      <c r="I74" s="46">
        <v>0</v>
      </c>
      <c r="J74" s="46">
        <v>45719.469449999997</v>
      </c>
      <c r="K74" s="46">
        <v>0</v>
      </c>
      <c r="L74" s="46">
        <v>46558.046749999994</v>
      </c>
      <c r="M74" s="46">
        <v>0</v>
      </c>
      <c r="N74" s="46">
        <v>46558.046749999994</v>
      </c>
      <c r="O74" s="46">
        <f t="shared" si="3"/>
        <v>274268.79294999997</v>
      </c>
      <c r="P74" s="58"/>
      <c r="Q74" s="58"/>
      <c r="R74" s="58"/>
      <c r="S74" s="58"/>
      <c r="T74" s="58"/>
      <c r="U74" s="58"/>
      <c r="V74" s="58"/>
    </row>
    <row r="75" spans="1:22" x14ac:dyDescent="0.25">
      <c r="A75" s="73">
        <v>1543</v>
      </c>
      <c r="B75" s="73" t="s">
        <v>224</v>
      </c>
      <c r="C75" s="46">
        <v>3554.82</v>
      </c>
      <c r="D75" s="46">
        <v>3554.83</v>
      </c>
      <c r="E75" s="46">
        <v>3554.84</v>
      </c>
      <c r="F75" s="46">
        <v>3554.84</v>
      </c>
      <c r="G75" s="46">
        <v>4000</v>
      </c>
      <c r="H75" s="46">
        <v>4000</v>
      </c>
      <c r="I75" s="46">
        <v>4000</v>
      </c>
      <c r="J75" s="46">
        <v>4000</v>
      </c>
      <c r="K75" s="46">
        <v>4000</v>
      </c>
      <c r="L75" s="46">
        <v>4000</v>
      </c>
      <c r="M75" s="46">
        <v>4000</v>
      </c>
      <c r="N75" s="46">
        <v>4000</v>
      </c>
      <c r="O75" s="46">
        <f t="shared" si="3"/>
        <v>46219.33</v>
      </c>
      <c r="P75" s="58"/>
      <c r="Q75" s="58"/>
      <c r="R75" s="58"/>
      <c r="S75" s="58"/>
      <c r="T75" s="58"/>
      <c r="U75" s="58"/>
      <c r="V75" s="58"/>
    </row>
    <row r="76" spans="1:22" x14ac:dyDescent="0.25">
      <c r="A76" s="73">
        <v>1545</v>
      </c>
      <c r="B76" s="73" t="s">
        <v>225</v>
      </c>
      <c r="C76" s="46">
        <v>32576.28</v>
      </c>
      <c r="D76" s="46">
        <v>32576.28</v>
      </c>
      <c r="E76" s="46">
        <v>32576.28</v>
      </c>
      <c r="F76" s="46">
        <v>33456.720000000001</v>
      </c>
      <c r="G76" s="46">
        <v>49387.13</v>
      </c>
      <c r="H76" s="46">
        <v>39774.027999999998</v>
      </c>
      <c r="I76" s="46">
        <v>35149.1495</v>
      </c>
      <c r="J76" s="46">
        <v>49540.504302000001</v>
      </c>
      <c r="K76" s="46">
        <v>97137.912484448825</v>
      </c>
      <c r="L76" s="46">
        <v>53958.001335724417</v>
      </c>
      <c r="M76" s="46">
        <v>50115.111058933486</v>
      </c>
      <c r="N76" s="46">
        <v>62652.151606652755</v>
      </c>
      <c r="O76" s="46">
        <f t="shared" si="3"/>
        <v>568899.54828775942</v>
      </c>
      <c r="P76" s="58"/>
      <c r="Q76" s="58"/>
      <c r="R76" s="58"/>
      <c r="S76" s="58"/>
      <c r="T76" s="58"/>
      <c r="U76" s="58"/>
      <c r="V76" s="58"/>
    </row>
    <row r="77" spans="1:22" x14ac:dyDescent="0.25">
      <c r="A77" s="73">
        <v>1547</v>
      </c>
      <c r="B77" s="73" t="s">
        <v>226</v>
      </c>
      <c r="C77" s="46">
        <v>36813.93</v>
      </c>
      <c r="D77" s="46">
        <v>0</v>
      </c>
      <c r="E77" s="46">
        <v>747.45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f t="shared" si="3"/>
        <v>37561.379999999997</v>
      </c>
      <c r="P77" s="58"/>
      <c r="Q77" s="58"/>
      <c r="R77" s="58"/>
      <c r="S77" s="58"/>
      <c r="T77" s="58"/>
      <c r="U77" s="58"/>
      <c r="V77" s="58"/>
    </row>
    <row r="78" spans="1:22" x14ac:dyDescent="0.25">
      <c r="A78" s="73">
        <v>1548</v>
      </c>
      <c r="B78" s="73" t="s">
        <v>227</v>
      </c>
      <c r="C78" s="46">
        <v>0</v>
      </c>
      <c r="D78" s="46">
        <v>0</v>
      </c>
      <c r="E78" s="46">
        <v>0</v>
      </c>
      <c r="F78" s="46">
        <v>0</v>
      </c>
      <c r="G78" s="46">
        <v>39767.94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f t="shared" si="3"/>
        <v>39767.94</v>
      </c>
      <c r="P78" s="58"/>
      <c r="Q78" s="58"/>
      <c r="R78" s="58"/>
      <c r="S78" s="58"/>
      <c r="T78" s="58"/>
      <c r="U78" s="58"/>
      <c r="V78" s="58"/>
    </row>
    <row r="79" spans="1:22" x14ac:dyDescent="0.25">
      <c r="A79" s="73">
        <v>1592</v>
      </c>
      <c r="B79" s="73" t="s">
        <v>228</v>
      </c>
      <c r="C79" s="46">
        <v>28405.74</v>
      </c>
      <c r="D79" s="46">
        <v>28436.880000000001</v>
      </c>
      <c r="E79" s="46">
        <v>36069.370000000003</v>
      </c>
      <c r="F79" s="46">
        <v>30930.84</v>
      </c>
      <c r="G79" s="46">
        <v>35553.01</v>
      </c>
      <c r="H79" s="46">
        <v>38526.500549999997</v>
      </c>
      <c r="I79" s="46">
        <v>30821.200440000001</v>
      </c>
      <c r="J79" s="46">
        <v>38526.500549999997</v>
      </c>
      <c r="K79" s="46">
        <v>30821.200440000001</v>
      </c>
      <c r="L79" s="46">
        <v>30821.200440000001</v>
      </c>
      <c r="M79" s="46">
        <v>38526.500549999997</v>
      </c>
      <c r="N79" s="46">
        <v>30821.200440000001</v>
      </c>
      <c r="O79" s="46">
        <f t="shared" si="3"/>
        <v>398260.14340999996</v>
      </c>
      <c r="P79" s="58"/>
      <c r="Q79" s="58"/>
      <c r="R79" s="58"/>
      <c r="S79" s="58"/>
      <c r="T79" s="58"/>
      <c r="U79" s="58"/>
      <c r="V79" s="58"/>
    </row>
    <row r="80" spans="1:22" x14ac:dyDescent="0.25">
      <c r="A80" s="73">
        <v>1593</v>
      </c>
      <c r="B80" s="73" t="s">
        <v>229</v>
      </c>
      <c r="C80" s="46">
        <v>28405.74</v>
      </c>
      <c r="D80" s="46">
        <v>28436.880000000001</v>
      </c>
      <c r="E80" s="46">
        <v>36069.370000000003</v>
      </c>
      <c r="F80" s="46">
        <v>30930.84</v>
      </c>
      <c r="G80" s="46">
        <v>35553.01</v>
      </c>
      <c r="H80" s="46">
        <v>38526.500549999997</v>
      </c>
      <c r="I80" s="46">
        <v>30821.200440000001</v>
      </c>
      <c r="J80" s="46">
        <v>38526.500549999997</v>
      </c>
      <c r="K80" s="46">
        <v>30821.200440000001</v>
      </c>
      <c r="L80" s="46">
        <v>30821.200440000001</v>
      </c>
      <c r="M80" s="46">
        <v>38526.500549999997</v>
      </c>
      <c r="N80" s="46">
        <v>30821.200440000001</v>
      </c>
      <c r="O80" s="46">
        <f t="shared" si="3"/>
        <v>398260.14340999996</v>
      </c>
      <c r="P80" s="58"/>
      <c r="Q80" s="58"/>
      <c r="R80" s="58"/>
      <c r="S80" s="58"/>
      <c r="T80" s="58"/>
      <c r="U80" s="58"/>
      <c r="V80" s="58"/>
    </row>
    <row r="81" spans="1:22" x14ac:dyDescent="0.25">
      <c r="A81" s="73">
        <v>1612</v>
      </c>
      <c r="B81" s="73" t="s">
        <v>230</v>
      </c>
      <c r="C81" s="46">
        <v>6757.59</v>
      </c>
      <c r="D81" s="46">
        <v>6810.82</v>
      </c>
      <c r="E81" s="46">
        <v>9755.4</v>
      </c>
      <c r="F81" s="46">
        <v>7419.9</v>
      </c>
      <c r="G81" s="46">
        <v>7397.09</v>
      </c>
      <c r="H81" s="46">
        <v>9246.3601319999998</v>
      </c>
      <c r="I81" s="46">
        <v>7397.0881055999989</v>
      </c>
      <c r="J81" s="46">
        <v>9246.3601319999998</v>
      </c>
      <c r="K81" s="46">
        <v>7397.0881055999989</v>
      </c>
      <c r="L81" s="46">
        <v>7397.0881055999989</v>
      </c>
      <c r="M81" s="46">
        <v>9246.3601319999998</v>
      </c>
      <c r="N81" s="46">
        <v>7397.0881055999989</v>
      </c>
      <c r="O81" s="46">
        <f t="shared" si="3"/>
        <v>95468.232818399993</v>
      </c>
      <c r="P81" s="58"/>
      <c r="Q81" s="58"/>
      <c r="R81" s="58"/>
      <c r="S81" s="58"/>
      <c r="T81" s="58"/>
      <c r="U81" s="58"/>
      <c r="V81" s="58"/>
    </row>
    <row r="82" spans="1:22" x14ac:dyDescent="0.25">
      <c r="A82" s="73">
        <v>2111</v>
      </c>
      <c r="B82" s="73" t="s">
        <v>231</v>
      </c>
      <c r="C82" s="46">
        <v>1747.86</v>
      </c>
      <c r="D82" s="46">
        <v>1170.6099999999999</v>
      </c>
      <c r="E82" s="46">
        <v>0</v>
      </c>
      <c r="F82" s="46">
        <v>0</v>
      </c>
      <c r="G82" s="46">
        <v>4631.53</v>
      </c>
      <c r="H82" s="46">
        <v>0</v>
      </c>
      <c r="I82" s="46">
        <v>0</v>
      </c>
      <c r="J82" s="46">
        <v>1500</v>
      </c>
      <c r="K82" s="46">
        <v>0</v>
      </c>
      <c r="L82" s="46">
        <v>0</v>
      </c>
      <c r="M82" s="46">
        <v>1500</v>
      </c>
      <c r="N82" s="46">
        <v>0</v>
      </c>
      <c r="O82" s="46">
        <f t="shared" si="3"/>
        <v>10550</v>
      </c>
      <c r="P82" s="58"/>
      <c r="Q82" s="58"/>
      <c r="R82" s="58"/>
      <c r="S82" s="58"/>
      <c r="T82" s="58"/>
      <c r="U82" s="58"/>
      <c r="V82" s="58"/>
    </row>
    <row r="83" spans="1:22" x14ac:dyDescent="0.25">
      <c r="A83" s="73">
        <v>2172</v>
      </c>
      <c r="B83" s="73" t="s">
        <v>279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5000</v>
      </c>
      <c r="L83" s="46">
        <v>0</v>
      </c>
      <c r="M83" s="46">
        <v>0</v>
      </c>
      <c r="N83" s="46">
        <v>0</v>
      </c>
      <c r="O83" s="46">
        <f t="shared" si="3"/>
        <v>5000</v>
      </c>
      <c r="P83" s="58"/>
      <c r="Q83" s="58"/>
      <c r="R83" s="58"/>
      <c r="S83" s="58"/>
      <c r="T83" s="58"/>
      <c r="U83" s="58"/>
      <c r="V83" s="58"/>
    </row>
    <row r="84" spans="1:22" x14ac:dyDescent="0.25">
      <c r="A84" s="73">
        <v>2215</v>
      </c>
      <c r="B84" s="73" t="s">
        <v>359</v>
      </c>
      <c r="C84" s="46">
        <v>82</v>
      </c>
      <c r="D84" s="46">
        <v>0</v>
      </c>
      <c r="E84" s="46">
        <v>369</v>
      </c>
      <c r="F84" s="46">
        <v>69.5</v>
      </c>
      <c r="G84" s="46">
        <v>350</v>
      </c>
      <c r="H84" s="46">
        <v>350</v>
      </c>
      <c r="I84" s="46">
        <v>350</v>
      </c>
      <c r="J84" s="46">
        <v>350</v>
      </c>
      <c r="K84" s="46">
        <v>350</v>
      </c>
      <c r="L84" s="46">
        <v>350</v>
      </c>
      <c r="M84" s="46">
        <v>350</v>
      </c>
      <c r="N84" s="46">
        <v>350</v>
      </c>
      <c r="O84" s="46">
        <f t="shared" si="3"/>
        <v>3320.5</v>
      </c>
      <c r="P84" s="58"/>
      <c r="Q84" s="58"/>
      <c r="R84" s="58"/>
      <c r="S84" s="58"/>
      <c r="T84" s="58"/>
      <c r="U84" s="58"/>
      <c r="V84" s="58"/>
    </row>
    <row r="85" spans="1:22" x14ac:dyDescent="0.25">
      <c r="A85" s="73">
        <v>2531</v>
      </c>
      <c r="B85" s="73" t="s">
        <v>241</v>
      </c>
      <c r="C85" s="46">
        <v>1722.15</v>
      </c>
      <c r="D85" s="46">
        <v>8948.1299999999992</v>
      </c>
      <c r="E85" s="46">
        <v>27226.2</v>
      </c>
      <c r="F85" s="46">
        <v>2850</v>
      </c>
      <c r="G85" s="46">
        <v>14253.52</v>
      </c>
      <c r="H85" s="46">
        <v>10000</v>
      </c>
      <c r="I85" s="46">
        <v>10000</v>
      </c>
      <c r="J85" s="46">
        <v>10000</v>
      </c>
      <c r="K85" s="46">
        <v>25000</v>
      </c>
      <c r="L85" s="46">
        <v>25000</v>
      </c>
      <c r="M85" s="46">
        <v>10000</v>
      </c>
      <c r="N85" s="46">
        <v>10000</v>
      </c>
      <c r="O85" s="46">
        <f t="shared" si="3"/>
        <v>155000</v>
      </c>
      <c r="P85" s="58"/>
      <c r="Q85" s="58"/>
      <c r="R85" s="58"/>
      <c r="S85" s="58"/>
      <c r="T85" s="58"/>
      <c r="U85" s="58"/>
      <c r="V85" s="58"/>
    </row>
    <row r="86" spans="1:22" x14ac:dyDescent="0.25">
      <c r="A86" s="73">
        <v>2911</v>
      </c>
      <c r="B86" s="73" t="s">
        <v>243</v>
      </c>
      <c r="C86" s="46">
        <v>896.5</v>
      </c>
      <c r="D86" s="46">
        <v>39274.54</v>
      </c>
      <c r="E86" s="46">
        <v>802.1</v>
      </c>
      <c r="F86" s="46">
        <v>23934.71</v>
      </c>
      <c r="G86" s="46">
        <v>26092.15</v>
      </c>
      <c r="H86" s="46">
        <v>8000</v>
      </c>
      <c r="I86" s="46">
        <v>5000</v>
      </c>
      <c r="J86" s="46">
        <v>5000</v>
      </c>
      <c r="K86" s="46">
        <v>60000</v>
      </c>
      <c r="L86" s="46">
        <v>5000</v>
      </c>
      <c r="M86" s="46">
        <v>5000</v>
      </c>
      <c r="N86" s="46">
        <v>5000</v>
      </c>
      <c r="O86" s="46">
        <f t="shared" si="3"/>
        <v>184000</v>
      </c>
      <c r="P86" s="58"/>
      <c r="Q86" s="58"/>
      <c r="R86" s="58"/>
      <c r="S86" s="58"/>
      <c r="T86" s="58"/>
      <c r="U86" s="58"/>
      <c r="V86" s="58"/>
    </row>
    <row r="87" spans="1:22" x14ac:dyDescent="0.25">
      <c r="A87" s="73">
        <v>3121</v>
      </c>
      <c r="B87" s="73" t="s">
        <v>280</v>
      </c>
      <c r="C87" s="46">
        <v>0</v>
      </c>
      <c r="D87" s="46">
        <v>0</v>
      </c>
      <c r="E87" s="46">
        <v>988.99</v>
      </c>
      <c r="F87" s="46">
        <v>998.4</v>
      </c>
      <c r="G87" s="46">
        <v>1000</v>
      </c>
      <c r="H87" s="46">
        <v>1000</v>
      </c>
      <c r="I87" s="46">
        <v>1000</v>
      </c>
      <c r="J87" s="46">
        <v>1000</v>
      </c>
      <c r="K87" s="46">
        <v>1000</v>
      </c>
      <c r="L87" s="46">
        <v>1000</v>
      </c>
      <c r="M87" s="46">
        <v>1000</v>
      </c>
      <c r="N87" s="46">
        <v>1000</v>
      </c>
      <c r="O87" s="46">
        <f t="shared" si="3"/>
        <v>9987.39</v>
      </c>
      <c r="P87" s="58"/>
      <c r="Q87" s="58"/>
      <c r="R87" s="58"/>
      <c r="S87" s="58"/>
      <c r="T87" s="58"/>
      <c r="U87" s="58"/>
      <c r="V87" s="58"/>
    </row>
    <row r="88" spans="1:22" x14ac:dyDescent="0.25">
      <c r="A88" s="73">
        <v>3142</v>
      </c>
      <c r="B88" s="73" t="s">
        <v>244</v>
      </c>
      <c r="C88" s="46">
        <v>799</v>
      </c>
      <c r="D88" s="46">
        <v>799</v>
      </c>
      <c r="E88" s="46">
        <v>799</v>
      </c>
      <c r="F88" s="46">
        <v>799</v>
      </c>
      <c r="G88" s="46">
        <v>1000</v>
      </c>
      <c r="H88" s="46">
        <v>1000</v>
      </c>
      <c r="I88" s="46">
        <v>1000</v>
      </c>
      <c r="J88" s="46">
        <v>1000</v>
      </c>
      <c r="K88" s="46">
        <v>1000</v>
      </c>
      <c r="L88" s="46">
        <v>1000</v>
      </c>
      <c r="M88" s="46">
        <v>1000</v>
      </c>
      <c r="N88" s="46">
        <v>1000</v>
      </c>
      <c r="O88" s="46">
        <f t="shared" si="3"/>
        <v>11196</v>
      </c>
      <c r="P88" s="58"/>
      <c r="Q88" s="58"/>
      <c r="R88" s="58"/>
      <c r="S88" s="58"/>
      <c r="T88" s="58"/>
      <c r="U88" s="58"/>
      <c r="V88" s="58"/>
    </row>
    <row r="89" spans="1:22" x14ac:dyDescent="0.25">
      <c r="A89" s="73">
        <v>3183</v>
      </c>
      <c r="B89" s="73" t="s">
        <v>247</v>
      </c>
      <c r="C89" s="46">
        <v>0</v>
      </c>
      <c r="D89" s="46">
        <v>0</v>
      </c>
      <c r="E89" s="46">
        <v>0</v>
      </c>
      <c r="F89" s="46">
        <v>0</v>
      </c>
      <c r="G89" s="46">
        <v>5000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f t="shared" si="3"/>
        <v>5000</v>
      </c>
      <c r="P89" s="58"/>
      <c r="Q89" s="58"/>
      <c r="R89" s="58"/>
      <c r="S89" s="58"/>
      <c r="T89" s="58"/>
      <c r="U89" s="58"/>
      <c r="V89" s="58"/>
    </row>
    <row r="90" spans="1:22" x14ac:dyDescent="0.25">
      <c r="A90" s="73">
        <v>3272</v>
      </c>
      <c r="B90" s="73" t="s">
        <v>250</v>
      </c>
      <c r="C90" s="46">
        <v>4000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30000</v>
      </c>
      <c r="K90" s="46">
        <v>0</v>
      </c>
      <c r="L90" s="46">
        <v>0</v>
      </c>
      <c r="M90" s="46">
        <v>0</v>
      </c>
      <c r="N90" s="46">
        <v>0</v>
      </c>
      <c r="O90" s="46">
        <f t="shared" si="3"/>
        <v>34000</v>
      </c>
      <c r="P90" s="58"/>
      <c r="Q90" s="58"/>
      <c r="R90" s="58"/>
      <c r="S90" s="58"/>
      <c r="T90" s="58"/>
      <c r="U90" s="58"/>
      <c r="V90" s="58"/>
    </row>
    <row r="91" spans="1:22" x14ac:dyDescent="0.25">
      <c r="A91" s="73">
        <v>3314</v>
      </c>
      <c r="B91" s="73" t="s">
        <v>251</v>
      </c>
      <c r="C91" s="46">
        <v>15000</v>
      </c>
      <c r="D91" s="46">
        <v>15000</v>
      </c>
      <c r="E91" s="46">
        <v>15000</v>
      </c>
      <c r="F91" s="46">
        <v>15000</v>
      </c>
      <c r="G91" s="46">
        <v>15000</v>
      </c>
      <c r="H91" s="46">
        <v>15000</v>
      </c>
      <c r="I91" s="46">
        <v>15000</v>
      </c>
      <c r="J91" s="46">
        <v>15000</v>
      </c>
      <c r="K91" s="46">
        <v>15000</v>
      </c>
      <c r="L91" s="46">
        <v>15000</v>
      </c>
      <c r="M91" s="46">
        <v>15000</v>
      </c>
      <c r="N91" s="46">
        <v>15000</v>
      </c>
      <c r="O91" s="46">
        <f t="shared" si="3"/>
        <v>180000</v>
      </c>
      <c r="P91" s="58"/>
      <c r="Q91" s="58"/>
      <c r="R91" s="58"/>
      <c r="S91" s="58"/>
      <c r="T91" s="58"/>
      <c r="U91" s="58"/>
      <c r="V91" s="58"/>
    </row>
    <row r="92" spans="1:22" x14ac:dyDescent="0.25">
      <c r="A92" s="73">
        <v>3341</v>
      </c>
      <c r="B92" s="73" t="s">
        <v>252</v>
      </c>
      <c r="C92" s="46">
        <v>0</v>
      </c>
      <c r="D92" s="46">
        <v>0</v>
      </c>
      <c r="E92" s="46">
        <v>0</v>
      </c>
      <c r="F92" s="46">
        <v>0</v>
      </c>
      <c r="G92" s="46">
        <v>16000</v>
      </c>
      <c r="H92" s="46">
        <v>0</v>
      </c>
      <c r="I92" s="46">
        <v>0</v>
      </c>
      <c r="J92" s="46">
        <v>0</v>
      </c>
      <c r="K92" s="46">
        <v>0</v>
      </c>
      <c r="L92" s="46">
        <v>8000</v>
      </c>
      <c r="M92" s="46">
        <v>0</v>
      </c>
      <c r="N92" s="46">
        <v>0</v>
      </c>
      <c r="O92" s="46">
        <f t="shared" si="3"/>
        <v>24000</v>
      </c>
      <c r="P92" s="58"/>
      <c r="Q92" s="58"/>
      <c r="R92" s="58"/>
      <c r="S92" s="58"/>
      <c r="T92" s="58"/>
      <c r="U92" s="58"/>
      <c r="V92" s="58"/>
    </row>
    <row r="93" spans="1:22" x14ac:dyDescent="0.25">
      <c r="A93" s="73">
        <v>3392</v>
      </c>
      <c r="B93" s="73" t="s">
        <v>282</v>
      </c>
      <c r="C93" s="46">
        <v>2230</v>
      </c>
      <c r="D93" s="46">
        <v>12065</v>
      </c>
      <c r="E93" s="46">
        <v>3793.33</v>
      </c>
      <c r="F93" s="46">
        <v>4330</v>
      </c>
      <c r="G93" s="46">
        <v>11581.67</v>
      </c>
      <c r="H93" s="46">
        <v>3000</v>
      </c>
      <c r="I93" s="46">
        <v>3000</v>
      </c>
      <c r="J93" s="46">
        <v>6500</v>
      </c>
      <c r="K93" s="46">
        <v>3000</v>
      </c>
      <c r="L93" s="46">
        <v>6500</v>
      </c>
      <c r="M93" s="46">
        <v>4000</v>
      </c>
      <c r="N93" s="46">
        <v>3000</v>
      </c>
      <c r="O93" s="46">
        <f t="shared" si="3"/>
        <v>63000</v>
      </c>
      <c r="P93" s="58"/>
      <c r="Q93" s="58"/>
      <c r="R93" s="58"/>
      <c r="S93" s="58"/>
      <c r="T93" s="58"/>
      <c r="U93" s="58"/>
      <c r="V93" s="58"/>
    </row>
    <row r="94" spans="1:22" x14ac:dyDescent="0.25">
      <c r="A94" s="73">
        <v>3472</v>
      </c>
      <c r="B94" s="73" t="s">
        <v>283</v>
      </c>
      <c r="C94" s="46">
        <v>0</v>
      </c>
      <c r="D94" s="46">
        <v>9578.2999999999993</v>
      </c>
      <c r="E94" s="46">
        <v>23481.69</v>
      </c>
      <c r="F94" s="46">
        <v>7766.57</v>
      </c>
      <c r="G94" s="46">
        <v>8000</v>
      </c>
      <c r="H94" s="46">
        <v>8000</v>
      </c>
      <c r="I94" s="46">
        <v>8000</v>
      </c>
      <c r="J94" s="46">
        <v>8000</v>
      </c>
      <c r="K94" s="46">
        <v>8000</v>
      </c>
      <c r="L94" s="46">
        <v>8000</v>
      </c>
      <c r="M94" s="46">
        <v>8000</v>
      </c>
      <c r="N94" s="46">
        <v>8000</v>
      </c>
      <c r="O94" s="46">
        <f t="shared" si="3"/>
        <v>104826.56</v>
      </c>
      <c r="P94" s="58"/>
      <c r="Q94" s="58"/>
      <c r="R94" s="58"/>
      <c r="S94" s="58"/>
      <c r="T94" s="58"/>
      <c r="U94" s="58"/>
      <c r="V94" s="58"/>
    </row>
    <row r="95" spans="1:22" x14ac:dyDescent="0.25">
      <c r="A95" s="73">
        <v>3473</v>
      </c>
      <c r="B95" s="73" t="s">
        <v>284</v>
      </c>
      <c r="C95" s="46">
        <v>0</v>
      </c>
      <c r="D95" s="46">
        <v>0</v>
      </c>
      <c r="E95" s="46">
        <v>0</v>
      </c>
      <c r="F95" s="46">
        <v>0</v>
      </c>
      <c r="G95" s="46">
        <v>100000</v>
      </c>
      <c r="H95" s="46">
        <v>0</v>
      </c>
      <c r="I95" s="46">
        <v>0</v>
      </c>
      <c r="J95" s="46">
        <v>5000</v>
      </c>
      <c r="K95" s="46">
        <v>0</v>
      </c>
      <c r="L95" s="46">
        <v>0</v>
      </c>
      <c r="M95" s="46">
        <v>5000</v>
      </c>
      <c r="N95" s="46">
        <v>0</v>
      </c>
      <c r="O95" s="46">
        <f t="shared" si="3"/>
        <v>110000</v>
      </c>
      <c r="P95" s="58"/>
      <c r="Q95" s="58"/>
      <c r="R95" s="58"/>
      <c r="S95" s="58"/>
      <c r="T95" s="58"/>
      <c r="U95" s="58"/>
      <c r="V95" s="58"/>
    </row>
    <row r="96" spans="1:22" x14ac:dyDescent="0.25">
      <c r="A96" s="73">
        <v>3511</v>
      </c>
      <c r="B96" s="65" t="s">
        <v>261</v>
      </c>
      <c r="C96" s="46">
        <v>0</v>
      </c>
      <c r="D96" s="46">
        <v>149.99</v>
      </c>
      <c r="E96" s="46">
        <v>0</v>
      </c>
      <c r="F96" s="46">
        <v>0</v>
      </c>
      <c r="G96" s="46">
        <v>1000</v>
      </c>
      <c r="H96" s="46">
        <v>1000</v>
      </c>
      <c r="I96" s="46">
        <v>1000</v>
      </c>
      <c r="J96" s="46">
        <v>1000</v>
      </c>
      <c r="K96" s="46">
        <v>1000</v>
      </c>
      <c r="L96" s="46">
        <v>1000</v>
      </c>
      <c r="M96" s="46">
        <v>1000</v>
      </c>
      <c r="N96" s="46">
        <v>1000</v>
      </c>
      <c r="O96" s="46">
        <f t="shared" si="3"/>
        <v>8149.99</v>
      </c>
      <c r="P96" s="58"/>
      <c r="Q96" s="58"/>
      <c r="R96" s="58"/>
      <c r="S96" s="58"/>
      <c r="T96" s="58"/>
      <c r="U96" s="58"/>
      <c r="V96" s="58"/>
    </row>
    <row r="97" spans="1:22" x14ac:dyDescent="0.25">
      <c r="A97" s="73">
        <v>3532</v>
      </c>
      <c r="B97" s="73" t="s">
        <v>263</v>
      </c>
      <c r="C97" s="46">
        <v>886.2</v>
      </c>
      <c r="D97" s="46">
        <v>886.2</v>
      </c>
      <c r="E97" s="46">
        <v>886.2</v>
      </c>
      <c r="F97" s="46">
        <v>886.2</v>
      </c>
      <c r="G97" s="46">
        <v>900</v>
      </c>
      <c r="H97" s="46">
        <v>900</v>
      </c>
      <c r="I97" s="46">
        <v>900</v>
      </c>
      <c r="J97" s="46">
        <v>900</v>
      </c>
      <c r="K97" s="46">
        <v>900</v>
      </c>
      <c r="L97" s="46">
        <v>900</v>
      </c>
      <c r="M97" s="46">
        <v>900</v>
      </c>
      <c r="N97" s="46">
        <v>900</v>
      </c>
      <c r="O97" s="46">
        <f t="shared" si="3"/>
        <v>10744.8</v>
      </c>
      <c r="P97" s="58"/>
      <c r="Q97" s="58"/>
      <c r="R97" s="58"/>
      <c r="S97" s="58"/>
      <c r="T97" s="58"/>
      <c r="U97" s="58"/>
      <c r="V97" s="58"/>
    </row>
    <row r="98" spans="1:22" x14ac:dyDescent="0.25">
      <c r="A98" s="73">
        <v>3533</v>
      </c>
      <c r="B98" s="73" t="s">
        <v>285</v>
      </c>
      <c r="C98" s="46">
        <v>0</v>
      </c>
      <c r="D98" s="46">
        <v>0</v>
      </c>
      <c r="E98" s="46">
        <v>0</v>
      </c>
      <c r="F98" s="46">
        <v>0</v>
      </c>
      <c r="G98" s="46">
        <v>2500</v>
      </c>
      <c r="H98" s="46">
        <v>0</v>
      </c>
      <c r="I98" s="46">
        <v>0</v>
      </c>
      <c r="J98" s="46">
        <v>0</v>
      </c>
      <c r="K98" s="46">
        <v>2500</v>
      </c>
      <c r="L98" s="46">
        <v>0</v>
      </c>
      <c r="M98" s="46">
        <v>0</v>
      </c>
      <c r="N98" s="46">
        <v>0</v>
      </c>
      <c r="O98" s="46">
        <f t="shared" si="3"/>
        <v>5000</v>
      </c>
      <c r="P98" s="58"/>
      <c r="Q98" s="58"/>
      <c r="R98" s="58"/>
      <c r="S98" s="58"/>
      <c r="T98" s="58"/>
      <c r="U98" s="58"/>
      <c r="V98" s="58"/>
    </row>
    <row r="99" spans="1:22" x14ac:dyDescent="0.25">
      <c r="A99" s="73">
        <v>3534</v>
      </c>
      <c r="B99" s="73" t="s">
        <v>286</v>
      </c>
      <c r="C99" s="46">
        <v>0</v>
      </c>
      <c r="D99" s="46">
        <v>2233</v>
      </c>
      <c r="E99" s="46">
        <v>0</v>
      </c>
      <c r="F99" s="46">
        <v>1595</v>
      </c>
      <c r="G99" s="46">
        <v>0</v>
      </c>
      <c r="H99" s="46">
        <v>1500</v>
      </c>
      <c r="I99" s="46">
        <v>0</v>
      </c>
      <c r="J99" s="46">
        <v>1500</v>
      </c>
      <c r="K99" s="46">
        <v>0</v>
      </c>
      <c r="L99" s="46">
        <v>1500</v>
      </c>
      <c r="M99" s="46">
        <v>0</v>
      </c>
      <c r="N99" s="46">
        <v>1500</v>
      </c>
      <c r="O99" s="46">
        <f t="shared" si="3"/>
        <v>9828</v>
      </c>
      <c r="P99" s="58"/>
      <c r="Q99" s="58"/>
      <c r="R99" s="58"/>
      <c r="S99" s="58"/>
      <c r="T99" s="58"/>
      <c r="U99" s="58"/>
      <c r="V99" s="58"/>
    </row>
    <row r="100" spans="1:22" x14ac:dyDescent="0.25">
      <c r="A100" s="73">
        <v>3571</v>
      </c>
      <c r="B100" s="73" t="s">
        <v>287</v>
      </c>
      <c r="C100" s="46">
        <v>0</v>
      </c>
      <c r="D100" s="46">
        <v>0</v>
      </c>
      <c r="E100" s="46">
        <v>15</v>
      </c>
      <c r="F100" s="46">
        <v>0</v>
      </c>
      <c r="G100" s="46">
        <v>500</v>
      </c>
      <c r="H100" s="46">
        <v>500</v>
      </c>
      <c r="I100" s="46">
        <v>500</v>
      </c>
      <c r="J100" s="46">
        <v>500</v>
      </c>
      <c r="K100" s="46">
        <v>500</v>
      </c>
      <c r="L100" s="46">
        <v>500</v>
      </c>
      <c r="M100" s="46">
        <v>500</v>
      </c>
      <c r="N100" s="46">
        <v>500</v>
      </c>
      <c r="O100" s="46">
        <f t="shared" si="3"/>
        <v>4015</v>
      </c>
      <c r="P100" s="58"/>
      <c r="Q100" s="58"/>
      <c r="R100" s="58"/>
      <c r="S100" s="58"/>
      <c r="T100" s="58"/>
      <c r="U100" s="58"/>
      <c r="V100" s="58"/>
    </row>
    <row r="101" spans="1:22" x14ac:dyDescent="0.25">
      <c r="A101" s="73">
        <v>3583</v>
      </c>
      <c r="B101" s="73" t="s">
        <v>288</v>
      </c>
      <c r="C101" s="46">
        <v>0</v>
      </c>
      <c r="D101" s="46">
        <v>1392</v>
      </c>
      <c r="E101" s="46">
        <v>1439.1</v>
      </c>
      <c r="F101" s="46">
        <v>696</v>
      </c>
      <c r="G101" s="46">
        <v>860</v>
      </c>
      <c r="H101" s="46">
        <v>860</v>
      </c>
      <c r="I101" s="46">
        <v>860</v>
      </c>
      <c r="J101" s="46">
        <v>860</v>
      </c>
      <c r="K101" s="46">
        <v>860</v>
      </c>
      <c r="L101" s="46">
        <v>860</v>
      </c>
      <c r="M101" s="46">
        <v>860</v>
      </c>
      <c r="N101" s="46">
        <v>860</v>
      </c>
      <c r="O101" s="46">
        <f t="shared" si="3"/>
        <v>10407.1</v>
      </c>
      <c r="P101" s="58"/>
      <c r="Q101" s="58"/>
      <c r="R101" s="58"/>
      <c r="S101" s="58"/>
      <c r="T101" s="58"/>
      <c r="U101" s="58"/>
      <c r="V101" s="58"/>
    </row>
    <row r="102" spans="1:22" x14ac:dyDescent="0.25">
      <c r="A102" s="73">
        <v>3791</v>
      </c>
      <c r="B102" s="73" t="s">
        <v>267</v>
      </c>
      <c r="C102" s="46">
        <v>0</v>
      </c>
      <c r="D102" s="46">
        <v>1063</v>
      </c>
      <c r="E102" s="46">
        <v>2300.1999999999998</v>
      </c>
      <c r="F102" s="46">
        <v>0</v>
      </c>
      <c r="G102" s="46">
        <v>16326.24</v>
      </c>
      <c r="H102" s="46">
        <v>5000</v>
      </c>
      <c r="I102" s="46">
        <v>0</v>
      </c>
      <c r="J102" s="46">
        <v>25000</v>
      </c>
      <c r="K102" s="46">
        <v>0</v>
      </c>
      <c r="L102" s="46">
        <v>5000</v>
      </c>
      <c r="M102" s="46">
        <v>0</v>
      </c>
      <c r="N102" s="46">
        <v>5000</v>
      </c>
      <c r="O102" s="46">
        <f>SUM(C102:N102)</f>
        <v>59689.440000000002</v>
      </c>
      <c r="P102" s="58"/>
      <c r="Q102" s="58"/>
      <c r="R102" s="58"/>
      <c r="S102" s="58"/>
      <c r="T102" s="58"/>
      <c r="U102" s="58"/>
      <c r="V102" s="58"/>
    </row>
    <row r="103" spans="1:22" x14ac:dyDescent="0.25">
      <c r="A103" s="73">
        <v>3856</v>
      </c>
      <c r="B103" s="73" t="s">
        <v>270</v>
      </c>
      <c r="C103" s="46">
        <v>0</v>
      </c>
      <c r="D103" s="46">
        <v>0</v>
      </c>
      <c r="E103" s="46">
        <v>60</v>
      </c>
      <c r="F103" s="46">
        <v>0</v>
      </c>
      <c r="G103" s="46">
        <v>0</v>
      </c>
      <c r="H103" s="46">
        <v>100</v>
      </c>
      <c r="I103" s="46">
        <v>0</v>
      </c>
      <c r="J103" s="46">
        <v>100</v>
      </c>
      <c r="K103" s="46">
        <v>0</v>
      </c>
      <c r="L103" s="46">
        <v>100</v>
      </c>
      <c r="M103" s="46">
        <v>0</v>
      </c>
      <c r="N103" s="46">
        <v>100</v>
      </c>
      <c r="O103" s="46">
        <f t="shared" si="3"/>
        <v>460</v>
      </c>
      <c r="P103" s="58"/>
      <c r="Q103" s="58"/>
      <c r="R103" s="58"/>
      <c r="S103" s="58"/>
      <c r="T103" s="58"/>
      <c r="U103" s="58"/>
      <c r="V103" s="58"/>
    </row>
    <row r="104" spans="1:22" x14ac:dyDescent="0.25">
      <c r="A104" s="73">
        <v>3857</v>
      </c>
      <c r="B104" s="73" t="s">
        <v>271</v>
      </c>
      <c r="C104" s="46">
        <v>154.63999999999999</v>
      </c>
      <c r="D104" s="46">
        <v>0</v>
      </c>
      <c r="E104" s="46">
        <v>0</v>
      </c>
      <c r="F104" s="46">
        <v>0</v>
      </c>
      <c r="G104" s="46">
        <v>500</v>
      </c>
      <c r="H104" s="46">
        <v>500</v>
      </c>
      <c r="I104" s="46">
        <v>500</v>
      </c>
      <c r="J104" s="46">
        <v>500</v>
      </c>
      <c r="K104" s="46">
        <v>500</v>
      </c>
      <c r="L104" s="46">
        <v>500</v>
      </c>
      <c r="M104" s="46">
        <v>500</v>
      </c>
      <c r="N104" s="46">
        <v>500</v>
      </c>
      <c r="O104" s="46">
        <f t="shared" si="3"/>
        <v>4154.6399999999994</v>
      </c>
      <c r="P104" s="58"/>
      <c r="Q104" s="58"/>
      <c r="R104" s="58"/>
      <c r="S104" s="58"/>
      <c r="T104" s="58"/>
      <c r="U104" s="58"/>
      <c r="V104" s="58"/>
    </row>
    <row r="105" spans="1:22" x14ac:dyDescent="0.25">
      <c r="A105" s="73">
        <v>3858</v>
      </c>
      <c r="B105" s="73" t="s">
        <v>272</v>
      </c>
      <c r="C105" s="46">
        <v>0</v>
      </c>
      <c r="D105" s="46">
        <v>11</v>
      </c>
      <c r="E105" s="46">
        <v>0</v>
      </c>
      <c r="F105" s="46">
        <v>0</v>
      </c>
      <c r="G105" s="46">
        <v>50</v>
      </c>
      <c r="H105" s="46">
        <v>50</v>
      </c>
      <c r="I105" s="46">
        <v>50</v>
      </c>
      <c r="J105" s="46">
        <v>50</v>
      </c>
      <c r="K105" s="46">
        <v>50</v>
      </c>
      <c r="L105" s="46">
        <v>50</v>
      </c>
      <c r="M105" s="46">
        <v>50</v>
      </c>
      <c r="N105" s="46">
        <v>50</v>
      </c>
      <c r="O105" s="46">
        <f t="shared" si="3"/>
        <v>411</v>
      </c>
      <c r="P105" s="58"/>
      <c r="Q105" s="58"/>
      <c r="R105" s="58"/>
      <c r="S105" s="58"/>
      <c r="T105" s="58"/>
      <c r="U105" s="58"/>
      <c r="V105" s="58"/>
    </row>
    <row r="106" spans="1:22" x14ac:dyDescent="0.25">
      <c r="A106" s="73">
        <v>3921</v>
      </c>
      <c r="B106" s="73" t="s">
        <v>289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600</v>
      </c>
      <c r="J106" s="46">
        <v>0</v>
      </c>
      <c r="K106" s="46">
        <v>0</v>
      </c>
      <c r="L106" s="46">
        <v>0</v>
      </c>
      <c r="M106" s="46">
        <v>600</v>
      </c>
      <c r="N106" s="46">
        <v>0</v>
      </c>
      <c r="O106" s="46">
        <f t="shared" si="3"/>
        <v>1200</v>
      </c>
      <c r="P106" s="58"/>
      <c r="Q106" s="58"/>
      <c r="R106" s="58"/>
      <c r="S106" s="58"/>
      <c r="T106" s="58"/>
      <c r="U106" s="58"/>
      <c r="V106" s="58"/>
    </row>
    <row r="107" spans="1:22" x14ac:dyDescent="0.25">
      <c r="A107" s="73">
        <v>3992</v>
      </c>
      <c r="B107" s="73" t="s">
        <v>290</v>
      </c>
      <c r="C107" s="46">
        <v>0</v>
      </c>
      <c r="D107" s="46">
        <v>0</v>
      </c>
      <c r="E107" s="46">
        <v>350</v>
      </c>
      <c r="F107" s="46">
        <v>0</v>
      </c>
      <c r="G107" s="46">
        <v>0</v>
      </c>
      <c r="H107" s="46">
        <v>1200</v>
      </c>
      <c r="I107" s="46">
        <v>0</v>
      </c>
      <c r="J107" s="46">
        <v>0</v>
      </c>
      <c r="K107" s="46">
        <v>1200</v>
      </c>
      <c r="L107" s="46">
        <v>0</v>
      </c>
      <c r="M107" s="46">
        <v>0</v>
      </c>
      <c r="N107" s="46">
        <v>1200</v>
      </c>
      <c r="O107" s="46">
        <f t="shared" si="3"/>
        <v>3950</v>
      </c>
      <c r="P107" s="58"/>
      <c r="Q107" s="58"/>
      <c r="R107" s="58"/>
      <c r="S107" s="58"/>
      <c r="T107" s="58"/>
      <c r="U107" s="58"/>
      <c r="V107" s="58"/>
    </row>
    <row r="108" spans="1:22" x14ac:dyDescent="0.25">
      <c r="A108" s="73">
        <v>5110</v>
      </c>
      <c r="B108" s="73" t="s">
        <v>291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5000</v>
      </c>
      <c r="L108" s="46">
        <v>0</v>
      </c>
      <c r="M108" s="46">
        <v>0</v>
      </c>
      <c r="N108" s="46">
        <v>0</v>
      </c>
      <c r="O108" s="46">
        <f t="shared" si="3"/>
        <v>5000</v>
      </c>
      <c r="P108" s="58"/>
      <c r="Q108" s="58"/>
      <c r="R108" s="58"/>
      <c r="S108" s="58"/>
      <c r="T108" s="58"/>
      <c r="U108" s="58"/>
      <c r="V108" s="58"/>
    </row>
    <row r="109" spans="1:22" x14ac:dyDescent="0.25">
      <c r="A109" s="73">
        <v>5152</v>
      </c>
      <c r="B109" s="73" t="s">
        <v>274</v>
      </c>
      <c r="C109" s="46">
        <v>0</v>
      </c>
      <c r="D109" s="46">
        <v>10587.43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10587.43</v>
      </c>
      <c r="P109" s="58"/>
      <c r="Q109" s="58"/>
      <c r="R109" s="58"/>
      <c r="S109" s="58"/>
      <c r="T109" s="58"/>
      <c r="U109" s="58"/>
      <c r="V109" s="58"/>
    </row>
    <row r="110" spans="1:22" x14ac:dyDescent="0.25">
      <c r="A110" s="73">
        <v>5321</v>
      </c>
      <c r="B110" s="73" t="s">
        <v>292</v>
      </c>
      <c r="C110" s="46">
        <v>0</v>
      </c>
      <c r="D110" s="46">
        <v>0</v>
      </c>
      <c r="E110" s="46">
        <v>0</v>
      </c>
      <c r="F110" s="46">
        <v>0</v>
      </c>
      <c r="G110" s="46">
        <v>300000</v>
      </c>
      <c r="H110" s="46">
        <v>0</v>
      </c>
      <c r="I110" s="46">
        <v>0</v>
      </c>
      <c r="J110" s="46">
        <v>0</v>
      </c>
      <c r="K110" s="46">
        <v>20000</v>
      </c>
      <c r="L110" s="46">
        <v>0</v>
      </c>
      <c r="M110" s="46">
        <v>0</v>
      </c>
      <c r="N110" s="46">
        <v>0</v>
      </c>
      <c r="O110" s="46">
        <f t="shared" si="3"/>
        <v>320000</v>
      </c>
      <c r="P110" s="58"/>
      <c r="Q110" s="58"/>
      <c r="R110" s="58"/>
      <c r="S110" s="58"/>
      <c r="T110" s="58"/>
      <c r="U110" s="58"/>
      <c r="V110" s="58"/>
    </row>
    <row r="111" spans="1:22" x14ac:dyDescent="0.25">
      <c r="A111" s="73">
        <v>5651</v>
      </c>
      <c r="B111" s="65" t="s">
        <v>275</v>
      </c>
      <c r="C111" s="46">
        <v>0</v>
      </c>
      <c r="D111" s="46">
        <v>0</v>
      </c>
      <c r="E111" s="46">
        <v>12296</v>
      </c>
      <c r="F111" s="46">
        <v>0</v>
      </c>
      <c r="G111" s="46">
        <v>15000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f t="shared" si="3"/>
        <v>27296</v>
      </c>
      <c r="P111" s="58"/>
      <c r="Q111" s="58"/>
      <c r="R111" s="58"/>
      <c r="S111" s="58"/>
      <c r="T111" s="58"/>
      <c r="U111" s="58"/>
      <c r="V111" s="58"/>
    </row>
    <row r="112" spans="1:22" x14ac:dyDescent="0.25">
      <c r="A112" s="73">
        <v>5671</v>
      </c>
      <c r="B112" s="73" t="s">
        <v>294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25000</v>
      </c>
      <c r="K112" s="46">
        <v>0</v>
      </c>
      <c r="L112" s="46">
        <v>0</v>
      </c>
      <c r="M112" s="46">
        <v>0</v>
      </c>
      <c r="N112" s="46">
        <v>0</v>
      </c>
      <c r="O112" s="46">
        <f t="shared" si="3"/>
        <v>25000</v>
      </c>
      <c r="P112" s="58"/>
      <c r="Q112" s="58"/>
      <c r="R112" s="58"/>
      <c r="S112" s="58"/>
      <c r="T112" s="58"/>
      <c r="U112" s="58"/>
      <c r="V112" s="58"/>
    </row>
    <row r="113" spans="1:23" x14ac:dyDescent="0.25">
      <c r="A113" s="73">
        <v>5771</v>
      </c>
      <c r="B113" s="66" t="s">
        <v>358</v>
      </c>
      <c r="C113" s="46">
        <v>0</v>
      </c>
      <c r="D113" s="46">
        <v>0</v>
      </c>
      <c r="E113" s="46">
        <v>0</v>
      </c>
      <c r="F113" s="46">
        <v>20000</v>
      </c>
      <c r="G113" s="46">
        <v>60749.99</v>
      </c>
      <c r="H113" s="46">
        <v>0</v>
      </c>
      <c r="I113" s="46">
        <v>0</v>
      </c>
      <c r="J113" s="46">
        <v>25000</v>
      </c>
      <c r="K113" s="46">
        <v>0</v>
      </c>
      <c r="L113" s="46">
        <v>0</v>
      </c>
      <c r="M113" s="46">
        <v>25000</v>
      </c>
      <c r="N113" s="46">
        <v>0</v>
      </c>
      <c r="O113" s="46">
        <f t="shared" si="3"/>
        <v>130749.98999999999</v>
      </c>
      <c r="P113" s="58"/>
      <c r="Q113" s="58"/>
      <c r="R113" s="58"/>
      <c r="S113" s="58"/>
      <c r="T113" s="58"/>
      <c r="U113" s="58"/>
      <c r="V113" s="58"/>
    </row>
    <row r="114" spans="1:23" ht="39" x14ac:dyDescent="0.25">
      <c r="A114" s="73" t="s">
        <v>296</v>
      </c>
      <c r="B114" s="73" t="s">
        <v>36</v>
      </c>
      <c r="C114" s="44">
        <f t="shared" ref="C114:N114" si="4">SUM(C63:C113)</f>
        <v>567833.71</v>
      </c>
      <c r="D114" s="44">
        <f t="shared" si="4"/>
        <v>663388.99</v>
      </c>
      <c r="E114" s="44">
        <f>SUM(E63:E113)</f>
        <v>738615.51999999967</v>
      </c>
      <c r="F114" s="44">
        <f>SUM(F63:F113)</f>
        <v>825412.23999999976</v>
      </c>
      <c r="G114" s="44">
        <f>SUM(G63:G113)</f>
        <v>1357083.49</v>
      </c>
      <c r="H114" s="44">
        <f t="shared" si="4"/>
        <v>802048.28897449991</v>
      </c>
      <c r="I114" s="44">
        <f t="shared" si="4"/>
        <v>576991.28603959992</v>
      </c>
      <c r="J114" s="44">
        <f t="shared" si="4"/>
        <v>900831.30812649988</v>
      </c>
      <c r="K114" s="44">
        <f t="shared" si="4"/>
        <v>761223.39327404893</v>
      </c>
      <c r="L114" s="44">
        <f t="shared" si="4"/>
        <v>720345.56462532445</v>
      </c>
      <c r="M114" s="44">
        <f t="shared" si="4"/>
        <v>747815.09753223183</v>
      </c>
      <c r="N114" s="44">
        <f t="shared" si="4"/>
        <v>755754.43656074081</v>
      </c>
      <c r="O114" s="44">
        <f>SUM(O63:O113)</f>
        <v>9417343.3251329456</v>
      </c>
      <c r="P114" s="58"/>
      <c r="Q114" s="58"/>
      <c r="R114" s="58"/>
      <c r="S114" s="58"/>
      <c r="T114" s="58"/>
      <c r="U114" s="58"/>
      <c r="V114" s="58"/>
    </row>
    <row r="115" spans="1:23" x14ac:dyDescent="0.25">
      <c r="A115" s="72"/>
      <c r="C115" s="46"/>
      <c r="D115" s="46"/>
      <c r="E115" s="46"/>
      <c r="G115" s="46"/>
      <c r="J115" s="46"/>
      <c r="K115" s="46"/>
      <c r="L115" s="46"/>
      <c r="M115" s="46"/>
      <c r="N115" s="46"/>
      <c r="O115" s="46"/>
      <c r="P115" s="58"/>
      <c r="Q115" s="58"/>
      <c r="R115" s="58"/>
      <c r="S115" s="58"/>
      <c r="T115" s="58"/>
      <c r="U115" s="58"/>
      <c r="V115" s="58"/>
    </row>
    <row r="116" spans="1:23" x14ac:dyDescent="0.25">
      <c r="A116" s="40">
        <v>300</v>
      </c>
      <c r="B116" s="40" t="s">
        <v>45</v>
      </c>
      <c r="C116" s="47"/>
      <c r="D116" s="47"/>
      <c r="E116" s="47"/>
      <c r="F116" s="72"/>
      <c r="G116" s="72"/>
      <c r="H116" s="72"/>
      <c r="I116" s="72"/>
      <c r="J116" s="46"/>
      <c r="K116" s="46"/>
      <c r="L116" s="46"/>
      <c r="M116" s="46"/>
      <c r="N116" s="46"/>
      <c r="O116" s="46"/>
      <c r="P116" s="58"/>
      <c r="Q116" s="58"/>
      <c r="R116" s="58"/>
      <c r="S116" s="58"/>
      <c r="T116" s="58"/>
      <c r="U116" s="58"/>
      <c r="V116" s="58"/>
    </row>
    <row r="117" spans="1:23" x14ac:dyDescent="0.25">
      <c r="A117" s="73">
        <v>1131</v>
      </c>
      <c r="B117" s="73" t="s">
        <v>210</v>
      </c>
      <c r="C117" s="46">
        <v>48051.08</v>
      </c>
      <c r="D117" s="46">
        <v>48051.08</v>
      </c>
      <c r="E117" s="46">
        <v>76280.73</v>
      </c>
      <c r="F117" s="46">
        <v>55231.24</v>
      </c>
      <c r="G117" s="46">
        <v>81818.41</v>
      </c>
      <c r="H117" s="46">
        <v>70061.350992499996</v>
      </c>
      <c r="I117" s="46">
        <v>56049.080794000001</v>
      </c>
      <c r="J117" s="46">
        <v>70061.350992499996</v>
      </c>
      <c r="K117" s="46">
        <v>56049.080794000001</v>
      </c>
      <c r="L117" s="46">
        <v>56049.080794000001</v>
      </c>
      <c r="M117" s="46">
        <v>70061.350992499996</v>
      </c>
      <c r="N117" s="46">
        <v>56049.080794000001</v>
      </c>
      <c r="O117" s="46">
        <f>SUM(C117:N117)</f>
        <v>743812.91615349986</v>
      </c>
      <c r="P117" s="58"/>
      <c r="Q117" s="58"/>
      <c r="R117" s="58"/>
      <c r="S117" s="58"/>
      <c r="T117" s="58"/>
      <c r="U117" s="58"/>
      <c r="V117" s="58"/>
      <c r="W117" s="58"/>
    </row>
    <row r="118" spans="1:23" x14ac:dyDescent="0.25">
      <c r="A118" s="73">
        <v>1322</v>
      </c>
      <c r="B118" s="73" t="s">
        <v>213</v>
      </c>
      <c r="C118" s="46">
        <v>1160.73</v>
      </c>
      <c r="D118" s="46">
        <v>1279.5</v>
      </c>
      <c r="E118" s="46">
        <v>1580.71</v>
      </c>
      <c r="F118" s="46">
        <v>1871.32</v>
      </c>
      <c r="G118" s="46">
        <v>1387.35</v>
      </c>
      <c r="H118" s="46">
        <v>1734.19185625</v>
      </c>
      <c r="I118" s="46">
        <v>1387.3534850000001</v>
      </c>
      <c r="J118" s="46">
        <v>1734.19185625</v>
      </c>
      <c r="K118" s="46">
        <v>1387.3534850000001</v>
      </c>
      <c r="L118" s="46">
        <v>1387.3534850000001</v>
      </c>
      <c r="M118" s="46">
        <v>1734.19185625</v>
      </c>
      <c r="N118" s="46">
        <v>1387.3534850000001</v>
      </c>
      <c r="O118" s="46">
        <f t="shared" ref="O118:O150" si="5">SUM(C118:N118)</f>
        <v>18031.599508749998</v>
      </c>
      <c r="P118" s="58"/>
      <c r="Q118" s="58"/>
      <c r="R118" s="58"/>
      <c r="S118" s="58"/>
      <c r="T118" s="58"/>
      <c r="U118" s="58"/>
      <c r="V118" s="58"/>
      <c r="W118" s="58"/>
    </row>
    <row r="119" spans="1:23" x14ac:dyDescent="0.25">
      <c r="A119" s="73">
        <v>1323</v>
      </c>
      <c r="B119" s="73" t="s">
        <v>214</v>
      </c>
      <c r="C119" s="46">
        <v>6697.99</v>
      </c>
      <c r="D119" s="46">
        <v>6049.8</v>
      </c>
      <c r="E119" s="46">
        <v>7080.57</v>
      </c>
      <c r="F119" s="46">
        <v>6852.16</v>
      </c>
      <c r="G119" s="46">
        <v>7305.38</v>
      </c>
      <c r="H119" s="46">
        <v>7069.7124000000003</v>
      </c>
      <c r="I119" s="46">
        <v>7305.3792000000003</v>
      </c>
      <c r="J119" s="46">
        <v>7305.3792000000003</v>
      </c>
      <c r="K119" s="46">
        <v>7305.3792000000003</v>
      </c>
      <c r="L119" s="46">
        <v>7305.3792000000003</v>
      </c>
      <c r="M119" s="46">
        <v>7305.3792000000003</v>
      </c>
      <c r="N119" s="46">
        <v>15031.70175</v>
      </c>
      <c r="O119" s="46">
        <f t="shared" si="5"/>
        <v>92614.210149999999</v>
      </c>
      <c r="P119" s="58"/>
      <c r="Q119" s="58"/>
      <c r="R119" s="58"/>
      <c r="S119" s="58"/>
      <c r="T119" s="58"/>
      <c r="U119" s="58"/>
      <c r="V119" s="58"/>
    </row>
    <row r="120" spans="1:23" x14ac:dyDescent="0.25">
      <c r="A120" s="73">
        <v>1324</v>
      </c>
      <c r="B120" s="73" t="s">
        <v>215</v>
      </c>
      <c r="C120" s="46">
        <v>0</v>
      </c>
      <c r="D120" s="46">
        <v>0</v>
      </c>
      <c r="E120" s="46">
        <v>0</v>
      </c>
      <c r="F120" s="46">
        <v>0</v>
      </c>
      <c r="G120" s="46">
        <v>2000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f t="shared" si="5"/>
        <v>2000</v>
      </c>
      <c r="P120" s="58"/>
      <c r="Q120" s="58"/>
      <c r="R120" s="58"/>
      <c r="S120" s="58"/>
      <c r="T120" s="58"/>
      <c r="U120" s="58"/>
      <c r="V120" s="58"/>
    </row>
    <row r="121" spans="1:23" x14ac:dyDescent="0.25">
      <c r="A121" s="73">
        <v>1325</v>
      </c>
      <c r="B121" s="73" t="s">
        <v>216</v>
      </c>
      <c r="C121" s="46">
        <v>1656.66</v>
      </c>
      <c r="D121" s="46">
        <v>1496.34</v>
      </c>
      <c r="E121" s="46">
        <v>1752.65</v>
      </c>
      <c r="F121" s="46">
        <v>1696.11</v>
      </c>
      <c r="G121" s="46">
        <v>1986.66</v>
      </c>
      <c r="H121" s="46">
        <v>1922.5728000000001</v>
      </c>
      <c r="I121" s="46">
        <v>1986.66</v>
      </c>
      <c r="J121" s="46">
        <v>1986.66</v>
      </c>
      <c r="K121" s="46">
        <v>1986.66</v>
      </c>
      <c r="L121" s="46">
        <v>1986.66</v>
      </c>
      <c r="M121" s="46">
        <v>1986.66</v>
      </c>
      <c r="N121" s="46">
        <v>1986.66</v>
      </c>
      <c r="O121" s="46">
        <f t="shared" si="5"/>
        <v>22430.952799999999</v>
      </c>
      <c r="P121" s="58"/>
      <c r="Q121" s="58"/>
      <c r="R121" s="58"/>
      <c r="S121" s="58"/>
      <c r="T121" s="58"/>
      <c r="U121" s="58"/>
      <c r="V121" s="58"/>
    </row>
    <row r="122" spans="1:23" x14ac:dyDescent="0.25">
      <c r="A122" s="80">
        <v>1332</v>
      </c>
      <c r="B122" s="80" t="s">
        <v>217</v>
      </c>
      <c r="C122" s="46">
        <v>1142.55</v>
      </c>
      <c r="D122" s="46">
        <v>0</v>
      </c>
      <c r="E122" s="46">
        <v>0</v>
      </c>
      <c r="F122" s="46">
        <v>1513.41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f t="shared" si="5"/>
        <v>2655.96</v>
      </c>
      <c r="P122" s="58"/>
      <c r="Q122" s="58"/>
      <c r="R122" s="58"/>
      <c r="S122" s="58"/>
      <c r="T122" s="58"/>
      <c r="U122" s="58"/>
      <c r="V122" s="58"/>
    </row>
    <row r="123" spans="1:23" x14ac:dyDescent="0.25">
      <c r="A123" s="45">
        <v>1335</v>
      </c>
      <c r="B123" s="45" t="s">
        <v>220</v>
      </c>
      <c r="C123" s="46">
        <v>0</v>
      </c>
      <c r="D123" s="46">
        <v>0</v>
      </c>
      <c r="E123" s="46">
        <v>0</v>
      </c>
      <c r="F123" s="46">
        <v>2744.25</v>
      </c>
      <c r="G123" s="46">
        <v>409.5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f t="shared" si="5"/>
        <v>3153.75</v>
      </c>
      <c r="P123" s="58"/>
      <c r="Q123" s="58"/>
      <c r="R123" s="58"/>
      <c r="S123" s="58"/>
      <c r="T123" s="58"/>
      <c r="U123" s="58"/>
      <c r="V123" s="58"/>
    </row>
    <row r="124" spans="1:23" x14ac:dyDescent="0.25">
      <c r="A124" s="73">
        <v>1336</v>
      </c>
      <c r="B124" s="73" t="s">
        <v>218</v>
      </c>
      <c r="C124" s="46">
        <v>3217.14</v>
      </c>
      <c r="D124" s="46">
        <v>780</v>
      </c>
      <c r="E124" s="46">
        <v>2098.5</v>
      </c>
      <c r="F124" s="44">
        <v>9468.23</v>
      </c>
      <c r="G124" s="46">
        <v>7986.62</v>
      </c>
      <c r="H124" s="46">
        <v>0</v>
      </c>
      <c r="I124" s="46">
        <v>0</v>
      </c>
      <c r="J124" s="46">
        <v>0</v>
      </c>
      <c r="K124" s="46">
        <v>2803.2826999999997</v>
      </c>
      <c r="L124" s="46">
        <v>0</v>
      </c>
      <c r="M124" s="46">
        <v>4739.9791414405017</v>
      </c>
      <c r="N124" s="46">
        <v>4739.9791414405017</v>
      </c>
      <c r="O124" s="46">
        <f t="shared" si="5"/>
        <v>35833.730982881003</v>
      </c>
      <c r="P124" s="58"/>
      <c r="Q124" s="58"/>
      <c r="R124" s="58"/>
      <c r="S124" s="58"/>
      <c r="T124" s="58"/>
      <c r="U124" s="58"/>
      <c r="V124" s="58"/>
    </row>
    <row r="125" spans="1:23" x14ac:dyDescent="0.25">
      <c r="A125" s="73">
        <v>1337</v>
      </c>
      <c r="B125" s="73" t="s">
        <v>219</v>
      </c>
      <c r="C125" s="46">
        <v>0</v>
      </c>
      <c r="D125" s="46">
        <v>0</v>
      </c>
      <c r="E125" s="46">
        <v>0</v>
      </c>
      <c r="F125" s="46">
        <v>16501.13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f t="shared" si="5"/>
        <v>16501.13</v>
      </c>
      <c r="P125" s="58"/>
      <c r="Q125" s="58"/>
      <c r="R125" s="58"/>
      <c r="S125" s="58"/>
      <c r="T125" s="58"/>
      <c r="U125" s="58"/>
      <c r="V125" s="58"/>
    </row>
    <row r="126" spans="1:23" x14ac:dyDescent="0.25">
      <c r="A126" s="73">
        <v>1411</v>
      </c>
      <c r="B126" s="73" t="s">
        <v>221</v>
      </c>
      <c r="C126" s="46">
        <v>6653.27</v>
      </c>
      <c r="D126" s="46">
        <v>6085.4</v>
      </c>
      <c r="E126" s="46">
        <v>7935.8</v>
      </c>
      <c r="F126" s="46">
        <v>7788.77</v>
      </c>
      <c r="G126" s="46">
        <v>10514.14</v>
      </c>
      <c r="H126" s="46">
        <v>8064.4832999999999</v>
      </c>
      <c r="I126" s="46">
        <v>6915.4194999999991</v>
      </c>
      <c r="J126" s="46">
        <v>7353.5650500000002</v>
      </c>
      <c r="K126" s="46">
        <v>6941.2453500000001</v>
      </c>
      <c r="L126" s="46">
        <v>7179.8369499999999</v>
      </c>
      <c r="M126" s="46">
        <v>7096.0337499999996</v>
      </c>
      <c r="N126" s="46">
        <v>7349.4655000000002</v>
      </c>
      <c r="O126" s="46">
        <f t="shared" si="5"/>
        <v>89877.429400000008</v>
      </c>
      <c r="P126" s="58"/>
      <c r="Q126" s="58"/>
      <c r="R126" s="58"/>
      <c r="S126" s="58"/>
      <c r="T126" s="58"/>
      <c r="U126" s="58"/>
      <c r="V126" s="58"/>
    </row>
    <row r="127" spans="1:23" x14ac:dyDescent="0.25">
      <c r="A127" s="73">
        <v>1421</v>
      </c>
      <c r="B127" s="73" t="s">
        <v>222</v>
      </c>
      <c r="C127" s="46">
        <v>0</v>
      </c>
      <c r="D127" s="46">
        <v>7028.94</v>
      </c>
      <c r="E127" s="46">
        <v>0</v>
      </c>
      <c r="F127" s="46">
        <v>7516.64</v>
      </c>
      <c r="G127" s="46">
        <v>0</v>
      </c>
      <c r="H127" s="46">
        <v>10852.75</v>
      </c>
      <c r="I127" s="46">
        <v>0</v>
      </c>
      <c r="J127" s="46">
        <v>8466.1112499999999</v>
      </c>
      <c r="K127" s="46">
        <v>0</v>
      </c>
      <c r="L127" s="46">
        <v>8466.1112499999999</v>
      </c>
      <c r="M127" s="46">
        <v>0</v>
      </c>
      <c r="N127" s="46">
        <v>8466.1112499999999</v>
      </c>
      <c r="O127" s="46">
        <f t="shared" si="5"/>
        <v>50796.663750000007</v>
      </c>
      <c r="P127" s="58"/>
      <c r="Q127" s="58"/>
      <c r="R127" s="58"/>
      <c r="S127" s="58"/>
      <c r="T127" s="58"/>
      <c r="U127" s="58"/>
      <c r="V127" s="58"/>
    </row>
    <row r="128" spans="1:23" x14ac:dyDescent="0.25">
      <c r="A128" s="73">
        <v>1431</v>
      </c>
      <c r="B128" s="73" t="s">
        <v>223</v>
      </c>
      <c r="C128" s="46">
        <v>0</v>
      </c>
      <c r="D128" s="46">
        <v>7239.8</v>
      </c>
      <c r="E128" s="46">
        <v>0</v>
      </c>
      <c r="F128" s="46">
        <v>7742.14</v>
      </c>
      <c r="G128" s="46">
        <v>0</v>
      </c>
      <c r="H128" s="46">
        <v>11178.33</v>
      </c>
      <c r="I128" s="46">
        <v>0</v>
      </c>
      <c r="J128" s="46">
        <v>8720.09195</v>
      </c>
      <c r="K128" s="46">
        <v>0</v>
      </c>
      <c r="L128" s="46">
        <v>8720.09195</v>
      </c>
      <c r="M128" s="46">
        <v>0</v>
      </c>
      <c r="N128" s="46">
        <v>8720.09195</v>
      </c>
      <c r="O128" s="46">
        <f t="shared" si="5"/>
        <v>52320.545850000002</v>
      </c>
      <c r="P128" s="58"/>
      <c r="Q128" s="58"/>
      <c r="R128" s="58"/>
      <c r="S128" s="58"/>
      <c r="T128" s="58"/>
      <c r="U128" s="58"/>
      <c r="V128" s="58"/>
    </row>
    <row r="129" spans="1:22" x14ac:dyDescent="0.25">
      <c r="A129" s="73">
        <v>1543</v>
      </c>
      <c r="B129" s="73" t="s">
        <v>224</v>
      </c>
      <c r="C129" s="46">
        <v>101.55</v>
      </c>
      <c r="D129" s="46">
        <v>101.55</v>
      </c>
      <c r="E129" s="46">
        <v>101.55</v>
      </c>
      <c r="F129" s="46">
        <v>101.55</v>
      </c>
      <c r="G129" s="46">
        <v>500</v>
      </c>
      <c r="H129" s="46">
        <v>500</v>
      </c>
      <c r="I129" s="46">
        <v>500</v>
      </c>
      <c r="J129" s="46">
        <v>500</v>
      </c>
      <c r="K129" s="46">
        <v>500</v>
      </c>
      <c r="L129" s="46">
        <v>500</v>
      </c>
      <c r="M129" s="46">
        <v>500</v>
      </c>
      <c r="N129" s="46">
        <v>500</v>
      </c>
      <c r="O129" s="46">
        <f t="shared" si="5"/>
        <v>4406.2</v>
      </c>
      <c r="P129" s="58"/>
      <c r="Q129" s="58"/>
      <c r="R129" s="58"/>
      <c r="S129" s="58"/>
      <c r="T129" s="58"/>
      <c r="U129" s="58"/>
      <c r="V129" s="58"/>
    </row>
    <row r="130" spans="1:22" x14ac:dyDescent="0.25">
      <c r="A130" s="73">
        <v>1545</v>
      </c>
      <c r="B130" s="73" t="s">
        <v>225</v>
      </c>
      <c r="C130" s="46">
        <v>4402.2</v>
      </c>
      <c r="D130" s="46">
        <v>4402.2</v>
      </c>
      <c r="E130" s="46">
        <v>4402.2</v>
      </c>
      <c r="F130" s="46">
        <v>4402.2</v>
      </c>
      <c r="G130" s="46">
        <v>7399.83</v>
      </c>
      <c r="H130" s="46">
        <v>7399.8298999999997</v>
      </c>
      <c r="I130" s="46">
        <v>4624.9027999999998</v>
      </c>
      <c r="J130" s="46">
        <v>8263.3171779999993</v>
      </c>
      <c r="K130" s="46">
        <v>16753.5401155</v>
      </c>
      <c r="L130" s="46">
        <v>8839.27005775</v>
      </c>
      <c r="M130" s="46">
        <v>7345.6495635624997</v>
      </c>
      <c r="N130" s="46">
        <v>7345.6495635624997</v>
      </c>
      <c r="O130" s="46">
        <f t="shared" si="5"/>
        <v>85580.789178375009</v>
      </c>
      <c r="P130" s="58"/>
      <c r="Q130" s="58"/>
      <c r="R130" s="58"/>
      <c r="S130" s="58"/>
      <c r="T130" s="58"/>
      <c r="U130" s="58"/>
      <c r="V130" s="58"/>
    </row>
    <row r="131" spans="1:22" x14ac:dyDescent="0.25">
      <c r="A131" s="73">
        <v>1547</v>
      </c>
      <c r="B131" s="73" t="s">
        <v>226</v>
      </c>
      <c r="C131" s="46">
        <v>6178.01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5"/>
        <v>6178.01</v>
      </c>
      <c r="P131" s="58"/>
      <c r="Q131" s="58"/>
      <c r="R131" s="58"/>
      <c r="S131" s="58"/>
      <c r="T131" s="58"/>
      <c r="U131" s="58"/>
      <c r="V131" s="58"/>
    </row>
    <row r="132" spans="1:22" x14ac:dyDescent="0.25">
      <c r="A132" s="73">
        <v>1548</v>
      </c>
      <c r="B132" s="73" t="s">
        <v>227</v>
      </c>
      <c r="C132" s="46">
        <v>0</v>
      </c>
      <c r="D132" s="46">
        <v>0</v>
      </c>
      <c r="E132" s="46">
        <v>0</v>
      </c>
      <c r="F132" s="46">
        <v>0</v>
      </c>
      <c r="G132" s="46">
        <v>7101.17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f t="shared" si="5"/>
        <v>7101.17</v>
      </c>
      <c r="P132" s="58"/>
      <c r="Q132" s="58"/>
      <c r="R132" s="58"/>
      <c r="S132" s="58"/>
      <c r="T132" s="58"/>
      <c r="U132" s="58"/>
      <c r="V132" s="58"/>
    </row>
    <row r="133" spans="1:22" x14ac:dyDescent="0.25">
      <c r="A133" s="73">
        <v>1592</v>
      </c>
      <c r="B133" s="73" t="s">
        <v>228</v>
      </c>
      <c r="C133" s="46">
        <v>4805.16</v>
      </c>
      <c r="D133" s="46">
        <v>4805.16</v>
      </c>
      <c r="E133" s="46">
        <v>6706.72</v>
      </c>
      <c r="F133" s="46">
        <v>5523.2</v>
      </c>
      <c r="G133" s="46">
        <v>6549.92</v>
      </c>
      <c r="H133" s="46">
        <v>6936.767425</v>
      </c>
      <c r="I133" s="46">
        <v>5549.4139400000004</v>
      </c>
      <c r="J133" s="46">
        <v>6936.767425</v>
      </c>
      <c r="K133" s="46">
        <v>5549.4139400000004</v>
      </c>
      <c r="L133" s="46">
        <v>5549.4139400000004</v>
      </c>
      <c r="M133" s="46">
        <v>6936.767425</v>
      </c>
      <c r="N133" s="46">
        <v>5549.4139400000004</v>
      </c>
      <c r="O133" s="46">
        <f t="shared" si="5"/>
        <v>71398.118034999992</v>
      </c>
      <c r="P133" s="58"/>
      <c r="Q133" s="58"/>
      <c r="R133" s="58"/>
      <c r="S133" s="58"/>
      <c r="T133" s="58"/>
      <c r="U133" s="58"/>
      <c r="V133" s="58"/>
    </row>
    <row r="134" spans="1:22" x14ac:dyDescent="0.25">
      <c r="A134" s="73">
        <v>1593</v>
      </c>
      <c r="B134" s="73" t="s">
        <v>229</v>
      </c>
      <c r="C134" s="46">
        <v>4805.16</v>
      </c>
      <c r="D134" s="46">
        <v>4805.16</v>
      </c>
      <c r="E134" s="46">
        <v>6706.72</v>
      </c>
      <c r="F134" s="46">
        <v>5523.2</v>
      </c>
      <c r="G134" s="46">
        <v>6549.92</v>
      </c>
      <c r="H134" s="46">
        <v>6936.767425</v>
      </c>
      <c r="I134" s="46">
        <v>5549.4139400000004</v>
      </c>
      <c r="J134" s="46">
        <v>6936.767425</v>
      </c>
      <c r="K134" s="46">
        <v>5549.4139400000004</v>
      </c>
      <c r="L134" s="46">
        <v>5549.4139400000004</v>
      </c>
      <c r="M134" s="46">
        <v>6936.767425</v>
      </c>
      <c r="N134" s="46">
        <v>5549.4139400000004</v>
      </c>
      <c r="O134" s="46">
        <f t="shared" si="5"/>
        <v>71398.118034999992</v>
      </c>
      <c r="P134" s="58"/>
      <c r="Q134" s="58"/>
      <c r="R134" s="58"/>
      <c r="S134" s="58"/>
      <c r="T134" s="58"/>
      <c r="U134" s="58"/>
      <c r="V134" s="58"/>
    </row>
    <row r="135" spans="1:22" x14ac:dyDescent="0.25">
      <c r="A135" s="73">
        <v>1612</v>
      </c>
      <c r="B135" s="73" t="s">
        <v>230</v>
      </c>
      <c r="C135" s="46">
        <v>1153.23</v>
      </c>
      <c r="D135" s="46">
        <v>1153.23</v>
      </c>
      <c r="E135" s="46">
        <v>1793.88</v>
      </c>
      <c r="F135" s="46">
        <v>1325.55</v>
      </c>
      <c r="G135" s="46">
        <v>1331.86</v>
      </c>
      <c r="H135" s="46">
        <v>1664.8241819999998</v>
      </c>
      <c r="I135" s="46">
        <v>1331.8593455999999</v>
      </c>
      <c r="J135" s="46">
        <v>1664.8241819999998</v>
      </c>
      <c r="K135" s="46">
        <v>1331.8593455999999</v>
      </c>
      <c r="L135" s="46">
        <v>1331.8593455999999</v>
      </c>
      <c r="M135" s="46">
        <v>1664.8241819999998</v>
      </c>
      <c r="N135" s="46">
        <v>1331.8593455999999</v>
      </c>
      <c r="O135" s="46">
        <f t="shared" si="5"/>
        <v>17079.6599284</v>
      </c>
      <c r="P135" s="58"/>
      <c r="Q135" s="58"/>
      <c r="R135" s="58"/>
      <c r="S135" s="58"/>
      <c r="T135" s="58"/>
      <c r="U135" s="58"/>
      <c r="V135" s="58"/>
    </row>
    <row r="136" spans="1:22" x14ac:dyDescent="0.25">
      <c r="A136" s="73">
        <v>2111</v>
      </c>
      <c r="B136" s="73" t="s">
        <v>231</v>
      </c>
      <c r="C136" s="46">
        <v>587.36</v>
      </c>
      <c r="D136" s="46">
        <v>0</v>
      </c>
      <c r="E136" s="46">
        <v>0</v>
      </c>
      <c r="F136" s="46">
        <v>0</v>
      </c>
      <c r="G136" s="46">
        <v>1890</v>
      </c>
      <c r="H136" s="46">
        <v>0</v>
      </c>
      <c r="I136" s="46">
        <v>1890</v>
      </c>
      <c r="J136" s="46">
        <v>0</v>
      </c>
      <c r="K136" s="46">
        <v>1800</v>
      </c>
      <c r="L136" s="46">
        <v>0</v>
      </c>
      <c r="M136" s="46">
        <v>1800</v>
      </c>
      <c r="N136" s="46">
        <v>0</v>
      </c>
      <c r="O136" s="46">
        <f t="shared" si="5"/>
        <v>7967.3600000000006</v>
      </c>
      <c r="P136" s="58"/>
      <c r="Q136" s="58"/>
      <c r="R136" s="58"/>
      <c r="S136" s="58"/>
      <c r="T136" s="58"/>
      <c r="U136" s="58"/>
      <c r="V136" s="58"/>
    </row>
    <row r="137" spans="1:22" x14ac:dyDescent="0.25">
      <c r="A137" s="73">
        <v>2215</v>
      </c>
      <c r="B137" s="73" t="s">
        <v>235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315</v>
      </c>
      <c r="L137" s="46">
        <v>0</v>
      </c>
      <c r="M137" s="46">
        <v>315</v>
      </c>
      <c r="N137" s="46">
        <v>0</v>
      </c>
      <c r="O137" s="46">
        <f t="shared" si="5"/>
        <v>630</v>
      </c>
      <c r="P137" s="58"/>
      <c r="Q137" s="58"/>
      <c r="R137" s="58"/>
      <c r="S137" s="58"/>
      <c r="T137" s="58"/>
      <c r="U137" s="58"/>
      <c r="V137" s="58"/>
    </row>
    <row r="138" spans="1:22" x14ac:dyDescent="0.25">
      <c r="A138" s="73">
        <v>2911</v>
      </c>
      <c r="B138" s="73" t="s">
        <v>243</v>
      </c>
      <c r="C138" s="46">
        <v>0</v>
      </c>
      <c r="D138" s="46">
        <v>0</v>
      </c>
      <c r="E138" s="46">
        <v>0</v>
      </c>
      <c r="F138" s="46">
        <v>34.9</v>
      </c>
      <c r="G138" s="46">
        <v>0</v>
      </c>
      <c r="H138" s="46">
        <v>1000</v>
      </c>
      <c r="I138" s="46">
        <v>0</v>
      </c>
      <c r="J138" s="46">
        <v>1000</v>
      </c>
      <c r="K138" s="46">
        <v>0</v>
      </c>
      <c r="L138" s="46">
        <v>2000</v>
      </c>
      <c r="M138" s="46">
        <v>0</v>
      </c>
      <c r="N138" s="46">
        <v>1000</v>
      </c>
      <c r="O138" s="46">
        <f t="shared" si="5"/>
        <v>5034.8999999999996</v>
      </c>
      <c r="P138" s="58"/>
      <c r="Q138" s="58"/>
      <c r="R138" s="58"/>
      <c r="S138" s="58"/>
      <c r="T138" s="58"/>
      <c r="U138" s="58"/>
      <c r="V138" s="58"/>
    </row>
    <row r="139" spans="1:22" x14ac:dyDescent="0.25">
      <c r="A139" s="73">
        <v>3142</v>
      </c>
      <c r="B139" s="73" t="s">
        <v>244</v>
      </c>
      <c r="C139" s="46">
        <v>899</v>
      </c>
      <c r="D139" s="46">
        <v>899</v>
      </c>
      <c r="E139" s="46">
        <v>899</v>
      </c>
      <c r="F139" s="46">
        <v>899</v>
      </c>
      <c r="G139" s="46">
        <v>1000</v>
      </c>
      <c r="H139" s="46">
        <v>1000</v>
      </c>
      <c r="I139" s="46">
        <v>1000</v>
      </c>
      <c r="J139" s="46">
        <v>1000</v>
      </c>
      <c r="K139" s="46">
        <v>1000</v>
      </c>
      <c r="L139" s="46">
        <v>1000</v>
      </c>
      <c r="M139" s="46">
        <v>1000</v>
      </c>
      <c r="N139" s="46">
        <v>1000</v>
      </c>
      <c r="O139" s="46">
        <f t="shared" si="5"/>
        <v>11596</v>
      </c>
      <c r="P139" s="58"/>
      <c r="Q139" s="58"/>
      <c r="R139" s="58"/>
      <c r="S139" s="58"/>
      <c r="T139" s="58"/>
      <c r="U139" s="58"/>
      <c r="V139" s="58"/>
    </row>
    <row r="140" spans="1:22" x14ac:dyDescent="0.25">
      <c r="A140" s="73">
        <v>3272</v>
      </c>
      <c r="B140" s="73" t="s">
        <v>300</v>
      </c>
      <c r="C140" s="46">
        <v>0</v>
      </c>
      <c r="D140" s="46">
        <v>1331.65</v>
      </c>
      <c r="E140" s="46">
        <v>1790.57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3122.2200000000003</v>
      </c>
      <c r="P140" s="58"/>
      <c r="Q140" s="58"/>
      <c r="R140" s="58"/>
      <c r="S140" s="58"/>
      <c r="T140" s="58"/>
      <c r="U140" s="58"/>
      <c r="V140" s="58"/>
    </row>
    <row r="141" spans="1:22" x14ac:dyDescent="0.25">
      <c r="A141" s="73">
        <v>3341</v>
      </c>
      <c r="B141" s="73" t="s">
        <v>252</v>
      </c>
      <c r="C141" s="46">
        <v>0</v>
      </c>
      <c r="D141" s="46">
        <v>0</v>
      </c>
      <c r="E141" s="46">
        <v>0</v>
      </c>
      <c r="F141" s="46">
        <v>0</v>
      </c>
      <c r="G141" s="46">
        <v>7000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f t="shared" si="5"/>
        <v>7000</v>
      </c>
      <c r="P141" s="58"/>
      <c r="Q141" s="58"/>
      <c r="R141" s="58"/>
      <c r="S141" s="58"/>
      <c r="T141" s="58"/>
      <c r="U141" s="58"/>
      <c r="V141" s="58"/>
    </row>
    <row r="142" spans="1:22" x14ac:dyDescent="0.25">
      <c r="A142" s="73">
        <v>3534</v>
      </c>
      <c r="B142" s="73" t="s">
        <v>265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600</v>
      </c>
      <c r="K142" s="46">
        <v>0</v>
      </c>
      <c r="L142" s="46">
        <v>0</v>
      </c>
      <c r="M142" s="46">
        <v>0</v>
      </c>
      <c r="N142" s="46">
        <v>0</v>
      </c>
      <c r="O142" s="46">
        <f t="shared" si="5"/>
        <v>600</v>
      </c>
      <c r="P142" s="58"/>
      <c r="Q142" s="58"/>
      <c r="R142" s="58"/>
      <c r="S142" s="58"/>
      <c r="T142" s="58"/>
      <c r="U142" s="58"/>
      <c r="V142" s="58"/>
    </row>
    <row r="143" spans="1:22" x14ac:dyDescent="0.25">
      <c r="A143" s="73">
        <v>3582</v>
      </c>
      <c r="B143" s="73" t="s">
        <v>266</v>
      </c>
      <c r="C143" s="46">
        <v>0</v>
      </c>
      <c r="D143" s="46">
        <v>0</v>
      </c>
      <c r="E143" s="46">
        <v>0</v>
      </c>
      <c r="F143" s="46">
        <v>0</v>
      </c>
      <c r="G143" s="46">
        <v>300</v>
      </c>
      <c r="H143" s="46">
        <v>300</v>
      </c>
      <c r="I143" s="46">
        <v>300</v>
      </c>
      <c r="J143" s="46">
        <v>300</v>
      </c>
      <c r="K143" s="46">
        <v>300</v>
      </c>
      <c r="L143" s="46">
        <v>300</v>
      </c>
      <c r="M143" s="46">
        <v>300</v>
      </c>
      <c r="N143" s="46">
        <v>300</v>
      </c>
      <c r="O143" s="46">
        <f t="shared" si="5"/>
        <v>2400</v>
      </c>
      <c r="P143" s="58"/>
      <c r="Q143" s="58"/>
      <c r="R143" s="58"/>
      <c r="S143" s="58"/>
      <c r="T143" s="58"/>
      <c r="U143" s="58"/>
      <c r="V143" s="58"/>
    </row>
    <row r="144" spans="1:22" x14ac:dyDescent="0.25">
      <c r="A144" s="73">
        <v>3791</v>
      </c>
      <c r="B144" s="73" t="s">
        <v>267</v>
      </c>
      <c r="C144" s="46">
        <v>0</v>
      </c>
      <c r="D144" s="46">
        <v>0</v>
      </c>
      <c r="E144" s="46">
        <v>0</v>
      </c>
      <c r="F144" s="46">
        <v>0</v>
      </c>
      <c r="G144" s="46">
        <v>1800</v>
      </c>
      <c r="H144" s="46">
        <v>0</v>
      </c>
      <c r="I144" s="46">
        <v>0</v>
      </c>
      <c r="J144" s="46">
        <v>0</v>
      </c>
      <c r="K144" s="46">
        <v>2000</v>
      </c>
      <c r="L144" s="46">
        <v>2000</v>
      </c>
      <c r="M144" s="46">
        <v>0</v>
      </c>
      <c r="N144" s="46">
        <v>0</v>
      </c>
      <c r="O144" s="46">
        <f t="shared" si="5"/>
        <v>5800</v>
      </c>
      <c r="P144" s="58"/>
      <c r="Q144" s="58"/>
      <c r="R144" s="58"/>
      <c r="S144" s="58"/>
      <c r="T144" s="58"/>
      <c r="U144" s="58"/>
      <c r="V144" s="58"/>
    </row>
    <row r="145" spans="1:22" x14ac:dyDescent="0.25">
      <c r="A145" s="73">
        <v>3841</v>
      </c>
      <c r="B145" s="73" t="s">
        <v>301</v>
      </c>
      <c r="C145" s="46">
        <v>0</v>
      </c>
      <c r="D145" s="46">
        <v>3196.07</v>
      </c>
      <c r="E145" s="46">
        <v>483.37</v>
      </c>
      <c r="F145" s="46">
        <v>1364.12</v>
      </c>
      <c r="G145" s="46">
        <v>15000</v>
      </c>
      <c r="H145" s="46">
        <v>3613.33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f t="shared" si="5"/>
        <v>23656.89</v>
      </c>
      <c r="P145" s="58"/>
      <c r="Q145" s="58"/>
      <c r="R145" s="58"/>
      <c r="S145" s="58"/>
      <c r="T145" s="58"/>
      <c r="U145" s="58"/>
      <c r="V145" s="58"/>
    </row>
    <row r="146" spans="1:22" x14ac:dyDescent="0.25">
      <c r="A146" s="73">
        <v>3856</v>
      </c>
      <c r="B146" s="73" t="s">
        <v>270</v>
      </c>
      <c r="C146" s="46">
        <v>30</v>
      </c>
      <c r="D146" s="46">
        <v>0</v>
      </c>
      <c r="E146" s="46">
        <v>0</v>
      </c>
      <c r="F146" s="46">
        <v>0</v>
      </c>
      <c r="G146" s="46">
        <v>0</v>
      </c>
      <c r="H146" s="46">
        <v>500</v>
      </c>
      <c r="I146" s="46">
        <v>0</v>
      </c>
      <c r="J146" s="46">
        <v>0</v>
      </c>
      <c r="K146" s="46">
        <v>0</v>
      </c>
      <c r="L146" s="46">
        <v>500</v>
      </c>
      <c r="M146" s="46">
        <v>0</v>
      </c>
      <c r="N146" s="46">
        <v>0</v>
      </c>
      <c r="O146" s="46">
        <f t="shared" si="5"/>
        <v>1030</v>
      </c>
      <c r="P146" s="58"/>
      <c r="Q146" s="58"/>
      <c r="R146" s="58"/>
      <c r="S146" s="58"/>
      <c r="T146" s="58"/>
      <c r="U146" s="58"/>
      <c r="V146" s="58"/>
    </row>
    <row r="147" spans="1:22" x14ac:dyDescent="0.25">
      <c r="A147" s="73">
        <v>3857</v>
      </c>
      <c r="B147" s="73" t="s">
        <v>271</v>
      </c>
      <c r="C147" s="46">
        <v>422.5</v>
      </c>
      <c r="D147" s="46">
        <v>0</v>
      </c>
      <c r="E147" s="46">
        <v>0</v>
      </c>
      <c r="F147" s="46">
        <v>0</v>
      </c>
      <c r="G147" s="46">
        <v>2500</v>
      </c>
      <c r="H147" s="46">
        <v>0</v>
      </c>
      <c r="I147" s="46">
        <v>0</v>
      </c>
      <c r="J147" s="46">
        <v>0</v>
      </c>
      <c r="K147" s="46">
        <v>500</v>
      </c>
      <c r="L147" s="46">
        <v>0</v>
      </c>
      <c r="M147" s="46">
        <v>500</v>
      </c>
      <c r="N147" s="46">
        <v>0</v>
      </c>
      <c r="O147" s="46">
        <f t="shared" si="5"/>
        <v>3922.5</v>
      </c>
      <c r="P147" s="58"/>
      <c r="Q147" s="58"/>
      <c r="R147" s="58"/>
      <c r="S147" s="58"/>
      <c r="T147" s="58"/>
      <c r="U147" s="58"/>
      <c r="V147" s="58"/>
    </row>
    <row r="148" spans="1:22" x14ac:dyDescent="0.25">
      <c r="A148" s="73">
        <v>3858</v>
      </c>
      <c r="B148" s="73" t="s">
        <v>272</v>
      </c>
      <c r="C148" s="46">
        <v>0</v>
      </c>
      <c r="D148" s="46">
        <v>131</v>
      </c>
      <c r="E148" s="46">
        <v>0</v>
      </c>
      <c r="F148" s="46">
        <v>0</v>
      </c>
      <c r="G148" s="46">
        <v>0</v>
      </c>
      <c r="H148" s="46">
        <v>0</v>
      </c>
      <c r="I148" s="46">
        <v>150</v>
      </c>
      <c r="J148" s="46">
        <v>0</v>
      </c>
      <c r="K148" s="46">
        <v>0</v>
      </c>
      <c r="L148" s="46">
        <v>0</v>
      </c>
      <c r="M148" s="46">
        <v>150</v>
      </c>
      <c r="N148" s="46">
        <v>0</v>
      </c>
      <c r="O148" s="46">
        <f t="shared" si="5"/>
        <v>431</v>
      </c>
      <c r="P148" s="58"/>
      <c r="Q148" s="58"/>
      <c r="R148" s="58"/>
      <c r="S148" s="58"/>
      <c r="T148" s="58"/>
      <c r="U148" s="58"/>
      <c r="V148" s="58"/>
    </row>
    <row r="149" spans="1:22" x14ac:dyDescent="0.25">
      <c r="A149" s="73">
        <v>5152</v>
      </c>
      <c r="B149" s="73" t="s">
        <v>274</v>
      </c>
      <c r="C149" s="46">
        <v>0</v>
      </c>
      <c r="D149" s="46">
        <v>10587.43</v>
      </c>
      <c r="E149" s="46">
        <v>0</v>
      </c>
      <c r="F149" s="46">
        <v>0</v>
      </c>
      <c r="G149" s="46">
        <v>2000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f t="shared" si="5"/>
        <v>12587.43</v>
      </c>
      <c r="P149" s="58"/>
      <c r="Q149" s="58"/>
      <c r="R149" s="58"/>
      <c r="S149" s="58"/>
      <c r="T149" s="58"/>
      <c r="U149" s="58"/>
      <c r="V149" s="58"/>
    </row>
    <row r="150" spans="1:22" x14ac:dyDescent="0.25">
      <c r="A150" s="73">
        <v>5671</v>
      </c>
      <c r="B150" s="73" t="s">
        <v>294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  <c r="N150" s="46">
        <v>0</v>
      </c>
      <c r="O150" s="46">
        <f t="shared" si="5"/>
        <v>0</v>
      </c>
      <c r="P150" s="58"/>
      <c r="Q150" s="58"/>
      <c r="R150" s="58"/>
      <c r="S150" s="58"/>
      <c r="T150" s="58"/>
      <c r="U150" s="58"/>
      <c r="V150" s="58"/>
    </row>
    <row r="151" spans="1:22" ht="39" x14ac:dyDescent="0.25">
      <c r="A151" s="73" t="s">
        <v>303</v>
      </c>
      <c r="B151" s="73" t="s">
        <v>45</v>
      </c>
      <c r="C151" s="44">
        <f t="shared" ref="C151:O151" si="6">SUM(C117:C150)</f>
        <v>91963.590000000011</v>
      </c>
      <c r="D151" s="44">
        <f t="shared" si="6"/>
        <v>109423.31</v>
      </c>
      <c r="E151" s="44">
        <f t="shared" si="6"/>
        <v>119612.97000000002</v>
      </c>
      <c r="F151" s="44">
        <f t="shared" si="6"/>
        <v>138099.12</v>
      </c>
      <c r="G151" s="44">
        <f t="shared" si="6"/>
        <v>174330.76</v>
      </c>
      <c r="H151" s="44">
        <f t="shared" si="6"/>
        <v>140734.91028074999</v>
      </c>
      <c r="I151" s="44">
        <f t="shared" si="6"/>
        <v>94539.483004599999</v>
      </c>
      <c r="J151" s="44">
        <f t="shared" si="6"/>
        <v>132829.02650874999</v>
      </c>
      <c r="K151" s="44">
        <f t="shared" si="6"/>
        <v>112072.22887009999</v>
      </c>
      <c r="L151" s="44">
        <f t="shared" si="6"/>
        <v>118664.47091235001</v>
      </c>
      <c r="M151" s="44">
        <f t="shared" si="6"/>
        <v>120372.60353575301</v>
      </c>
      <c r="N151" s="44">
        <f t="shared" si="6"/>
        <v>126306.78065960301</v>
      </c>
      <c r="O151" s="44">
        <f t="shared" si="6"/>
        <v>1478949.2537719058</v>
      </c>
      <c r="P151" s="58"/>
      <c r="Q151" s="58"/>
      <c r="R151" s="58"/>
      <c r="S151" s="58"/>
      <c r="T151" s="58"/>
      <c r="U151" s="58"/>
      <c r="V151" s="58"/>
    </row>
    <row r="152" spans="1:22" x14ac:dyDescent="0.25">
      <c r="A152" s="72"/>
      <c r="C152" s="46"/>
      <c r="D152" s="46"/>
      <c r="E152" s="46"/>
      <c r="J152" s="46"/>
      <c r="K152" s="46"/>
      <c r="L152" s="46"/>
      <c r="M152" s="46"/>
      <c r="N152" s="46"/>
      <c r="O152" s="46"/>
      <c r="P152" s="58"/>
      <c r="Q152" s="58"/>
      <c r="R152" s="58"/>
      <c r="S152" s="58"/>
      <c r="T152" s="58"/>
      <c r="U152" s="58"/>
      <c r="V152" s="58"/>
    </row>
    <row r="153" spans="1:22" x14ac:dyDescent="0.25">
      <c r="A153" s="40">
        <v>400</v>
      </c>
      <c r="B153" s="40" t="s">
        <v>304</v>
      </c>
      <c r="C153" s="47"/>
      <c r="D153" s="47"/>
      <c r="E153" s="47"/>
      <c r="F153" s="72"/>
      <c r="G153" s="72"/>
      <c r="H153" s="72"/>
      <c r="I153" s="72"/>
      <c r="J153" s="46"/>
      <c r="K153" s="46"/>
      <c r="L153" s="46"/>
      <c r="M153" s="46"/>
      <c r="N153" s="46"/>
      <c r="O153" s="46"/>
      <c r="P153" s="58"/>
      <c r="Q153" s="58"/>
      <c r="R153" s="58"/>
      <c r="S153" s="58"/>
      <c r="T153" s="58"/>
      <c r="U153" s="58"/>
      <c r="V153" s="58"/>
    </row>
    <row r="154" spans="1:22" x14ac:dyDescent="0.25">
      <c r="A154" s="73">
        <v>1564</v>
      </c>
      <c r="B154" s="73" t="s">
        <v>307</v>
      </c>
      <c r="C154" s="46">
        <v>0</v>
      </c>
      <c r="D154" s="46">
        <v>8000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8000</v>
      </c>
      <c r="L154" s="46">
        <v>0</v>
      </c>
      <c r="M154" s="46">
        <v>0</v>
      </c>
      <c r="N154" s="46">
        <v>0</v>
      </c>
      <c r="O154" s="46">
        <f t="shared" ref="O154:O190" si="7">SUM(C154:N154)</f>
        <v>16000</v>
      </c>
      <c r="P154" s="58"/>
      <c r="Q154" s="58"/>
      <c r="R154" s="58"/>
      <c r="S154" s="58"/>
      <c r="T154" s="58"/>
      <c r="U154" s="58"/>
      <c r="V154" s="58"/>
    </row>
    <row r="155" spans="1:22" x14ac:dyDescent="0.25">
      <c r="A155" s="73">
        <v>2161</v>
      </c>
      <c r="B155" s="73" t="s">
        <v>232</v>
      </c>
      <c r="C155" s="46">
        <v>15683.27</v>
      </c>
      <c r="D155" s="46">
        <v>10519.46</v>
      </c>
      <c r="E155" s="46">
        <v>30874.16</v>
      </c>
      <c r="F155" s="46">
        <v>24355.55</v>
      </c>
      <c r="G155" s="46">
        <v>40839.51</v>
      </c>
      <c r="H155" s="46">
        <v>30652.204399999999</v>
      </c>
      <c r="I155" s="46">
        <v>32838.096700000002</v>
      </c>
      <c r="J155" s="46">
        <v>42284.302800000005</v>
      </c>
      <c r="K155" s="46">
        <v>25930.721500253723</v>
      </c>
      <c r="L155" s="46">
        <v>26199.789521488412</v>
      </c>
      <c r="M155" s="46">
        <v>26274.434056016151</v>
      </c>
      <c r="N155" s="46">
        <v>25198.55107114364</v>
      </c>
      <c r="O155" s="46">
        <f t="shared" si="7"/>
        <v>331650.05004890193</v>
      </c>
      <c r="P155" s="58"/>
      <c r="Q155" s="58"/>
      <c r="R155" s="58"/>
      <c r="S155" s="58"/>
      <c r="T155" s="58"/>
      <c r="U155" s="58"/>
      <c r="V155" s="58"/>
    </row>
    <row r="156" spans="1:22" x14ac:dyDescent="0.25">
      <c r="A156" s="73">
        <v>2213</v>
      </c>
      <c r="B156" s="73" t="s">
        <v>233</v>
      </c>
      <c r="C156" s="46">
        <v>0</v>
      </c>
      <c r="D156" s="46">
        <v>0</v>
      </c>
      <c r="E156" s="46">
        <v>0</v>
      </c>
      <c r="F156" s="46">
        <v>10653.61</v>
      </c>
      <c r="G156" s="46">
        <v>18336.41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>
        <f t="shared" si="7"/>
        <v>28990.02</v>
      </c>
      <c r="P156" s="58"/>
      <c r="Q156" s="58"/>
      <c r="R156" s="58"/>
      <c r="S156" s="58"/>
      <c r="T156" s="58"/>
      <c r="U156" s="58"/>
      <c r="V156" s="58"/>
    </row>
    <row r="157" spans="1:22" x14ac:dyDescent="0.25">
      <c r="A157" s="73">
        <v>2222</v>
      </c>
      <c r="B157" s="73" t="s">
        <v>308</v>
      </c>
      <c r="C157" s="46">
        <v>158181.4</v>
      </c>
      <c r="D157" s="46">
        <v>140112.20000000001</v>
      </c>
      <c r="E157" s="46">
        <v>139712.4</v>
      </c>
      <c r="F157" s="46">
        <v>141100.60999999999</v>
      </c>
      <c r="G157" s="46">
        <v>169892.9</v>
      </c>
      <c r="H157" s="46">
        <v>165000</v>
      </c>
      <c r="I157" s="46">
        <v>165000</v>
      </c>
      <c r="J157" s="46">
        <v>165000</v>
      </c>
      <c r="K157" s="46">
        <v>165000</v>
      </c>
      <c r="L157" s="46">
        <v>165000</v>
      </c>
      <c r="M157" s="46">
        <v>165000</v>
      </c>
      <c r="N157" s="46">
        <v>165000</v>
      </c>
      <c r="O157" s="46">
        <f t="shared" si="7"/>
        <v>1903999.51</v>
      </c>
      <c r="P157" s="58"/>
      <c r="Q157" s="58"/>
      <c r="R157" s="58"/>
      <c r="S157" s="58"/>
      <c r="T157" s="58"/>
      <c r="U157" s="58"/>
      <c r="V157" s="58"/>
    </row>
    <row r="158" spans="1:22" x14ac:dyDescent="0.25">
      <c r="A158" s="73">
        <v>2223</v>
      </c>
      <c r="B158" s="73" t="s">
        <v>309</v>
      </c>
      <c r="C158" s="46">
        <v>55922</v>
      </c>
      <c r="D158" s="46">
        <v>43246</v>
      </c>
      <c r="E158" s="46">
        <v>57841.55</v>
      </c>
      <c r="F158" s="46">
        <v>52397.5</v>
      </c>
      <c r="G158" s="46">
        <v>69525.27</v>
      </c>
      <c r="H158" s="46">
        <v>64500</v>
      </c>
      <c r="I158" s="46">
        <v>64500</v>
      </c>
      <c r="J158" s="46">
        <v>64500</v>
      </c>
      <c r="K158" s="46">
        <v>64500</v>
      </c>
      <c r="L158" s="46">
        <v>64500</v>
      </c>
      <c r="M158" s="46">
        <v>64500</v>
      </c>
      <c r="N158" s="46">
        <v>64500</v>
      </c>
      <c r="O158" s="46">
        <f t="shared" si="7"/>
        <v>730432.32000000007</v>
      </c>
      <c r="P158" s="58"/>
      <c r="Q158" s="58"/>
      <c r="R158" s="58"/>
      <c r="S158" s="58"/>
      <c r="T158" s="58"/>
      <c r="U158" s="58"/>
      <c r="V158" s="58"/>
    </row>
    <row r="159" spans="1:22" x14ac:dyDescent="0.25">
      <c r="A159" s="73">
        <v>2224</v>
      </c>
      <c r="B159" s="73" t="s">
        <v>310</v>
      </c>
      <c r="C159" s="46">
        <v>85596</v>
      </c>
      <c r="D159" s="46">
        <v>166272</v>
      </c>
      <c r="E159" s="46">
        <v>121938</v>
      </c>
      <c r="F159" s="46">
        <v>288064</v>
      </c>
      <c r="G159" s="46">
        <v>152000</v>
      </c>
      <c r="H159" s="46">
        <v>152000</v>
      </c>
      <c r="I159" s="46">
        <v>152000</v>
      </c>
      <c r="J159" s="46">
        <v>152000</v>
      </c>
      <c r="K159" s="46">
        <v>152000</v>
      </c>
      <c r="L159" s="46">
        <v>152000</v>
      </c>
      <c r="M159" s="46">
        <v>152000</v>
      </c>
      <c r="N159" s="46">
        <v>152000</v>
      </c>
      <c r="O159" s="46">
        <f t="shared" si="7"/>
        <v>1877870</v>
      </c>
      <c r="P159" s="58"/>
      <c r="Q159" s="58"/>
      <c r="R159" s="58"/>
      <c r="S159" s="58"/>
      <c r="T159" s="58"/>
      <c r="U159" s="58"/>
      <c r="V159" s="58"/>
    </row>
    <row r="160" spans="1:22" x14ac:dyDescent="0.25">
      <c r="A160" s="73">
        <v>2225</v>
      </c>
      <c r="B160" s="73" t="s">
        <v>311</v>
      </c>
      <c r="C160" s="46">
        <v>243212.02</v>
      </c>
      <c r="D160" s="46">
        <v>255564.22</v>
      </c>
      <c r="E160" s="46">
        <v>311706.37</v>
      </c>
      <c r="F160" s="46">
        <v>223088.19</v>
      </c>
      <c r="G160" s="46">
        <v>276911.81</v>
      </c>
      <c r="H160" s="46">
        <v>250000</v>
      </c>
      <c r="I160" s="46">
        <v>250000</v>
      </c>
      <c r="J160" s="46">
        <v>250000</v>
      </c>
      <c r="K160" s="46">
        <v>250000</v>
      </c>
      <c r="L160" s="46">
        <v>250000</v>
      </c>
      <c r="M160" s="46">
        <v>250000</v>
      </c>
      <c r="N160" s="46">
        <v>250000</v>
      </c>
      <c r="O160" s="46">
        <f t="shared" si="7"/>
        <v>3060482.6100000003</v>
      </c>
      <c r="P160" s="58"/>
      <c r="Q160" s="58"/>
      <c r="R160" s="58"/>
      <c r="S160" s="58"/>
      <c r="T160" s="58"/>
      <c r="U160" s="58"/>
      <c r="V160" s="58"/>
    </row>
    <row r="161" spans="1:22" x14ac:dyDescent="0.25">
      <c r="A161" s="73">
        <v>2226</v>
      </c>
      <c r="B161" s="73" t="s">
        <v>312</v>
      </c>
      <c r="C161" s="46">
        <v>1068</v>
      </c>
      <c r="D161" s="46">
        <v>2011.5</v>
      </c>
      <c r="E161" s="46">
        <v>1653</v>
      </c>
      <c r="F161" s="46">
        <v>3424</v>
      </c>
      <c r="G161" s="46">
        <v>9343.5</v>
      </c>
      <c r="H161" s="46">
        <v>3500</v>
      </c>
      <c r="I161" s="46">
        <v>3500</v>
      </c>
      <c r="J161" s="46">
        <v>3500</v>
      </c>
      <c r="K161" s="46">
        <v>3500</v>
      </c>
      <c r="L161" s="46">
        <v>3500</v>
      </c>
      <c r="M161" s="46">
        <v>3500</v>
      </c>
      <c r="N161" s="46">
        <v>3500</v>
      </c>
      <c r="O161" s="46">
        <f t="shared" si="7"/>
        <v>42000</v>
      </c>
      <c r="P161" s="58"/>
      <c r="Q161" s="58"/>
      <c r="R161" s="58"/>
      <c r="S161" s="58"/>
      <c r="T161" s="58"/>
      <c r="U161" s="58"/>
      <c r="V161" s="58"/>
    </row>
    <row r="162" spans="1:22" x14ac:dyDescent="0.25">
      <c r="A162" s="73">
        <v>2386</v>
      </c>
      <c r="B162" s="73" t="s">
        <v>313</v>
      </c>
      <c r="C162" s="46">
        <v>84302.92</v>
      </c>
      <c r="D162" s="46">
        <v>183703.78</v>
      </c>
      <c r="E162" s="46">
        <v>158467.56</v>
      </c>
      <c r="F162" s="46">
        <v>204741.16</v>
      </c>
      <c r="G162" s="46">
        <v>138254.43</v>
      </c>
      <c r="H162" s="46">
        <v>149717.80950000003</v>
      </c>
      <c r="I162" s="46">
        <v>190198.51200000002</v>
      </c>
      <c r="J162" s="46">
        <v>324895.97700000001</v>
      </c>
      <c r="K162" s="46">
        <v>187733.8155</v>
      </c>
      <c r="L162" s="46">
        <v>97020</v>
      </c>
      <c r="M162" s="46">
        <v>120303.56100000002</v>
      </c>
      <c r="N162" s="46">
        <v>117521.65950000001</v>
      </c>
      <c r="O162" s="46">
        <f t="shared" si="7"/>
        <v>1956861.1845000002</v>
      </c>
      <c r="P162" s="58"/>
      <c r="Q162" s="58"/>
      <c r="R162" s="58"/>
      <c r="S162" s="58"/>
      <c r="T162" s="58"/>
      <c r="U162" s="58"/>
      <c r="V162" s="58"/>
    </row>
    <row r="163" spans="1:22" x14ac:dyDescent="0.25">
      <c r="A163" s="73">
        <v>2387</v>
      </c>
      <c r="B163" s="73" t="s">
        <v>314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46">
        <v>0</v>
      </c>
      <c r="N163" s="46">
        <v>3675</v>
      </c>
      <c r="O163" s="46">
        <f t="shared" si="7"/>
        <v>3675</v>
      </c>
      <c r="P163" s="58"/>
      <c r="Q163" s="58"/>
      <c r="R163" s="58"/>
      <c r="S163" s="58"/>
      <c r="T163" s="58"/>
      <c r="U163" s="58"/>
      <c r="V163" s="58"/>
    </row>
    <row r="164" spans="1:22" x14ac:dyDescent="0.25">
      <c r="A164" s="73">
        <v>2388</v>
      </c>
      <c r="B164" s="73" t="s">
        <v>315</v>
      </c>
      <c r="C164" s="46">
        <v>0</v>
      </c>
      <c r="D164" s="46">
        <v>2517.1999999999998</v>
      </c>
      <c r="E164" s="46">
        <v>2001</v>
      </c>
      <c r="F164" s="46">
        <v>0</v>
      </c>
      <c r="G164" s="46">
        <v>3500</v>
      </c>
      <c r="H164" s="46">
        <v>21000</v>
      </c>
      <c r="I164" s="46">
        <v>10000</v>
      </c>
      <c r="J164" s="46">
        <v>4500</v>
      </c>
      <c r="K164" s="46">
        <v>3000</v>
      </c>
      <c r="L164" s="46">
        <v>6000</v>
      </c>
      <c r="M164" s="46">
        <v>0</v>
      </c>
      <c r="N164" s="46">
        <v>3000</v>
      </c>
      <c r="O164" s="46">
        <f t="shared" si="7"/>
        <v>55518.2</v>
      </c>
      <c r="P164" s="58"/>
      <c r="Q164" s="58"/>
      <c r="R164" s="58"/>
      <c r="S164" s="58"/>
      <c r="T164" s="58"/>
      <c r="U164" s="58"/>
      <c r="V164" s="58"/>
    </row>
    <row r="165" spans="1:22" x14ac:dyDescent="0.25">
      <c r="A165" s="73">
        <v>2612</v>
      </c>
      <c r="B165" s="73" t="s">
        <v>316</v>
      </c>
      <c r="C165" s="46">
        <v>39567.25</v>
      </c>
      <c r="D165" s="46">
        <v>31347.87</v>
      </c>
      <c r="E165" s="46">
        <v>37486.35</v>
      </c>
      <c r="F165" s="46">
        <v>47610.23</v>
      </c>
      <c r="G165" s="46">
        <v>50298.02</v>
      </c>
      <c r="H165" s="46">
        <f>38792.743*1.2</f>
        <v>46551.291600000004</v>
      </c>
      <c r="I165" s="46">
        <f>37792.48*1.2</f>
        <v>45350.976000000002</v>
      </c>
      <c r="J165" s="46">
        <f>36692.3479999999*1.2</f>
        <v>44030.817599999886</v>
      </c>
      <c r="K165" s="46">
        <f>31978.3833294719*1.2</f>
        <v>38374.059995366282</v>
      </c>
      <c r="L165" s="46">
        <f>30169.751323106*1.2</f>
        <v>36203.701587727199</v>
      </c>
      <c r="M165" s="46">
        <f>31245.2009903431*1.2</f>
        <v>37494.241188411717</v>
      </c>
      <c r="N165" s="46">
        <f>19992.2783920587*1.2</f>
        <v>23990.734070470437</v>
      </c>
      <c r="O165" s="46">
        <f t="shared" si="7"/>
        <v>478305.54204197548</v>
      </c>
      <c r="P165" s="58"/>
      <c r="Q165" s="58"/>
      <c r="R165" s="58"/>
      <c r="S165" s="58"/>
      <c r="T165" s="58"/>
      <c r="U165" s="58"/>
      <c r="V165" s="58"/>
    </row>
    <row r="166" spans="1:22" x14ac:dyDescent="0.25">
      <c r="A166" s="73">
        <v>2712</v>
      </c>
      <c r="B166" s="73" t="s">
        <v>317</v>
      </c>
      <c r="C166" s="46">
        <v>18188.8</v>
      </c>
      <c r="D166" s="46">
        <v>0</v>
      </c>
      <c r="E166" s="46">
        <v>1044</v>
      </c>
      <c r="F166" s="46">
        <v>0</v>
      </c>
      <c r="G166" s="46">
        <v>203706</v>
      </c>
      <c r="H166" s="46">
        <v>0</v>
      </c>
      <c r="I166" s="46">
        <v>0</v>
      </c>
      <c r="J166" s="46">
        <v>0</v>
      </c>
      <c r="K166" s="46">
        <v>4200</v>
      </c>
      <c r="L166" s="46">
        <v>0</v>
      </c>
      <c r="M166" s="46">
        <v>0</v>
      </c>
      <c r="N166" s="46">
        <v>0</v>
      </c>
      <c r="O166" s="46">
        <f t="shared" si="7"/>
        <v>227138.8</v>
      </c>
      <c r="P166" s="58"/>
      <c r="Q166" s="58"/>
      <c r="R166" s="58"/>
      <c r="S166" s="58"/>
      <c r="T166" s="58"/>
      <c r="U166" s="58"/>
      <c r="V166" s="58"/>
    </row>
    <row r="167" spans="1:22" x14ac:dyDescent="0.25">
      <c r="A167" s="73">
        <v>3111</v>
      </c>
      <c r="B167" s="73" t="s">
        <v>318</v>
      </c>
      <c r="C167" s="46">
        <v>103568</v>
      </c>
      <c r="D167" s="46">
        <v>109070</v>
      </c>
      <c r="E167" s="46">
        <v>141339</v>
      </c>
      <c r="F167" s="46">
        <v>104855</v>
      </c>
      <c r="G167" s="46">
        <v>100000</v>
      </c>
      <c r="H167" s="46">
        <v>100000</v>
      </c>
      <c r="I167" s="46">
        <v>100000</v>
      </c>
      <c r="J167" s="46">
        <v>100000</v>
      </c>
      <c r="K167" s="46">
        <v>100000</v>
      </c>
      <c r="L167" s="46">
        <v>100000</v>
      </c>
      <c r="M167" s="46">
        <v>100000</v>
      </c>
      <c r="N167" s="46">
        <v>100000</v>
      </c>
      <c r="O167" s="46">
        <f t="shared" si="7"/>
        <v>1258832</v>
      </c>
      <c r="P167" s="58"/>
      <c r="Q167" s="58"/>
      <c r="R167" s="58"/>
      <c r="S167" s="58"/>
      <c r="T167" s="58"/>
      <c r="U167" s="58"/>
      <c r="V167" s="58"/>
    </row>
    <row r="168" spans="1:22" x14ac:dyDescent="0.25">
      <c r="A168" s="73">
        <v>3162</v>
      </c>
      <c r="B168" s="73" t="s">
        <v>319</v>
      </c>
      <c r="C168" s="46">
        <v>0</v>
      </c>
      <c r="D168" s="46">
        <v>0</v>
      </c>
      <c r="E168" s="46">
        <v>0</v>
      </c>
      <c r="F168" s="46">
        <v>0</v>
      </c>
      <c r="G168" s="46">
        <v>9347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0</v>
      </c>
      <c r="N168" s="46">
        <v>0</v>
      </c>
      <c r="O168" s="46">
        <f t="shared" si="7"/>
        <v>9347</v>
      </c>
      <c r="P168" s="58"/>
      <c r="Q168" s="58"/>
      <c r="R168" s="58"/>
      <c r="S168" s="58"/>
      <c r="T168" s="58"/>
      <c r="U168" s="58"/>
      <c r="V168" s="58"/>
    </row>
    <row r="169" spans="1:22" ht="26.25" x14ac:dyDescent="0.25">
      <c r="A169" s="73">
        <v>3261</v>
      </c>
      <c r="B169" s="73" t="s">
        <v>352</v>
      </c>
      <c r="C169" s="46">
        <v>94664.34</v>
      </c>
      <c r="D169" s="46">
        <v>0</v>
      </c>
      <c r="E169" s="46">
        <v>0</v>
      </c>
      <c r="F169" s="46">
        <v>0</v>
      </c>
      <c r="G169" s="46">
        <f>129383.24+10000</f>
        <v>139383.24</v>
      </c>
      <c r="H169" s="46">
        <v>0</v>
      </c>
      <c r="I169" s="46">
        <v>0</v>
      </c>
      <c r="J169" s="46">
        <v>0</v>
      </c>
      <c r="K169" s="46">
        <v>208800</v>
      </c>
      <c r="L169" s="46">
        <v>104400</v>
      </c>
      <c r="M169" s="46">
        <v>104400</v>
      </c>
      <c r="N169" s="46">
        <v>104400</v>
      </c>
      <c r="O169" s="46">
        <f t="shared" si="7"/>
        <v>756047.58</v>
      </c>
      <c r="P169" s="58"/>
      <c r="Q169" s="58"/>
      <c r="R169" s="58"/>
      <c r="S169" s="58"/>
      <c r="T169" s="58"/>
      <c r="U169" s="58"/>
      <c r="V169" s="58"/>
    </row>
    <row r="170" spans="1:22" x14ac:dyDescent="0.25">
      <c r="A170" s="73">
        <v>3273</v>
      </c>
      <c r="B170" s="73" t="s">
        <v>321</v>
      </c>
      <c r="C170" s="46">
        <v>0</v>
      </c>
      <c r="D170" s="46">
        <v>0</v>
      </c>
      <c r="E170" s="46">
        <v>0</v>
      </c>
      <c r="F170" s="46">
        <v>0</v>
      </c>
      <c r="G170" s="46">
        <v>121777.04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f t="shared" si="7"/>
        <v>121777.04</v>
      </c>
      <c r="P170" s="58"/>
      <c r="Q170" s="58"/>
      <c r="R170" s="58"/>
      <c r="S170" s="58"/>
      <c r="T170" s="58"/>
      <c r="U170" s="58"/>
      <c r="V170" s="58"/>
    </row>
    <row r="171" spans="1:22" x14ac:dyDescent="0.25">
      <c r="A171" s="73">
        <v>3341</v>
      </c>
      <c r="B171" s="73" t="s">
        <v>252</v>
      </c>
      <c r="C171" s="46">
        <v>2030</v>
      </c>
      <c r="D171" s="46">
        <v>60030</v>
      </c>
      <c r="E171" s="46">
        <v>31030</v>
      </c>
      <c r="F171" s="46">
        <v>31030</v>
      </c>
      <c r="G171" s="46">
        <v>81200</v>
      </c>
      <c r="H171" s="46">
        <f t="shared" ref="G171:N171" si="8">2200+29000</f>
        <v>31200</v>
      </c>
      <c r="I171" s="46">
        <f t="shared" si="8"/>
        <v>31200</v>
      </c>
      <c r="J171" s="46">
        <f t="shared" si="8"/>
        <v>31200</v>
      </c>
      <c r="K171" s="46">
        <f t="shared" si="8"/>
        <v>31200</v>
      </c>
      <c r="L171" s="46">
        <f t="shared" si="8"/>
        <v>31200</v>
      </c>
      <c r="M171" s="46">
        <f t="shared" si="8"/>
        <v>31200</v>
      </c>
      <c r="N171" s="46">
        <f t="shared" si="8"/>
        <v>31200</v>
      </c>
      <c r="O171" s="46">
        <f t="shared" si="7"/>
        <v>423720</v>
      </c>
      <c r="P171" s="58"/>
      <c r="Q171" s="58"/>
      <c r="R171" s="58"/>
      <c r="S171" s="58"/>
      <c r="T171" s="58"/>
      <c r="U171" s="58"/>
      <c r="V171" s="58"/>
    </row>
    <row r="172" spans="1:22" x14ac:dyDescent="0.25">
      <c r="A172" s="73">
        <v>3441</v>
      </c>
      <c r="B172" s="73" t="s">
        <v>323</v>
      </c>
      <c r="C172" s="46">
        <v>0</v>
      </c>
      <c r="D172" s="46">
        <v>0</v>
      </c>
      <c r="E172" s="46">
        <v>2234</v>
      </c>
      <c r="F172" s="46">
        <v>33474.92</v>
      </c>
      <c r="G172" s="46">
        <v>18376.97</v>
      </c>
      <c r="H172" s="46">
        <v>0</v>
      </c>
      <c r="I172" s="46">
        <v>95287.5</v>
      </c>
      <c r="J172" s="46">
        <v>72853.294500000004</v>
      </c>
      <c r="K172" s="46">
        <v>8865.5909939921967</v>
      </c>
      <c r="L172" s="46">
        <v>0</v>
      </c>
      <c r="M172" s="46">
        <v>35441.37003766276</v>
      </c>
      <c r="N172" s="46">
        <v>0</v>
      </c>
      <c r="O172" s="46">
        <f t="shared" si="7"/>
        <v>266533.645531655</v>
      </c>
      <c r="P172" s="58"/>
      <c r="Q172" s="58"/>
      <c r="R172" s="58"/>
      <c r="S172" s="58"/>
      <c r="T172" s="58"/>
      <c r="U172" s="58"/>
      <c r="V172" s="58"/>
    </row>
    <row r="173" spans="1:22" x14ac:dyDescent="0.25">
      <c r="A173" s="73">
        <v>3511</v>
      </c>
      <c r="B173" s="66" t="s">
        <v>261</v>
      </c>
      <c r="C173" s="46">
        <v>49165.1</v>
      </c>
      <c r="D173" s="46">
        <v>13277.73</v>
      </c>
      <c r="E173" s="46">
        <v>263146.81</v>
      </c>
      <c r="F173" s="46">
        <v>131048.43</v>
      </c>
      <c r="G173" s="46">
        <v>94775.93</v>
      </c>
      <c r="H173" s="46">
        <v>50000</v>
      </c>
      <c r="I173" s="46">
        <v>50000</v>
      </c>
      <c r="J173" s="46">
        <v>50000</v>
      </c>
      <c r="K173" s="46">
        <v>50000</v>
      </c>
      <c r="L173" s="46">
        <v>50000</v>
      </c>
      <c r="M173" s="46">
        <v>50000</v>
      </c>
      <c r="N173" s="46">
        <v>50000</v>
      </c>
      <c r="O173" s="46">
        <f t="shared" si="7"/>
        <v>901414</v>
      </c>
      <c r="P173" s="58"/>
      <c r="Q173" s="58"/>
      <c r="R173" s="58"/>
      <c r="S173" s="58"/>
      <c r="T173" s="58"/>
      <c r="U173" s="58"/>
      <c r="V173" s="58"/>
    </row>
    <row r="174" spans="1:22" x14ac:dyDescent="0.25">
      <c r="A174" s="73">
        <v>3514</v>
      </c>
      <c r="B174" s="73" t="s">
        <v>324</v>
      </c>
      <c r="C174" s="46">
        <v>471567.86</v>
      </c>
      <c r="D174" s="46">
        <v>126591.84</v>
      </c>
      <c r="E174" s="46">
        <v>284815.86</v>
      </c>
      <c r="F174" s="46">
        <v>21453.59</v>
      </c>
      <c r="G174" s="46">
        <v>28546.41</v>
      </c>
      <c r="H174" s="46">
        <v>25000</v>
      </c>
      <c r="I174" s="46">
        <v>25000</v>
      </c>
      <c r="J174" s="46">
        <v>25000</v>
      </c>
      <c r="K174" s="46">
        <v>25000</v>
      </c>
      <c r="L174" s="46">
        <v>25000</v>
      </c>
      <c r="M174" s="46">
        <v>25000</v>
      </c>
      <c r="N174" s="46">
        <v>25000</v>
      </c>
      <c r="O174" s="46">
        <f t="shared" si="7"/>
        <v>1107975.56</v>
      </c>
      <c r="P174" s="58"/>
      <c r="Q174" s="58"/>
      <c r="R174" s="58"/>
      <c r="S174" s="58"/>
      <c r="T174" s="58"/>
      <c r="U174" s="58"/>
      <c r="V174" s="58"/>
    </row>
    <row r="175" spans="1:22" x14ac:dyDescent="0.25">
      <c r="A175" s="73">
        <v>3551</v>
      </c>
      <c r="B175" s="73" t="s">
        <v>325</v>
      </c>
      <c r="C175" s="46">
        <v>5124.18</v>
      </c>
      <c r="D175" s="46">
        <v>14689.53</v>
      </c>
      <c r="E175" s="46">
        <v>24581.37</v>
      </c>
      <c r="F175" s="46">
        <v>11631.55</v>
      </c>
      <c r="G175" s="46">
        <v>39097.550000000003</v>
      </c>
      <c r="H175" s="46">
        <v>20000</v>
      </c>
      <c r="I175" s="46">
        <v>20000</v>
      </c>
      <c r="J175" s="46">
        <v>20000</v>
      </c>
      <c r="K175" s="46">
        <v>20000</v>
      </c>
      <c r="L175" s="46">
        <v>20000</v>
      </c>
      <c r="M175" s="46">
        <v>20000</v>
      </c>
      <c r="N175" s="46">
        <v>20000</v>
      </c>
      <c r="O175" s="46">
        <f t="shared" si="7"/>
        <v>235124.18</v>
      </c>
      <c r="P175" s="58"/>
      <c r="Q175" s="58"/>
      <c r="R175" s="58"/>
      <c r="S175" s="58"/>
      <c r="T175" s="58"/>
      <c r="U175" s="58"/>
      <c r="V175" s="58"/>
    </row>
    <row r="176" spans="1:22" x14ac:dyDescent="0.25">
      <c r="A176" s="73">
        <v>3571</v>
      </c>
      <c r="B176" s="73" t="s">
        <v>287</v>
      </c>
      <c r="C176" s="46">
        <v>6846.02</v>
      </c>
      <c r="D176" s="46">
        <v>13351.6</v>
      </c>
      <c r="E176" s="46">
        <v>4755.3999999999996</v>
      </c>
      <c r="F176" s="46">
        <v>23419.47</v>
      </c>
      <c r="G176" s="46">
        <v>23473.53</v>
      </c>
      <c r="H176" s="46">
        <v>15000</v>
      </c>
      <c r="I176" s="46">
        <v>15000</v>
      </c>
      <c r="J176" s="46">
        <v>15000</v>
      </c>
      <c r="K176" s="46">
        <v>15000</v>
      </c>
      <c r="L176" s="46">
        <v>15000</v>
      </c>
      <c r="M176" s="46">
        <v>15000</v>
      </c>
      <c r="N176" s="46">
        <v>15000</v>
      </c>
      <c r="O176" s="46">
        <f t="shared" si="7"/>
        <v>176846.02000000002</v>
      </c>
      <c r="P176" s="58"/>
      <c r="Q176" s="58"/>
      <c r="R176" s="58"/>
      <c r="S176" s="58"/>
      <c r="T176" s="58"/>
      <c r="U176" s="58"/>
      <c r="V176" s="58"/>
    </row>
    <row r="177" spans="1:22" x14ac:dyDescent="0.25">
      <c r="A177" s="73">
        <v>3622</v>
      </c>
      <c r="B177" s="73" t="s">
        <v>326</v>
      </c>
      <c r="C177" s="46">
        <v>208.8</v>
      </c>
      <c r="D177" s="46">
        <v>3378.12</v>
      </c>
      <c r="E177" s="46">
        <v>947.74</v>
      </c>
      <c r="F177" s="46">
        <v>15925.54</v>
      </c>
      <c r="G177" s="46">
        <v>41066.44</v>
      </c>
      <c r="H177" s="46">
        <v>23388.14</v>
      </c>
      <c r="I177" s="46">
        <v>8443.0300000000007</v>
      </c>
      <c r="J177" s="46">
        <v>70306.960000000006</v>
      </c>
      <c r="K177" s="46">
        <v>103039.86</v>
      </c>
      <c r="L177" s="46">
        <v>36750</v>
      </c>
      <c r="M177" s="46">
        <v>15750</v>
      </c>
      <c r="N177" s="46">
        <v>15750</v>
      </c>
      <c r="O177" s="46">
        <f t="shared" si="7"/>
        <v>334954.63</v>
      </c>
      <c r="P177" s="58"/>
      <c r="Q177" s="58"/>
      <c r="R177" s="58"/>
      <c r="S177" s="58"/>
      <c r="T177" s="58"/>
      <c r="U177" s="58"/>
      <c r="V177" s="58"/>
    </row>
    <row r="178" spans="1:22" x14ac:dyDescent="0.25">
      <c r="A178" s="73">
        <v>3623</v>
      </c>
      <c r="B178" s="73" t="s">
        <v>327</v>
      </c>
      <c r="C178" s="46">
        <v>0</v>
      </c>
      <c r="D178" s="46">
        <v>2067.5300000000002</v>
      </c>
      <c r="E178" s="46">
        <v>0</v>
      </c>
      <c r="F178" s="46">
        <v>11600</v>
      </c>
      <c r="G178" s="46">
        <v>273096.28999999998</v>
      </c>
      <c r="H178" s="46">
        <v>436320.59</v>
      </c>
      <c r="I178" s="46">
        <v>331469.11</v>
      </c>
      <c r="J178" s="46">
        <v>200371.52</v>
      </c>
      <c r="K178" s="46">
        <v>314754</v>
      </c>
      <c r="L178" s="46">
        <v>174256.84</v>
      </c>
      <c r="M178" s="46">
        <v>214664.54</v>
      </c>
      <c r="N178" s="46">
        <v>111540.16</v>
      </c>
      <c r="O178" s="46">
        <f t="shared" si="7"/>
        <v>2070140.58</v>
      </c>
      <c r="P178" s="58"/>
      <c r="Q178" s="58"/>
      <c r="R178" s="58"/>
      <c r="S178" s="58"/>
      <c r="T178" s="58"/>
      <c r="U178" s="58"/>
      <c r="V178" s="58"/>
    </row>
    <row r="179" spans="1:22" x14ac:dyDescent="0.25">
      <c r="A179" s="73">
        <v>3625</v>
      </c>
      <c r="B179" s="73" t="s">
        <v>362</v>
      </c>
      <c r="C179" s="46">
        <v>5956.6</v>
      </c>
      <c r="D179" s="46">
        <v>0</v>
      </c>
      <c r="E179" s="46">
        <v>0</v>
      </c>
      <c r="F179" s="46">
        <v>23200</v>
      </c>
      <c r="G179" s="46">
        <v>59244.81</v>
      </c>
      <c r="H179" s="46">
        <v>2740.5</v>
      </c>
      <c r="I179" s="46">
        <v>3500</v>
      </c>
      <c r="J179" s="46">
        <v>2100</v>
      </c>
      <c r="K179" s="46">
        <v>3500</v>
      </c>
      <c r="L179" s="46">
        <v>2100</v>
      </c>
      <c r="M179" s="46">
        <v>2100</v>
      </c>
      <c r="N179" s="46">
        <v>2100</v>
      </c>
      <c r="O179" s="46">
        <f t="shared" si="7"/>
        <v>106541.91</v>
      </c>
      <c r="P179" s="58"/>
      <c r="Q179" s="58"/>
      <c r="R179" s="58"/>
      <c r="S179" s="58"/>
      <c r="T179" s="58"/>
      <c r="U179" s="58"/>
      <c r="V179" s="58"/>
    </row>
    <row r="180" spans="1:22" x14ac:dyDescent="0.25">
      <c r="A180" s="73">
        <v>3814</v>
      </c>
      <c r="B180" s="73" t="s">
        <v>330</v>
      </c>
      <c r="C180" s="46">
        <v>14703</v>
      </c>
      <c r="D180" s="46">
        <v>0</v>
      </c>
      <c r="E180" s="46">
        <v>7795.2</v>
      </c>
      <c r="F180" s="46">
        <v>90119.88</v>
      </c>
      <c r="G180" s="46">
        <v>17182.72</v>
      </c>
      <c r="H180" s="46">
        <v>32957.729999999996</v>
      </c>
      <c r="I180" s="46">
        <v>33075</v>
      </c>
      <c r="J180" s="46">
        <v>33075</v>
      </c>
      <c r="K180" s="46">
        <f>115500-68029.35</f>
        <v>47470.649999999994</v>
      </c>
      <c r="L180" s="46">
        <v>66150</v>
      </c>
      <c r="M180" s="46">
        <v>66150</v>
      </c>
      <c r="N180" s="46">
        <v>173250</v>
      </c>
      <c r="O180" s="46">
        <f>SUM(C180:N180)</f>
        <v>581929.17999999993</v>
      </c>
      <c r="P180" s="58"/>
      <c r="Q180" s="58"/>
      <c r="R180" s="58"/>
      <c r="S180" s="58"/>
      <c r="T180" s="58"/>
      <c r="U180" s="58"/>
      <c r="V180" s="58"/>
    </row>
    <row r="181" spans="1:22" x14ac:dyDescent="0.25">
      <c r="A181" s="73">
        <v>3815</v>
      </c>
      <c r="B181" s="73" t="s">
        <v>331</v>
      </c>
      <c r="C181" s="46">
        <v>28</v>
      </c>
      <c r="D181" s="46">
        <v>0</v>
      </c>
      <c r="E181" s="46">
        <v>0</v>
      </c>
      <c r="F181" s="46">
        <v>1955</v>
      </c>
      <c r="G181" s="46">
        <v>2038.09</v>
      </c>
      <c r="H181" s="46">
        <v>2038.09</v>
      </c>
      <c r="I181" s="46">
        <v>2594.7600000000002</v>
      </c>
      <c r="J181" s="46">
        <v>4200</v>
      </c>
      <c r="K181" s="46">
        <v>4200</v>
      </c>
      <c r="L181" s="46">
        <v>4200</v>
      </c>
      <c r="M181" s="46">
        <v>4200</v>
      </c>
      <c r="N181" s="46">
        <v>4200</v>
      </c>
      <c r="O181" s="46">
        <f t="shared" si="7"/>
        <v>29653.940000000002</v>
      </c>
      <c r="P181" s="58"/>
      <c r="Q181" s="58"/>
      <c r="R181" s="58"/>
      <c r="S181" s="58"/>
      <c r="T181" s="58"/>
      <c r="U181" s="58"/>
      <c r="V181" s="58"/>
    </row>
    <row r="182" spans="1:22" x14ac:dyDescent="0.25">
      <c r="A182" s="73">
        <v>3923</v>
      </c>
      <c r="B182" s="73" t="s">
        <v>376</v>
      </c>
      <c r="C182" s="46">
        <v>0</v>
      </c>
      <c r="D182" s="46">
        <v>2585</v>
      </c>
      <c r="E182" s="46">
        <v>235</v>
      </c>
      <c r="F182" s="46">
        <v>6510</v>
      </c>
      <c r="G182" s="46">
        <v>2485</v>
      </c>
      <c r="H182" s="46">
        <v>0</v>
      </c>
      <c r="I182" s="46">
        <v>3315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f t="shared" si="7"/>
        <v>15130</v>
      </c>
      <c r="P182" s="58"/>
      <c r="Q182" s="58"/>
      <c r="R182" s="58"/>
      <c r="S182" s="58"/>
      <c r="T182" s="58"/>
      <c r="U182" s="58"/>
      <c r="V182" s="58"/>
    </row>
    <row r="183" spans="1:22" x14ac:dyDescent="0.25">
      <c r="A183" s="73">
        <v>3924</v>
      </c>
      <c r="B183" s="73" t="s">
        <v>335</v>
      </c>
      <c r="C183" s="46">
        <v>0</v>
      </c>
      <c r="D183" s="46">
        <v>0</v>
      </c>
      <c r="E183" s="46">
        <v>0</v>
      </c>
      <c r="F183" s="46">
        <v>0</v>
      </c>
      <c r="G183" s="46">
        <v>17902.580000000002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>
        <v>0</v>
      </c>
      <c r="O183" s="46">
        <f t="shared" si="7"/>
        <v>17902.580000000002</v>
      </c>
      <c r="P183" s="58"/>
      <c r="Q183" s="58"/>
      <c r="R183" s="58"/>
      <c r="S183" s="58"/>
      <c r="T183" s="58"/>
      <c r="U183" s="58"/>
      <c r="V183" s="58"/>
    </row>
    <row r="184" spans="1:22" x14ac:dyDescent="0.25">
      <c r="A184" s="73">
        <v>3981</v>
      </c>
      <c r="B184" s="73" t="s">
        <v>336</v>
      </c>
      <c r="C184" s="46">
        <v>55433</v>
      </c>
      <c r="D184" s="46">
        <v>22290</v>
      </c>
      <c r="E184" s="46">
        <v>19237</v>
      </c>
      <c r="F184" s="46">
        <v>36294</v>
      </c>
      <c r="G184" s="46">
        <v>40294.800000000003</v>
      </c>
      <c r="H184" s="46">
        <v>24501.75</v>
      </c>
      <c r="I184" s="46">
        <v>26301.45</v>
      </c>
      <c r="J184" s="46">
        <v>29453.077499999999</v>
      </c>
      <c r="K184" s="46">
        <v>26301.45</v>
      </c>
      <c r="L184" s="46">
        <v>31168.400042174064</v>
      </c>
      <c r="M184" s="46">
        <v>25632.374494296448</v>
      </c>
      <c r="N184" s="46">
        <v>26301.45</v>
      </c>
      <c r="O184" s="46">
        <f t="shared" si="7"/>
        <v>363208.75203647057</v>
      </c>
      <c r="P184" s="58"/>
      <c r="Q184" s="58"/>
      <c r="R184" s="58"/>
      <c r="S184" s="58"/>
      <c r="T184" s="58"/>
      <c r="U184" s="58"/>
      <c r="V184" s="58"/>
    </row>
    <row r="185" spans="1:22" x14ac:dyDescent="0.25">
      <c r="A185" s="73">
        <v>3993</v>
      </c>
      <c r="B185" s="73" t="s">
        <v>337</v>
      </c>
      <c r="C185" s="46">
        <v>3615.44</v>
      </c>
      <c r="D185" s="46">
        <v>3554.16</v>
      </c>
      <c r="E185" s="46">
        <v>3492.88</v>
      </c>
      <c r="F185" s="46">
        <v>3554.16</v>
      </c>
      <c r="G185" s="46">
        <v>4136.3</v>
      </c>
      <c r="H185" s="46">
        <v>6000</v>
      </c>
      <c r="I185" s="46">
        <v>5000</v>
      </c>
      <c r="J185" s="46">
        <v>5000</v>
      </c>
      <c r="K185" s="46">
        <v>8000</v>
      </c>
      <c r="L185" s="46">
        <v>5000</v>
      </c>
      <c r="M185" s="46">
        <v>6000</v>
      </c>
      <c r="N185" s="46">
        <v>6000</v>
      </c>
      <c r="O185" s="46">
        <f t="shared" si="7"/>
        <v>59352.94</v>
      </c>
      <c r="P185" s="58"/>
      <c r="Q185" s="58"/>
      <c r="R185" s="58"/>
      <c r="S185" s="58"/>
      <c r="T185" s="58"/>
      <c r="U185" s="58"/>
      <c r="V185" s="58"/>
    </row>
    <row r="186" spans="1:22" x14ac:dyDescent="0.25">
      <c r="A186" s="73">
        <v>5410</v>
      </c>
      <c r="B186" s="73" t="s">
        <v>363</v>
      </c>
      <c r="C186" s="46">
        <v>0</v>
      </c>
      <c r="D186" s="46">
        <v>0</v>
      </c>
      <c r="E186" s="46">
        <v>0</v>
      </c>
      <c r="F186" s="46">
        <v>17645.86</v>
      </c>
      <c r="G186" s="46">
        <f>251866.36+5487.78+20000</f>
        <v>277354.14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f t="shared" si="7"/>
        <v>295000</v>
      </c>
      <c r="P186" s="58"/>
      <c r="Q186" s="58"/>
      <c r="R186" s="58"/>
      <c r="S186" s="58"/>
      <c r="T186" s="58"/>
      <c r="U186" s="58"/>
      <c r="V186" s="58"/>
    </row>
    <row r="187" spans="1:22" x14ac:dyDescent="0.25">
      <c r="A187" s="81">
        <v>5690</v>
      </c>
      <c r="B187" s="81" t="s">
        <v>383</v>
      </c>
      <c r="C187" s="46">
        <v>0</v>
      </c>
      <c r="D187" s="46">
        <v>0</v>
      </c>
      <c r="E187" s="46">
        <v>0</v>
      </c>
      <c r="F187" s="46">
        <v>0</v>
      </c>
      <c r="G187" s="46">
        <v>116000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f t="shared" si="7"/>
        <v>116000</v>
      </c>
      <c r="P187" s="58"/>
      <c r="Q187" s="58"/>
      <c r="R187" s="58"/>
      <c r="S187" s="58"/>
      <c r="T187" s="58"/>
      <c r="U187" s="58"/>
      <c r="V187" s="58"/>
    </row>
    <row r="188" spans="1:22" x14ac:dyDescent="0.25">
      <c r="A188" s="73">
        <v>6122</v>
      </c>
      <c r="B188" s="73" t="s">
        <v>338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0</v>
      </c>
      <c r="P188" s="58"/>
      <c r="Q188" s="58"/>
      <c r="R188" s="58"/>
      <c r="S188" s="58"/>
      <c r="T188" s="58"/>
      <c r="U188" s="58"/>
      <c r="V188" s="58"/>
    </row>
    <row r="189" spans="1:22" x14ac:dyDescent="0.25">
      <c r="A189" s="73">
        <v>6123</v>
      </c>
      <c r="B189" s="80" t="s">
        <v>324</v>
      </c>
      <c r="C189" s="46">
        <v>337284.21</v>
      </c>
      <c r="D189" s="46">
        <v>337284.21</v>
      </c>
      <c r="E189" s="46">
        <v>0</v>
      </c>
      <c r="F189" s="46">
        <v>0</v>
      </c>
      <c r="G189" s="46">
        <v>302278.36</v>
      </c>
      <c r="H189" s="46">
        <v>201518.91</v>
      </c>
      <c r="I189" s="46">
        <v>0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1178365.69</v>
      </c>
      <c r="P189" s="58"/>
      <c r="Q189" s="58"/>
      <c r="R189" s="58"/>
      <c r="S189" s="58"/>
      <c r="T189" s="58"/>
      <c r="U189" s="58"/>
      <c r="V189" s="58"/>
    </row>
    <row r="190" spans="1:22" x14ac:dyDescent="0.25">
      <c r="A190" s="80">
        <v>6101</v>
      </c>
      <c r="B190" s="80" t="s">
        <v>378</v>
      </c>
      <c r="C190" s="46">
        <v>0</v>
      </c>
      <c r="D190" s="46">
        <v>0</v>
      </c>
      <c r="E190" s="46">
        <v>294903.59999999998</v>
      </c>
      <c r="F190" s="46">
        <v>0</v>
      </c>
      <c r="G190" s="46">
        <v>294903.59999999998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7"/>
        <v>589807.19999999995</v>
      </c>
      <c r="P190" s="58"/>
      <c r="Q190" s="58"/>
      <c r="R190" s="58"/>
      <c r="S190" s="58"/>
      <c r="T190" s="58"/>
      <c r="U190" s="58"/>
      <c r="V190" s="58"/>
    </row>
    <row r="191" spans="1:22" ht="39" x14ac:dyDescent="0.25">
      <c r="A191" s="73" t="s">
        <v>345</v>
      </c>
      <c r="B191" s="73" t="s">
        <v>304</v>
      </c>
      <c r="C191" s="44">
        <f t="shared" ref="C191:N191" si="9">SUM(C154:C190)</f>
        <v>1851916.21</v>
      </c>
      <c r="D191" s="44">
        <f t="shared" si="9"/>
        <v>1551463.9500000002</v>
      </c>
      <c r="E191" s="44">
        <f t="shared" si="9"/>
        <v>1941238.25</v>
      </c>
      <c r="F191" s="44">
        <f t="shared" si="9"/>
        <v>1559152.25</v>
      </c>
      <c r="G191" s="44">
        <f t="shared" si="9"/>
        <v>3236568.65</v>
      </c>
      <c r="H191" s="44">
        <f t="shared" si="9"/>
        <v>1853587.0154999997</v>
      </c>
      <c r="I191" s="44">
        <f t="shared" si="9"/>
        <v>1663573.4347000001</v>
      </c>
      <c r="J191" s="44">
        <f t="shared" si="9"/>
        <v>1709270.9493999998</v>
      </c>
      <c r="K191" s="44">
        <f t="shared" si="9"/>
        <v>1868370.1479896123</v>
      </c>
      <c r="L191" s="44">
        <f t="shared" si="9"/>
        <v>1465648.7311513899</v>
      </c>
      <c r="M191" s="44">
        <f t="shared" si="9"/>
        <v>1534610.5207763873</v>
      </c>
      <c r="N191" s="44">
        <f t="shared" si="9"/>
        <v>1493127.5546416142</v>
      </c>
      <c r="O191" s="44">
        <f>SUM(O154:O190)</f>
        <v>21728527.664159007</v>
      </c>
      <c r="P191" s="58"/>
      <c r="Q191" s="58"/>
      <c r="R191" s="58"/>
      <c r="S191" s="58"/>
      <c r="T191" s="58"/>
      <c r="U191" s="58"/>
      <c r="V191" s="58"/>
    </row>
    <row r="192" spans="1:22" x14ac:dyDescent="0.25">
      <c r="A192" s="72"/>
      <c r="C192" s="44"/>
      <c r="D192" s="46"/>
      <c r="E192" s="46"/>
      <c r="F192" s="46"/>
      <c r="G192" s="44"/>
      <c r="H192" s="46"/>
      <c r="J192" s="46"/>
      <c r="K192" s="46"/>
      <c r="L192" s="46"/>
      <c r="M192" s="46"/>
      <c r="N192" s="46"/>
      <c r="O192" s="46"/>
      <c r="P192" s="58"/>
      <c r="Q192" s="58"/>
      <c r="R192" s="58"/>
      <c r="S192" s="58"/>
      <c r="T192" s="58"/>
      <c r="U192" s="58"/>
      <c r="V192" s="58"/>
    </row>
    <row r="193" spans="1:23" x14ac:dyDescent="0.25">
      <c r="A193" s="40">
        <v>500</v>
      </c>
      <c r="B193" s="85" t="s">
        <v>346</v>
      </c>
      <c r="C193" s="47"/>
      <c r="D193" s="47"/>
      <c r="E193" s="47"/>
      <c r="F193" s="47"/>
      <c r="G193" s="47"/>
      <c r="H193" s="72"/>
      <c r="I193" s="47"/>
      <c r="J193" s="46"/>
      <c r="K193" s="46"/>
      <c r="L193" s="46"/>
      <c r="M193" s="46"/>
      <c r="N193" s="46"/>
      <c r="O193" s="46"/>
      <c r="P193" s="58"/>
      <c r="Q193" s="58"/>
      <c r="R193" s="58"/>
      <c r="S193" s="58"/>
      <c r="T193" s="58"/>
      <c r="U193" s="58"/>
      <c r="V193" s="58"/>
    </row>
    <row r="194" spans="1:23" x14ac:dyDescent="0.25">
      <c r="A194" s="73">
        <v>1131</v>
      </c>
      <c r="B194" s="73" t="s">
        <v>210</v>
      </c>
      <c r="C194" s="46">
        <v>163839.48000000001</v>
      </c>
      <c r="D194" s="46">
        <v>165764.96</v>
      </c>
      <c r="E194" s="46">
        <v>235676.67</v>
      </c>
      <c r="F194" s="46">
        <v>169552.43</v>
      </c>
      <c r="G194" s="46">
        <v>322327.18</v>
      </c>
      <c r="H194" s="46">
        <v>240480.25007499999</v>
      </c>
      <c r="I194" s="46">
        <v>192384.20006</v>
      </c>
      <c r="J194" s="46">
        <v>240480.25007499999</v>
      </c>
      <c r="K194" s="46">
        <v>192384.20006</v>
      </c>
      <c r="L194" s="46">
        <v>192384.20006</v>
      </c>
      <c r="M194" s="46">
        <v>240480.25007499999</v>
      </c>
      <c r="N194" s="46">
        <v>192384.20006</v>
      </c>
      <c r="O194" s="46">
        <f>SUM(C194:N194)</f>
        <v>2548138.2704650001</v>
      </c>
      <c r="P194" s="58"/>
      <c r="Q194" s="58"/>
      <c r="R194" s="58"/>
      <c r="S194" s="58"/>
      <c r="T194" s="58"/>
      <c r="U194" s="58"/>
      <c r="V194" s="58"/>
      <c r="W194" s="58"/>
    </row>
    <row r="195" spans="1:23" x14ac:dyDescent="0.25">
      <c r="A195" s="73">
        <v>1322</v>
      </c>
      <c r="B195" s="73" t="s">
        <v>213</v>
      </c>
      <c r="C195" s="46">
        <v>3989.84</v>
      </c>
      <c r="D195" s="46">
        <v>3369.61</v>
      </c>
      <c r="E195" s="46">
        <v>4734.59</v>
      </c>
      <c r="F195" s="46">
        <v>3915.82</v>
      </c>
      <c r="G195" s="46">
        <v>10419.17</v>
      </c>
      <c r="H195" s="46">
        <v>5952.4814374999996</v>
      </c>
      <c r="I195" s="46">
        <v>4761.9851499999995</v>
      </c>
      <c r="J195" s="46">
        <v>5952.4814374999996</v>
      </c>
      <c r="K195" s="46">
        <v>4761.9851499999995</v>
      </c>
      <c r="L195" s="46">
        <v>4761.9851499999995</v>
      </c>
      <c r="M195" s="46">
        <v>5952.4814374999996</v>
      </c>
      <c r="N195" s="46">
        <v>4761.9851499999995</v>
      </c>
      <c r="O195" s="46">
        <f t="shared" ref="O195:O218" si="10">SUM(C195:N195)</f>
        <v>63334.414912499997</v>
      </c>
      <c r="P195" s="58"/>
      <c r="Q195" s="58"/>
      <c r="R195" s="58"/>
      <c r="S195" s="58"/>
      <c r="T195" s="58"/>
      <c r="U195" s="58"/>
      <c r="V195" s="58"/>
      <c r="W195" s="58"/>
    </row>
    <row r="196" spans="1:23" x14ac:dyDescent="0.25">
      <c r="A196" s="73">
        <v>1323</v>
      </c>
      <c r="B196" s="73" t="s">
        <v>214</v>
      </c>
      <c r="C196" s="46">
        <v>24623.71</v>
      </c>
      <c r="D196" s="46">
        <v>22240.77</v>
      </c>
      <c r="E196" s="46">
        <v>23189.22</v>
      </c>
      <c r="F196" s="46">
        <v>22136.85</v>
      </c>
      <c r="G196" s="46">
        <v>29237.16</v>
      </c>
      <c r="H196" s="46">
        <v>25517.397600000004</v>
      </c>
      <c r="I196" s="46">
        <v>25750.450799999999</v>
      </c>
      <c r="J196" s="46">
        <v>25750.450799999999</v>
      </c>
      <c r="K196" s="46">
        <v>25750.450799999999</v>
      </c>
      <c r="L196" s="46">
        <v>25750.450799999999</v>
      </c>
      <c r="M196" s="46">
        <v>25750.450799999999</v>
      </c>
      <c r="N196" s="46">
        <v>48685.187656494767</v>
      </c>
      <c r="O196" s="46">
        <f t="shared" si="10"/>
        <v>324382.54925649473</v>
      </c>
      <c r="P196" s="58"/>
      <c r="Q196" s="58"/>
      <c r="R196" s="58"/>
      <c r="S196" s="58"/>
      <c r="T196" s="58"/>
      <c r="U196" s="58"/>
      <c r="V196" s="58"/>
    </row>
    <row r="197" spans="1:23" x14ac:dyDescent="0.25">
      <c r="A197" s="73">
        <v>1324</v>
      </c>
      <c r="B197" s="73" t="s">
        <v>215</v>
      </c>
      <c r="C197" s="46">
        <v>2640.06</v>
      </c>
      <c r="D197" s="46">
        <v>5456.6</v>
      </c>
      <c r="E197" s="46">
        <v>0</v>
      </c>
      <c r="F197" s="46">
        <v>0</v>
      </c>
      <c r="G197" s="46">
        <v>5000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5000</v>
      </c>
      <c r="N197" s="46">
        <v>0</v>
      </c>
      <c r="O197" s="46">
        <f t="shared" si="10"/>
        <v>18096.66</v>
      </c>
      <c r="P197" s="58"/>
      <c r="Q197" s="58"/>
      <c r="R197" s="58"/>
      <c r="S197" s="58"/>
      <c r="T197" s="58"/>
      <c r="U197" s="58"/>
      <c r="V197" s="58"/>
    </row>
    <row r="198" spans="1:23" x14ac:dyDescent="0.25">
      <c r="A198" s="73">
        <v>1325</v>
      </c>
      <c r="B198" s="73" t="s">
        <v>216</v>
      </c>
      <c r="C198" s="46">
        <v>6264.07</v>
      </c>
      <c r="D198" s="46">
        <v>5657.87</v>
      </c>
      <c r="E198" s="46">
        <v>5868.16</v>
      </c>
      <c r="F198" s="46">
        <v>5602.5</v>
      </c>
      <c r="G198" s="46">
        <v>8860.27</v>
      </c>
      <c r="H198" s="46">
        <v>6996.1536000000006</v>
      </c>
      <c r="I198" s="46">
        <v>7058.9232000000002</v>
      </c>
      <c r="J198" s="46">
        <v>7192.8324000000002</v>
      </c>
      <c r="K198" s="46">
        <v>7192.8324000000002</v>
      </c>
      <c r="L198" s="46">
        <v>7192.8324000000002</v>
      </c>
      <c r="M198" s="46">
        <v>7192.8324000000002</v>
      </c>
      <c r="N198" s="46">
        <v>7192.8324000000002</v>
      </c>
      <c r="O198" s="46">
        <f t="shared" si="10"/>
        <v>82272.108800000002</v>
      </c>
      <c r="P198" s="58"/>
      <c r="Q198" s="58"/>
      <c r="R198" s="58"/>
      <c r="S198" s="58"/>
      <c r="T198" s="58"/>
      <c r="U198" s="58"/>
      <c r="V198" s="58"/>
    </row>
    <row r="199" spans="1:23" x14ac:dyDescent="0.25">
      <c r="A199" s="73">
        <v>1332</v>
      </c>
      <c r="B199" s="73" t="s">
        <v>217</v>
      </c>
      <c r="C199" s="46">
        <v>1404.24</v>
      </c>
      <c r="D199" s="46">
        <v>307.13</v>
      </c>
      <c r="E199" s="46">
        <v>307.13</v>
      </c>
      <c r="F199" s="46">
        <v>0</v>
      </c>
      <c r="G199" s="46">
        <v>4490.1000000000004</v>
      </c>
      <c r="H199" s="46">
        <v>1000</v>
      </c>
      <c r="I199" s="46">
        <v>1000</v>
      </c>
      <c r="J199" s="46">
        <v>1000</v>
      </c>
      <c r="K199" s="46">
        <v>1000</v>
      </c>
      <c r="L199" s="46">
        <v>1000</v>
      </c>
      <c r="M199" s="46">
        <v>1000</v>
      </c>
      <c r="N199" s="46">
        <v>1000</v>
      </c>
      <c r="O199" s="46">
        <f t="shared" si="10"/>
        <v>13508.6</v>
      </c>
      <c r="P199" s="58"/>
      <c r="Q199" s="58"/>
      <c r="R199" s="58"/>
      <c r="S199" s="58"/>
      <c r="T199" s="58"/>
      <c r="U199" s="58"/>
      <c r="V199" s="58"/>
    </row>
    <row r="200" spans="1:23" x14ac:dyDescent="0.25">
      <c r="A200" s="73">
        <v>1336</v>
      </c>
      <c r="B200" s="73" t="s">
        <v>218</v>
      </c>
      <c r="C200" s="46">
        <v>10686.38</v>
      </c>
      <c r="D200" s="46">
        <v>6187.4</v>
      </c>
      <c r="E200" s="46">
        <v>7276.91</v>
      </c>
      <c r="F200" s="44">
        <v>28231.68</v>
      </c>
      <c r="G200" s="46">
        <v>18366.88</v>
      </c>
      <c r="H200" s="46">
        <v>0</v>
      </c>
      <c r="I200" s="46">
        <v>0</v>
      </c>
      <c r="J200" s="46">
        <v>0</v>
      </c>
      <c r="K200" s="46">
        <v>9559.7453500000011</v>
      </c>
      <c r="L200" s="46">
        <v>0</v>
      </c>
      <c r="M200" s="46">
        <v>12014.013501205687</v>
      </c>
      <c r="N200" s="46">
        <v>14391.800408307019</v>
      </c>
      <c r="O200" s="46">
        <f t="shared" si="10"/>
        <v>106714.80925951269</v>
      </c>
      <c r="P200" s="58"/>
      <c r="Q200" s="58"/>
      <c r="R200" s="58"/>
      <c r="S200" s="58"/>
      <c r="T200" s="58"/>
      <c r="U200" s="58"/>
      <c r="V200" s="58"/>
    </row>
    <row r="201" spans="1:23" x14ac:dyDescent="0.25">
      <c r="A201" s="73">
        <v>1337</v>
      </c>
      <c r="B201" s="73" t="s">
        <v>219</v>
      </c>
      <c r="C201" s="46">
        <v>0</v>
      </c>
      <c r="D201" s="46">
        <v>0</v>
      </c>
      <c r="E201" s="46">
        <v>0</v>
      </c>
      <c r="F201" s="46">
        <v>51315.65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  <c r="O201" s="46">
        <f t="shared" si="10"/>
        <v>51315.65</v>
      </c>
      <c r="P201" s="58"/>
      <c r="Q201" s="58"/>
      <c r="R201" s="58"/>
      <c r="S201" s="58"/>
      <c r="T201" s="58"/>
      <c r="U201" s="58"/>
      <c r="V201" s="58"/>
    </row>
    <row r="202" spans="1:23" x14ac:dyDescent="0.25">
      <c r="A202" s="73">
        <v>1338</v>
      </c>
      <c r="B202" s="73" t="s">
        <v>220</v>
      </c>
      <c r="C202" s="46">
        <v>0</v>
      </c>
      <c r="D202" s="46">
        <v>409.5</v>
      </c>
      <c r="E202" s="46">
        <v>399.75</v>
      </c>
      <c r="F202" s="46">
        <v>393.6</v>
      </c>
      <c r="G202" s="46">
        <v>1297.1500000000001</v>
      </c>
      <c r="H202" s="46">
        <v>500</v>
      </c>
      <c r="I202" s="46">
        <v>500</v>
      </c>
      <c r="J202" s="46">
        <v>500</v>
      </c>
      <c r="K202" s="46">
        <v>500</v>
      </c>
      <c r="L202" s="46">
        <v>500</v>
      </c>
      <c r="M202" s="46">
        <v>500</v>
      </c>
      <c r="N202" s="46">
        <v>500</v>
      </c>
      <c r="O202" s="46">
        <f t="shared" si="10"/>
        <v>6000</v>
      </c>
      <c r="P202" s="58"/>
      <c r="Q202" s="58"/>
      <c r="R202" s="58"/>
      <c r="S202" s="58"/>
      <c r="T202" s="58"/>
      <c r="U202" s="58"/>
      <c r="V202" s="58"/>
    </row>
    <row r="203" spans="1:23" x14ac:dyDescent="0.25">
      <c r="A203" s="73">
        <v>1411</v>
      </c>
      <c r="B203" s="73" t="s">
        <v>221</v>
      </c>
      <c r="C203" s="46">
        <v>26310.01</v>
      </c>
      <c r="D203" s="46">
        <v>23297.040000000001</v>
      </c>
      <c r="E203" s="46">
        <v>29725.13</v>
      </c>
      <c r="F203" s="46">
        <v>26750.98</v>
      </c>
      <c r="G203" s="46">
        <v>40456.65</v>
      </c>
      <c r="H203" s="46">
        <v>31404.997349999998</v>
      </c>
      <c r="I203" s="46">
        <v>30930.437249999999</v>
      </c>
      <c r="J203" s="46">
        <v>31581.836449999999</v>
      </c>
      <c r="K203" s="46">
        <v>31581.836449999999</v>
      </c>
      <c r="L203" s="46">
        <v>31581.836449999999</v>
      </c>
      <c r="M203" s="46">
        <v>31581.836449999999</v>
      </c>
      <c r="N203" s="46">
        <v>31581.836449999999</v>
      </c>
      <c r="O203" s="46">
        <f t="shared" si="10"/>
        <v>366784.42684999999</v>
      </c>
      <c r="P203" s="58"/>
      <c r="Q203" s="58"/>
      <c r="R203" s="58"/>
      <c r="S203" s="58"/>
      <c r="T203" s="58"/>
      <c r="U203" s="58"/>
      <c r="V203" s="58"/>
    </row>
    <row r="204" spans="1:23" x14ac:dyDescent="0.25">
      <c r="A204" s="73">
        <v>1421</v>
      </c>
      <c r="B204" s="73" t="s">
        <v>222</v>
      </c>
      <c r="C204" s="46">
        <v>0</v>
      </c>
      <c r="D204" s="46">
        <v>21288.06</v>
      </c>
      <c r="E204" s="46">
        <v>0</v>
      </c>
      <c r="F204" s="46">
        <v>21699.65</v>
      </c>
      <c r="G204" s="46">
        <v>0</v>
      </c>
      <c r="H204" s="46">
        <v>43932.97</v>
      </c>
      <c r="I204" s="46">
        <v>0</v>
      </c>
      <c r="J204" s="46">
        <v>28973.559949999999</v>
      </c>
      <c r="K204" s="46">
        <v>0</v>
      </c>
      <c r="L204" s="46">
        <v>28973.559949999999</v>
      </c>
      <c r="M204" s="46">
        <v>0</v>
      </c>
      <c r="N204" s="46">
        <v>28973.559949999999</v>
      </c>
      <c r="O204" s="46">
        <f t="shared" si="10"/>
        <v>173841.35985000001</v>
      </c>
      <c r="P204" s="58"/>
      <c r="Q204" s="58"/>
      <c r="R204" s="58"/>
      <c r="S204" s="58"/>
      <c r="T204" s="58"/>
      <c r="U204" s="58"/>
      <c r="V204" s="58"/>
    </row>
    <row r="205" spans="1:23" x14ac:dyDescent="0.25">
      <c r="A205" s="73">
        <v>1431</v>
      </c>
      <c r="B205" s="73" t="s">
        <v>223</v>
      </c>
      <c r="C205" s="46">
        <v>0</v>
      </c>
      <c r="D205" s="46">
        <v>20904.54</v>
      </c>
      <c r="E205" s="46">
        <v>0</v>
      </c>
      <c r="F205" s="46">
        <v>22350.67</v>
      </c>
      <c r="G205" s="46">
        <v>0</v>
      </c>
      <c r="H205" s="46">
        <v>46273.19</v>
      </c>
      <c r="I205" s="46">
        <v>0</v>
      </c>
      <c r="J205" s="46">
        <v>29842.795549999995</v>
      </c>
      <c r="K205" s="46">
        <v>0</v>
      </c>
      <c r="L205" s="46">
        <v>29842.795549999995</v>
      </c>
      <c r="M205" s="46">
        <v>0</v>
      </c>
      <c r="N205" s="46">
        <v>29842.795549999995</v>
      </c>
      <c r="O205" s="46">
        <f t="shared" si="10"/>
        <v>179056.78664999997</v>
      </c>
      <c r="P205" s="58"/>
      <c r="Q205" s="58"/>
      <c r="R205" s="58"/>
      <c r="S205" s="58"/>
      <c r="T205" s="58"/>
      <c r="U205" s="58"/>
      <c r="V205" s="58"/>
    </row>
    <row r="206" spans="1:23" x14ac:dyDescent="0.25">
      <c r="A206" s="73">
        <v>1543</v>
      </c>
      <c r="B206" s="73" t="s">
        <v>347</v>
      </c>
      <c r="C206" s="46">
        <v>3046.49</v>
      </c>
      <c r="D206" s="46">
        <v>2944.95</v>
      </c>
      <c r="E206" s="46">
        <v>2944.95</v>
      </c>
      <c r="F206" s="46">
        <v>2944.95</v>
      </c>
      <c r="G206" s="46">
        <v>3500</v>
      </c>
      <c r="H206" s="46">
        <v>3500</v>
      </c>
      <c r="I206" s="46">
        <v>3500</v>
      </c>
      <c r="J206" s="46">
        <v>3500</v>
      </c>
      <c r="K206" s="46">
        <v>3500</v>
      </c>
      <c r="L206" s="46">
        <v>3500</v>
      </c>
      <c r="M206" s="46">
        <v>3500</v>
      </c>
      <c r="N206" s="46">
        <v>3500</v>
      </c>
      <c r="O206" s="46">
        <f t="shared" si="10"/>
        <v>39881.339999999997</v>
      </c>
      <c r="P206" s="58"/>
      <c r="Q206" s="58"/>
      <c r="R206" s="58"/>
      <c r="S206" s="58"/>
      <c r="T206" s="58"/>
      <c r="U206" s="58"/>
      <c r="V206" s="58"/>
    </row>
    <row r="207" spans="1:23" x14ac:dyDescent="0.25">
      <c r="A207" s="73">
        <v>1545</v>
      </c>
      <c r="B207" s="73" t="s">
        <v>225</v>
      </c>
      <c r="C207" s="46">
        <v>27293.64</v>
      </c>
      <c r="D207" s="46">
        <v>26413.200000000001</v>
      </c>
      <c r="E207" s="46">
        <v>25532.76</v>
      </c>
      <c r="F207" s="46">
        <v>25532.76</v>
      </c>
      <c r="G207" s="46">
        <v>44653.91</v>
      </c>
      <c r="H207" s="46">
        <v>31449.198099999998</v>
      </c>
      <c r="I207" s="46">
        <v>29599.2467</v>
      </c>
      <c r="J207" s="46">
        <v>34046.133611999998</v>
      </c>
      <c r="K207" s="46">
        <v>67117.483322946355</v>
      </c>
      <c r="L207" s="46">
        <v>35797.419625973183</v>
      </c>
      <c r="M207" s="46">
        <v>38722.538870438817</v>
      </c>
      <c r="N207" s="46">
        <v>49227.263312131574</v>
      </c>
      <c r="O207" s="46">
        <f t="shared" si="10"/>
        <v>435385.55354348995</v>
      </c>
      <c r="P207" s="58"/>
      <c r="Q207" s="58"/>
      <c r="R207" s="58"/>
      <c r="S207" s="58"/>
      <c r="T207" s="58"/>
      <c r="U207" s="58"/>
      <c r="V207" s="58"/>
    </row>
    <row r="208" spans="1:23" x14ac:dyDescent="0.25">
      <c r="A208" s="73">
        <v>1547</v>
      </c>
      <c r="B208" s="73" t="s">
        <v>226</v>
      </c>
      <c r="C208" s="46">
        <v>21889.18</v>
      </c>
      <c r="D208" s="46">
        <v>614.25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10"/>
        <v>22503.43</v>
      </c>
      <c r="P208" s="58"/>
      <c r="Q208" s="58"/>
      <c r="R208" s="58"/>
      <c r="S208" s="58"/>
      <c r="T208" s="58"/>
      <c r="U208" s="58"/>
      <c r="V208" s="58"/>
    </row>
    <row r="209" spans="1:23" x14ac:dyDescent="0.25">
      <c r="A209" s="73">
        <v>1548</v>
      </c>
      <c r="B209" s="73" t="s">
        <v>227</v>
      </c>
      <c r="C209" s="46">
        <v>0</v>
      </c>
      <c r="D209" s="46">
        <v>0</v>
      </c>
      <c r="E209" s="46">
        <v>0</v>
      </c>
      <c r="F209" s="46">
        <v>0</v>
      </c>
      <c r="G209" s="46">
        <v>21992.5</v>
      </c>
      <c r="H209" s="46">
        <v>0</v>
      </c>
      <c r="I209" s="46">
        <v>0</v>
      </c>
      <c r="J209" s="46">
        <v>0</v>
      </c>
      <c r="K209" s="46">
        <v>0</v>
      </c>
      <c r="L209" s="46">
        <v>0</v>
      </c>
      <c r="M209" s="46">
        <v>0</v>
      </c>
      <c r="N209" s="46">
        <v>0</v>
      </c>
      <c r="O209" s="46">
        <f t="shared" si="10"/>
        <v>21992.5</v>
      </c>
      <c r="P209" s="58"/>
      <c r="Q209" s="58"/>
      <c r="R209" s="58"/>
      <c r="S209" s="58"/>
      <c r="T209" s="58"/>
      <c r="U209" s="58"/>
      <c r="V209" s="58"/>
    </row>
    <row r="210" spans="1:23" x14ac:dyDescent="0.25">
      <c r="A210" s="73">
        <v>1592</v>
      </c>
      <c r="B210" s="73" t="s">
        <v>228</v>
      </c>
      <c r="C210" s="46">
        <v>16577.650000000001</v>
      </c>
      <c r="D210" s="46">
        <v>16763.88</v>
      </c>
      <c r="E210" s="46">
        <v>20702.009999999998</v>
      </c>
      <c r="F210" s="46">
        <v>17105.439999999999</v>
      </c>
      <c r="G210" s="46">
        <v>26382.42</v>
      </c>
      <c r="H210" s="46">
        <v>23809.925749999999</v>
      </c>
      <c r="I210" s="46">
        <v>19047.940599999998</v>
      </c>
      <c r="J210" s="46">
        <v>23809.925749999999</v>
      </c>
      <c r="K210" s="46">
        <v>19047.940599999998</v>
      </c>
      <c r="L210" s="46">
        <v>19047.940599999998</v>
      </c>
      <c r="M210" s="46">
        <v>23809.925749999999</v>
      </c>
      <c r="N210" s="46">
        <v>19047.940599999998</v>
      </c>
      <c r="O210" s="46">
        <f t="shared" si="10"/>
        <v>245152.93964999999</v>
      </c>
      <c r="P210" s="58"/>
      <c r="Q210" s="58"/>
      <c r="R210" s="58"/>
      <c r="S210" s="58"/>
      <c r="T210" s="58"/>
      <c r="U210" s="58"/>
      <c r="V210" s="58"/>
    </row>
    <row r="211" spans="1:23" x14ac:dyDescent="0.25">
      <c r="A211" s="73">
        <v>1593</v>
      </c>
      <c r="B211" s="73" t="s">
        <v>229</v>
      </c>
      <c r="C211" s="46">
        <v>16577.650000000001</v>
      </c>
      <c r="D211" s="46">
        <v>16763.88</v>
      </c>
      <c r="E211" s="46">
        <v>20702.009999999998</v>
      </c>
      <c r="F211" s="46">
        <v>17105.439999999999</v>
      </c>
      <c r="G211" s="46">
        <v>26382.42</v>
      </c>
      <c r="H211" s="46">
        <v>23809.925749999999</v>
      </c>
      <c r="I211" s="46">
        <v>19047.940599999998</v>
      </c>
      <c r="J211" s="46">
        <v>23809.925749999999</v>
      </c>
      <c r="K211" s="46">
        <v>19047.940599999998</v>
      </c>
      <c r="L211" s="46">
        <v>19047.940599999998</v>
      </c>
      <c r="M211" s="46">
        <v>23809.925749999999</v>
      </c>
      <c r="N211" s="46">
        <v>19047.940599999998</v>
      </c>
      <c r="O211" s="46">
        <f t="shared" si="10"/>
        <v>245152.93964999999</v>
      </c>
      <c r="P211" s="58"/>
      <c r="Q211" s="58"/>
      <c r="R211" s="58"/>
      <c r="S211" s="58"/>
      <c r="T211" s="58"/>
      <c r="U211" s="58"/>
      <c r="V211" s="58"/>
    </row>
    <row r="212" spans="1:23" x14ac:dyDescent="0.25">
      <c r="A212" s="73">
        <v>1612</v>
      </c>
      <c r="B212" s="73" t="s">
        <v>230</v>
      </c>
      <c r="C212" s="46">
        <v>3939.9</v>
      </c>
      <c r="D212" s="46">
        <v>3985.85</v>
      </c>
      <c r="E212" s="46">
        <v>5541.61</v>
      </c>
      <c r="F212" s="46">
        <v>4075.27</v>
      </c>
      <c r="G212" s="46">
        <v>4571.51</v>
      </c>
      <c r="H212" s="46">
        <v>5714.3821799999996</v>
      </c>
      <c r="I212" s="46">
        <v>4571.505744</v>
      </c>
      <c r="J212" s="46">
        <v>5714.3821799999996</v>
      </c>
      <c r="K212" s="46">
        <v>4571.505744</v>
      </c>
      <c r="L212" s="46">
        <v>4571.505744</v>
      </c>
      <c r="M212" s="46">
        <v>5714.3821799999996</v>
      </c>
      <c r="N212" s="46">
        <v>4571.505744</v>
      </c>
      <c r="O212" s="46">
        <f t="shared" si="10"/>
        <v>57543.309516000008</v>
      </c>
      <c r="P212" s="58"/>
      <c r="Q212" s="58"/>
      <c r="R212" s="58"/>
      <c r="S212" s="58"/>
      <c r="T212" s="58"/>
      <c r="U212" s="58"/>
      <c r="V212" s="58"/>
    </row>
    <row r="213" spans="1:23" x14ac:dyDescent="0.25">
      <c r="A213" s="73">
        <v>2712</v>
      </c>
      <c r="B213" s="73" t="s">
        <v>317</v>
      </c>
      <c r="C213" s="46">
        <v>0</v>
      </c>
      <c r="D213" s="46">
        <v>0</v>
      </c>
      <c r="E213" s="46">
        <v>0</v>
      </c>
      <c r="F213" s="46">
        <v>0</v>
      </c>
      <c r="G213" s="46">
        <v>5000</v>
      </c>
      <c r="H213" s="46">
        <v>5000</v>
      </c>
      <c r="I213" s="46">
        <v>0</v>
      </c>
      <c r="J213" s="46">
        <v>0</v>
      </c>
      <c r="K213" s="46">
        <v>0</v>
      </c>
      <c r="L213" s="46">
        <v>0</v>
      </c>
      <c r="M213" s="46">
        <v>0</v>
      </c>
      <c r="N213" s="46">
        <v>0</v>
      </c>
      <c r="O213" s="46">
        <f t="shared" si="10"/>
        <v>10000</v>
      </c>
      <c r="P213" s="58"/>
      <c r="Q213" s="58"/>
      <c r="R213" s="58"/>
      <c r="S213" s="58"/>
      <c r="T213" s="58"/>
      <c r="U213" s="58"/>
      <c r="V213" s="58"/>
    </row>
    <row r="214" spans="1:23" x14ac:dyDescent="0.25">
      <c r="A214" s="73">
        <v>2911</v>
      </c>
      <c r="B214" s="73" t="s">
        <v>243</v>
      </c>
      <c r="C214" s="46">
        <v>0</v>
      </c>
      <c r="D214" s="46">
        <v>599.99</v>
      </c>
      <c r="E214" s="46">
        <v>904.8</v>
      </c>
      <c r="F214" s="46">
        <v>0</v>
      </c>
      <c r="G214" s="46">
        <v>13105.21</v>
      </c>
      <c r="H214" s="46">
        <v>3000</v>
      </c>
      <c r="I214" s="46">
        <v>3000</v>
      </c>
      <c r="J214" s="46">
        <v>3000</v>
      </c>
      <c r="K214" s="46">
        <v>3000</v>
      </c>
      <c r="L214" s="46">
        <v>3000</v>
      </c>
      <c r="M214" s="46">
        <v>3000</v>
      </c>
      <c r="N214" s="46">
        <v>3000</v>
      </c>
      <c r="O214" s="46">
        <f t="shared" si="10"/>
        <v>35610</v>
      </c>
      <c r="P214" s="58"/>
      <c r="Q214" s="58"/>
      <c r="R214" s="58"/>
      <c r="S214" s="58"/>
      <c r="T214" s="58"/>
      <c r="U214" s="58"/>
      <c r="V214" s="58"/>
    </row>
    <row r="215" spans="1:23" x14ac:dyDescent="0.25">
      <c r="A215" s="45">
        <v>3341</v>
      </c>
      <c r="B215" s="45" t="s">
        <v>252</v>
      </c>
      <c r="C215" s="46">
        <v>0</v>
      </c>
      <c r="D215" s="46">
        <v>0</v>
      </c>
      <c r="E215" s="46">
        <v>0</v>
      </c>
      <c r="F215" s="46">
        <v>0</v>
      </c>
      <c r="G215" s="46">
        <v>1000</v>
      </c>
      <c r="H215" s="46">
        <v>0</v>
      </c>
      <c r="I215" s="46">
        <v>0</v>
      </c>
      <c r="J215" s="46">
        <v>0</v>
      </c>
      <c r="K215" s="46">
        <v>0</v>
      </c>
      <c r="L215" s="46">
        <v>0</v>
      </c>
      <c r="M215" s="46">
        <v>0</v>
      </c>
      <c r="N215" s="46">
        <v>0</v>
      </c>
      <c r="O215" s="46">
        <f t="shared" si="10"/>
        <v>1000</v>
      </c>
      <c r="P215" s="58"/>
      <c r="Q215" s="58"/>
      <c r="R215" s="58"/>
      <c r="S215" s="58"/>
      <c r="T215" s="58"/>
      <c r="U215" s="58"/>
      <c r="V215" s="58"/>
    </row>
    <row r="216" spans="1:23" x14ac:dyDescent="0.25">
      <c r="A216" s="73">
        <v>3534</v>
      </c>
      <c r="B216" s="73" t="s">
        <v>265</v>
      </c>
      <c r="C216" s="46">
        <v>0</v>
      </c>
      <c r="D216" s="46">
        <v>0</v>
      </c>
      <c r="E216" s="46">
        <v>0</v>
      </c>
      <c r="F216" s="46">
        <v>0</v>
      </c>
      <c r="G216" s="46">
        <v>2000</v>
      </c>
      <c r="H216" s="46">
        <v>0</v>
      </c>
      <c r="I216" s="46">
        <v>1000</v>
      </c>
      <c r="J216" s="46">
        <v>0</v>
      </c>
      <c r="K216" s="46">
        <v>1000</v>
      </c>
      <c r="L216" s="46">
        <v>0</v>
      </c>
      <c r="M216" s="46">
        <v>1000</v>
      </c>
      <c r="N216" s="46">
        <v>0</v>
      </c>
      <c r="O216" s="46">
        <f t="shared" si="10"/>
        <v>5000</v>
      </c>
      <c r="P216" s="58"/>
      <c r="Q216" s="58"/>
      <c r="R216" s="58"/>
      <c r="S216" s="58"/>
      <c r="T216" s="58"/>
      <c r="U216" s="58"/>
      <c r="V216" s="58"/>
    </row>
    <row r="217" spans="1:23" x14ac:dyDescent="0.25">
      <c r="A217" s="45">
        <v>3857</v>
      </c>
      <c r="B217" s="45" t="s">
        <v>271</v>
      </c>
      <c r="C217" s="46">
        <v>0</v>
      </c>
      <c r="D217" s="46">
        <v>0</v>
      </c>
      <c r="E217" s="46">
        <v>0</v>
      </c>
      <c r="F217" s="46">
        <v>390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>
        <v>0</v>
      </c>
      <c r="O217" s="46">
        <f t="shared" si="10"/>
        <v>390</v>
      </c>
      <c r="P217" s="58"/>
      <c r="Q217" s="58"/>
      <c r="R217" s="58"/>
      <c r="S217" s="58"/>
      <c r="T217" s="58"/>
      <c r="U217" s="58"/>
      <c r="V217" s="58"/>
    </row>
    <row r="218" spans="1:23" x14ac:dyDescent="0.25">
      <c r="A218" s="73">
        <v>5671</v>
      </c>
      <c r="B218" s="73" t="s">
        <v>294</v>
      </c>
      <c r="C218" s="46">
        <v>0</v>
      </c>
      <c r="D218" s="46">
        <v>0</v>
      </c>
      <c r="E218" s="46">
        <v>9748.3799999999992</v>
      </c>
      <c r="F218" s="46">
        <v>0</v>
      </c>
      <c r="G218" s="46">
        <v>40251.620000000003</v>
      </c>
      <c r="H218" s="46">
        <v>0</v>
      </c>
      <c r="I218" s="46">
        <v>0</v>
      </c>
      <c r="J218" s="46">
        <v>0</v>
      </c>
      <c r="K218" s="46">
        <v>0</v>
      </c>
      <c r="L218" s="46">
        <v>25000</v>
      </c>
      <c r="M218" s="46">
        <v>0</v>
      </c>
      <c r="N218" s="46">
        <v>0</v>
      </c>
      <c r="O218" s="46">
        <f t="shared" si="10"/>
        <v>75000</v>
      </c>
      <c r="P218" s="58"/>
      <c r="Q218" s="58"/>
      <c r="R218" s="58"/>
      <c r="S218" s="58"/>
      <c r="T218" s="58"/>
      <c r="U218" s="58"/>
      <c r="V218" s="58"/>
    </row>
    <row r="219" spans="1:23" ht="39" x14ac:dyDescent="0.25">
      <c r="A219" s="73" t="s">
        <v>349</v>
      </c>
      <c r="B219" s="73" t="s">
        <v>346</v>
      </c>
      <c r="C219" s="44">
        <f t="shared" ref="C219:N219" si="11">SUM(C194:C218)</f>
        <v>329082.30000000005</v>
      </c>
      <c r="D219" s="44">
        <f t="shared" si="11"/>
        <v>342969.48</v>
      </c>
      <c r="E219" s="44">
        <f t="shared" si="11"/>
        <v>393254.07999999996</v>
      </c>
      <c r="F219" s="44">
        <f t="shared" si="11"/>
        <v>419103.69</v>
      </c>
      <c r="G219" s="44">
        <f t="shared" si="11"/>
        <v>629294.15</v>
      </c>
      <c r="H219" s="44">
        <f t="shared" si="11"/>
        <v>498340.8718425</v>
      </c>
      <c r="I219" s="44">
        <f t="shared" si="11"/>
        <v>342152.63010399998</v>
      </c>
      <c r="J219" s="44">
        <f t="shared" si="11"/>
        <v>465154.57395450003</v>
      </c>
      <c r="K219" s="44">
        <f t="shared" si="11"/>
        <v>390015.92047694634</v>
      </c>
      <c r="L219" s="44">
        <f t="shared" si="11"/>
        <v>431952.46692997316</v>
      </c>
      <c r="M219" s="44">
        <f t="shared" si="11"/>
        <v>429028.63721414458</v>
      </c>
      <c r="N219" s="44">
        <f t="shared" si="11"/>
        <v>457708.84788093332</v>
      </c>
      <c r="O219" s="44">
        <f>SUM(O194:O218)</f>
        <v>5128057.6484029973</v>
      </c>
      <c r="P219" s="58"/>
      <c r="Q219" s="58"/>
      <c r="R219" s="58"/>
      <c r="S219" s="58"/>
      <c r="T219" s="58"/>
      <c r="U219" s="58"/>
      <c r="V219" s="58"/>
    </row>
    <row r="220" spans="1:23" x14ac:dyDescent="0.25">
      <c r="A220" s="72"/>
      <c r="C220" s="46"/>
      <c r="D220" s="46"/>
      <c r="E220" s="46"/>
      <c r="G220" s="46"/>
      <c r="J220" s="46"/>
      <c r="K220" s="46"/>
      <c r="L220" s="46"/>
      <c r="M220" s="46"/>
      <c r="N220" s="46"/>
      <c r="O220" s="46"/>
      <c r="P220" s="58"/>
      <c r="Q220" s="58"/>
      <c r="R220" s="58"/>
      <c r="S220" s="58"/>
      <c r="T220" s="58"/>
      <c r="U220" s="58"/>
      <c r="V220" s="58"/>
    </row>
    <row r="221" spans="1:23" x14ac:dyDescent="0.25">
      <c r="A221" s="40">
        <v>600</v>
      </c>
      <c r="B221" s="40" t="s">
        <v>155</v>
      </c>
      <c r="C221" s="47"/>
      <c r="D221" s="47"/>
      <c r="E221" s="47"/>
      <c r="F221" s="72"/>
      <c r="G221" s="72"/>
      <c r="H221" s="72"/>
      <c r="I221" s="72"/>
      <c r="J221" s="46"/>
      <c r="K221" s="46"/>
      <c r="L221" s="46"/>
      <c r="M221" s="46"/>
      <c r="N221" s="46"/>
      <c r="O221" s="46"/>
      <c r="P221" s="58"/>
      <c r="Q221" s="58"/>
      <c r="R221" s="58"/>
      <c r="S221" s="58"/>
      <c r="T221" s="58"/>
      <c r="U221" s="58"/>
      <c r="V221" s="58"/>
    </row>
    <row r="222" spans="1:23" x14ac:dyDescent="0.25">
      <c r="A222" s="73">
        <v>1131</v>
      </c>
      <c r="B222" s="73" t="s">
        <v>210</v>
      </c>
      <c r="C222" s="46">
        <v>36255.26</v>
      </c>
      <c r="D222" s="46">
        <v>36136.639999999999</v>
      </c>
      <c r="E222" s="46">
        <v>53319.91</v>
      </c>
      <c r="F222" s="46">
        <v>38337.26</v>
      </c>
      <c r="G222" s="46">
        <v>50965.3</v>
      </c>
      <c r="H222" s="46">
        <v>48910.929377499997</v>
      </c>
      <c r="I222" s="46">
        <v>39128.743501999998</v>
      </c>
      <c r="J222" s="46">
        <v>48910.929377499997</v>
      </c>
      <c r="K222" s="46">
        <v>39128.743501999998</v>
      </c>
      <c r="L222" s="46">
        <v>39128.743501999998</v>
      </c>
      <c r="M222" s="46">
        <v>48910.929377499997</v>
      </c>
      <c r="N222" s="46">
        <v>39128.743501999998</v>
      </c>
      <c r="O222" s="46">
        <f>SUM(C222:N222)</f>
        <v>518262.13214049989</v>
      </c>
      <c r="P222" s="58"/>
      <c r="Q222" s="58"/>
      <c r="R222" s="58"/>
      <c r="S222" s="58"/>
      <c r="T222" s="58"/>
      <c r="U222" s="58"/>
      <c r="V222" s="58"/>
      <c r="W222" s="58"/>
    </row>
    <row r="223" spans="1:23" x14ac:dyDescent="0.25">
      <c r="A223" s="73">
        <v>1322</v>
      </c>
      <c r="B223" s="73" t="s">
        <v>213</v>
      </c>
      <c r="C223" s="46">
        <v>1317.91</v>
      </c>
      <c r="D223" s="46">
        <v>880.77</v>
      </c>
      <c r="E223" s="46">
        <v>1636.97</v>
      </c>
      <c r="F223" s="46">
        <v>1383.83</v>
      </c>
      <c r="G223" s="46">
        <v>1162.24</v>
      </c>
      <c r="H223" s="46">
        <v>1452.7998824999997</v>
      </c>
      <c r="I223" s="46">
        <v>1162.2399059999998</v>
      </c>
      <c r="J223" s="46">
        <v>1452.7998824999997</v>
      </c>
      <c r="K223" s="46">
        <v>1162.2399059999998</v>
      </c>
      <c r="L223" s="46">
        <v>1162.2399059999998</v>
      </c>
      <c r="M223" s="46">
        <v>1452.7998824999997</v>
      </c>
      <c r="N223" s="46">
        <v>1162.2399059999998</v>
      </c>
      <c r="O223" s="46">
        <f t="shared" ref="O223:O250" si="12">SUM(C223:N223)</f>
        <v>15389.079271499995</v>
      </c>
      <c r="P223" s="58"/>
      <c r="Q223" s="58"/>
      <c r="R223" s="58"/>
      <c r="S223" s="58"/>
      <c r="T223" s="58"/>
      <c r="U223" s="58"/>
      <c r="V223" s="58"/>
      <c r="W223" s="58"/>
    </row>
    <row r="224" spans="1:23" x14ac:dyDescent="0.25">
      <c r="A224" s="73">
        <v>1323</v>
      </c>
      <c r="B224" s="73" t="s">
        <v>214</v>
      </c>
      <c r="C224" s="46">
        <v>4654.24</v>
      </c>
      <c r="D224" s="46">
        <v>4203.83</v>
      </c>
      <c r="E224" s="46">
        <v>4654.24</v>
      </c>
      <c r="F224" s="46">
        <v>4504.1000000000004</v>
      </c>
      <c r="G224" s="46">
        <v>5671.51</v>
      </c>
      <c r="H224" s="46">
        <v>4954.5100000000011</v>
      </c>
      <c r="I224" s="46">
        <v>5119.6639999999998</v>
      </c>
      <c r="J224" s="46">
        <v>5433.0870000000004</v>
      </c>
      <c r="K224" s="46">
        <v>5433.0870000000004</v>
      </c>
      <c r="L224" s="46">
        <v>5433.0870000000004</v>
      </c>
      <c r="M224" s="46">
        <v>5433.0870000000004</v>
      </c>
      <c r="N224" s="46">
        <v>5433.0870000000004</v>
      </c>
      <c r="O224" s="46">
        <f t="shared" si="12"/>
        <v>60927.528999999995</v>
      </c>
      <c r="P224" s="58"/>
      <c r="Q224" s="58"/>
      <c r="R224" s="58"/>
      <c r="S224" s="58"/>
      <c r="T224" s="58"/>
      <c r="U224" s="58"/>
      <c r="V224" s="58"/>
    </row>
    <row r="225" spans="1:22" x14ac:dyDescent="0.25">
      <c r="A225" s="73">
        <v>1324</v>
      </c>
      <c r="B225" s="73" t="s">
        <v>215</v>
      </c>
      <c r="C225" s="46">
        <v>0</v>
      </c>
      <c r="D225" s="46">
        <v>0</v>
      </c>
      <c r="E225" s="46">
        <v>0</v>
      </c>
      <c r="F225" s="46">
        <v>0</v>
      </c>
      <c r="G225" s="46">
        <v>2000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12"/>
        <v>2000</v>
      </c>
      <c r="P225" s="58"/>
      <c r="Q225" s="58"/>
      <c r="R225" s="58"/>
      <c r="S225" s="58"/>
      <c r="T225" s="58"/>
      <c r="U225" s="58"/>
      <c r="V225" s="58"/>
    </row>
    <row r="226" spans="1:22" x14ac:dyDescent="0.25">
      <c r="A226" s="73">
        <v>1325</v>
      </c>
      <c r="B226" s="73" t="s">
        <v>216</v>
      </c>
      <c r="C226" s="46">
        <v>1253.3499999999999</v>
      </c>
      <c r="D226" s="46">
        <v>1132.06</v>
      </c>
      <c r="E226" s="46">
        <v>1253.3499999999999</v>
      </c>
      <c r="F226" s="46">
        <v>1212.92</v>
      </c>
      <c r="G226" s="46">
        <v>1378.69</v>
      </c>
      <c r="H226" s="46">
        <v>1334.2120000000002</v>
      </c>
      <c r="I226" s="46">
        <v>1378.6849999999999</v>
      </c>
      <c r="J226" s="46">
        <v>1472.1080000000002</v>
      </c>
      <c r="K226" s="46">
        <v>1472.1080000000002</v>
      </c>
      <c r="L226" s="46">
        <v>1472.1080000000002</v>
      </c>
      <c r="M226" s="46">
        <v>1472.1080000000002</v>
      </c>
      <c r="N226" s="46">
        <v>1472.1080000000002</v>
      </c>
      <c r="O226" s="46">
        <f t="shared" si="12"/>
        <v>16303.807000000003</v>
      </c>
      <c r="P226" s="58"/>
      <c r="Q226" s="58"/>
      <c r="R226" s="58"/>
      <c r="S226" s="58"/>
      <c r="T226" s="58"/>
      <c r="U226" s="58"/>
      <c r="V226" s="58"/>
    </row>
    <row r="227" spans="1:22" x14ac:dyDescent="0.25">
      <c r="A227" s="73">
        <v>1332</v>
      </c>
      <c r="B227" s="65" t="s">
        <v>350</v>
      </c>
      <c r="C227" s="46">
        <v>1004.26</v>
      </c>
      <c r="D227" s="46">
        <v>307.13</v>
      </c>
      <c r="E227" s="46">
        <v>0</v>
      </c>
      <c r="F227" s="46">
        <v>1034.77</v>
      </c>
      <c r="G227" s="46">
        <v>0</v>
      </c>
      <c r="H227" s="46">
        <v>0</v>
      </c>
      <c r="I227" s="46">
        <v>0</v>
      </c>
      <c r="J227" s="46">
        <v>0</v>
      </c>
      <c r="K227" s="46">
        <v>0</v>
      </c>
      <c r="L227" s="46">
        <v>0</v>
      </c>
      <c r="M227" s="46">
        <v>0</v>
      </c>
      <c r="N227" s="46">
        <v>0</v>
      </c>
      <c r="O227" s="46">
        <f t="shared" si="12"/>
        <v>2346.16</v>
      </c>
      <c r="P227" s="58"/>
      <c r="Q227" s="58"/>
      <c r="R227" s="58"/>
      <c r="S227" s="58"/>
      <c r="T227" s="58"/>
      <c r="U227" s="58"/>
      <c r="V227" s="58"/>
    </row>
    <row r="228" spans="1:22" x14ac:dyDescent="0.25">
      <c r="A228" s="73">
        <v>1336</v>
      </c>
      <c r="B228" s="73" t="s">
        <v>218</v>
      </c>
      <c r="C228" s="46">
        <v>3838.5</v>
      </c>
      <c r="D228" s="46">
        <v>1140</v>
      </c>
      <c r="E228" s="46">
        <v>2025.46</v>
      </c>
      <c r="F228" s="44">
        <v>6609.9</v>
      </c>
      <c r="G228" s="46">
        <v>9142.58</v>
      </c>
      <c r="H228" s="46">
        <v>0</v>
      </c>
      <c r="I228" s="46">
        <v>0</v>
      </c>
      <c r="J228" s="46">
        <v>0</v>
      </c>
      <c r="K228" s="46">
        <v>3467.6372999999999</v>
      </c>
      <c r="L228" s="46">
        <v>0</v>
      </c>
      <c r="M228" s="46">
        <v>4230.2583159913238</v>
      </c>
      <c r="N228" s="46">
        <v>5083.0987010314821</v>
      </c>
      <c r="O228" s="46">
        <f t="shared" si="12"/>
        <v>35537.434317022809</v>
      </c>
      <c r="P228" s="58"/>
      <c r="Q228" s="58"/>
      <c r="R228" s="58"/>
      <c r="S228" s="58"/>
      <c r="T228" s="58"/>
      <c r="U228" s="58"/>
      <c r="V228" s="58"/>
    </row>
    <row r="229" spans="1:22" x14ac:dyDescent="0.25">
      <c r="A229" s="73">
        <v>1337</v>
      </c>
      <c r="B229" s="73" t="s">
        <v>351</v>
      </c>
      <c r="C229" s="46">
        <v>0</v>
      </c>
      <c r="D229" s="46">
        <v>0</v>
      </c>
      <c r="E229" s="46">
        <v>0</v>
      </c>
      <c r="F229" s="46">
        <v>11567.34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f t="shared" si="12"/>
        <v>11567.34</v>
      </c>
      <c r="P229" s="58"/>
      <c r="Q229" s="58"/>
      <c r="R229" s="58"/>
      <c r="S229" s="58"/>
      <c r="T229" s="58"/>
      <c r="U229" s="58"/>
      <c r="V229" s="58"/>
    </row>
    <row r="230" spans="1:22" x14ac:dyDescent="0.25">
      <c r="A230" s="73">
        <v>1338</v>
      </c>
      <c r="B230" s="73" t="s">
        <v>298</v>
      </c>
      <c r="C230" s="46">
        <v>414.29</v>
      </c>
      <c r="D230" s="46">
        <v>0</v>
      </c>
      <c r="E230" s="46">
        <v>0</v>
      </c>
      <c r="F230" s="46">
        <v>787.5</v>
      </c>
      <c r="G230" s="46">
        <v>870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12"/>
        <v>2071.79</v>
      </c>
      <c r="P230" s="58"/>
      <c r="Q230" s="58"/>
      <c r="R230" s="58"/>
      <c r="S230" s="58"/>
      <c r="T230" s="58"/>
      <c r="U230" s="58"/>
      <c r="V230" s="58"/>
    </row>
    <row r="231" spans="1:22" x14ac:dyDescent="0.25">
      <c r="A231" s="73">
        <v>1411</v>
      </c>
      <c r="B231" s="73" t="s">
        <v>221</v>
      </c>
      <c r="C231" s="46">
        <v>6615.09</v>
      </c>
      <c r="D231" s="46">
        <v>6772.84</v>
      </c>
      <c r="E231" s="46">
        <v>7183.61</v>
      </c>
      <c r="F231" s="46">
        <v>7788.55</v>
      </c>
      <c r="G231" s="46">
        <v>8719.57</v>
      </c>
      <c r="H231" s="46">
        <v>7216.2</v>
      </c>
      <c r="I231" s="46">
        <v>7847.2798999999995</v>
      </c>
      <c r="J231" s="46">
        <v>8274.4493999999995</v>
      </c>
      <c r="K231" s="46">
        <v>9558.1628500000006</v>
      </c>
      <c r="L231" s="46">
        <v>8274.4493999999995</v>
      </c>
      <c r="M231" s="46">
        <v>8274.4493999999995</v>
      </c>
      <c r="N231" s="46">
        <v>8274.4493999999995</v>
      </c>
      <c r="O231" s="46">
        <f t="shared" si="12"/>
        <v>94799.100349999993</v>
      </c>
      <c r="P231" s="58"/>
      <c r="Q231" s="58"/>
      <c r="R231" s="58"/>
      <c r="S231" s="58"/>
      <c r="T231" s="58"/>
      <c r="U231" s="58"/>
      <c r="V231" s="58"/>
    </row>
    <row r="232" spans="1:22" x14ac:dyDescent="0.25">
      <c r="A232" s="73">
        <v>1421</v>
      </c>
      <c r="B232" s="73" t="s">
        <v>222</v>
      </c>
      <c r="C232" s="46">
        <v>0</v>
      </c>
      <c r="D232" s="46">
        <v>5469.26</v>
      </c>
      <c r="E232" s="46">
        <v>0</v>
      </c>
      <c r="F232" s="46">
        <v>6496.13</v>
      </c>
      <c r="G232" s="46">
        <v>0</v>
      </c>
      <c r="H232" s="46">
        <v>8361.77</v>
      </c>
      <c r="I232" s="46">
        <v>0</v>
      </c>
      <c r="J232" s="46">
        <v>6775.7163999999993</v>
      </c>
      <c r="K232" s="46">
        <v>0</v>
      </c>
      <c r="L232" s="46">
        <v>6775.7163999999993</v>
      </c>
      <c r="M232" s="46">
        <v>0</v>
      </c>
      <c r="N232" s="46">
        <v>6775.7163999999993</v>
      </c>
      <c r="O232" s="46">
        <f t="shared" si="12"/>
        <v>40654.309199999996</v>
      </c>
      <c r="P232" s="58"/>
      <c r="Q232" s="58"/>
      <c r="R232" s="58"/>
      <c r="S232" s="58"/>
      <c r="T232" s="58"/>
      <c r="U232" s="58"/>
      <c r="V232" s="58"/>
    </row>
    <row r="233" spans="1:22" x14ac:dyDescent="0.25">
      <c r="A233" s="73">
        <v>1431</v>
      </c>
      <c r="B233" s="73" t="s">
        <v>223</v>
      </c>
      <c r="C233" s="46">
        <v>0</v>
      </c>
      <c r="D233" s="46">
        <v>5614.99</v>
      </c>
      <c r="E233" s="46">
        <v>0</v>
      </c>
      <c r="F233" s="46">
        <v>6691.01</v>
      </c>
      <c r="G233" s="46">
        <v>0</v>
      </c>
      <c r="H233" s="46">
        <v>8630.9699999999993</v>
      </c>
      <c r="I233" s="46">
        <v>0</v>
      </c>
      <c r="J233" s="46">
        <v>6978.9937999999993</v>
      </c>
      <c r="K233" s="46">
        <v>0</v>
      </c>
      <c r="L233" s="46">
        <v>6978.9937999999993</v>
      </c>
      <c r="M233" s="46">
        <v>0</v>
      </c>
      <c r="N233" s="46">
        <v>6978.9937999999993</v>
      </c>
      <c r="O233" s="46">
        <f t="shared" si="12"/>
        <v>41873.951399999998</v>
      </c>
      <c r="P233" s="58"/>
      <c r="Q233" s="58"/>
      <c r="R233" s="58"/>
      <c r="S233" s="58"/>
      <c r="T233" s="58"/>
      <c r="U233" s="58"/>
      <c r="V233" s="58"/>
    </row>
    <row r="234" spans="1:22" x14ac:dyDescent="0.25">
      <c r="A234" s="73">
        <v>1543</v>
      </c>
      <c r="B234" s="73" t="s">
        <v>224</v>
      </c>
      <c r="C234" s="46">
        <v>203.1</v>
      </c>
      <c r="D234" s="46">
        <v>203.1</v>
      </c>
      <c r="E234" s="46">
        <v>203.1</v>
      </c>
      <c r="F234" s="46">
        <v>203.1</v>
      </c>
      <c r="G234" s="46">
        <v>500</v>
      </c>
      <c r="H234" s="46">
        <v>500</v>
      </c>
      <c r="I234" s="46">
        <v>500</v>
      </c>
      <c r="J234" s="46">
        <v>500</v>
      </c>
      <c r="K234" s="46">
        <v>500</v>
      </c>
      <c r="L234" s="46">
        <v>500</v>
      </c>
      <c r="M234" s="46">
        <v>500</v>
      </c>
      <c r="N234" s="46">
        <v>500</v>
      </c>
      <c r="O234" s="46">
        <f t="shared" si="12"/>
        <v>4812.3999999999996</v>
      </c>
      <c r="P234" s="58"/>
      <c r="Q234" s="58"/>
      <c r="R234" s="58"/>
      <c r="S234" s="58"/>
      <c r="T234" s="58"/>
      <c r="U234" s="58"/>
      <c r="V234" s="58"/>
    </row>
    <row r="235" spans="1:22" x14ac:dyDescent="0.25">
      <c r="A235" s="73">
        <v>1545</v>
      </c>
      <c r="B235" s="73" t="s">
        <v>225</v>
      </c>
      <c r="C235" s="46">
        <v>3521.76</v>
      </c>
      <c r="D235" s="46">
        <v>3521.76</v>
      </c>
      <c r="E235" s="46">
        <v>3521.76</v>
      </c>
      <c r="F235" s="46">
        <v>3521.76</v>
      </c>
      <c r="G235" s="46">
        <v>18109.25</v>
      </c>
      <c r="H235" s="46">
        <v>9249.8299000000006</v>
      </c>
      <c r="I235" s="46">
        <v>6474.9027999999998</v>
      </c>
      <c r="J235" s="46">
        <v>8100.2106619999995</v>
      </c>
      <c r="K235" s="46">
        <v>13650.605296043252</v>
      </c>
      <c r="L235" s="46">
        <v>8212.5172858188016</v>
      </c>
      <c r="M235" s="46">
        <v>10254.34333604325</v>
      </c>
      <c r="N235" s="46">
        <v>10254.34333604325</v>
      </c>
      <c r="O235" s="46">
        <f t="shared" si="12"/>
        <v>98393.042615948565</v>
      </c>
      <c r="P235" s="58"/>
      <c r="Q235" s="58"/>
      <c r="R235" s="58"/>
      <c r="S235" s="58"/>
      <c r="T235" s="58"/>
      <c r="U235" s="58"/>
      <c r="V235" s="58"/>
    </row>
    <row r="236" spans="1:22" x14ac:dyDescent="0.25">
      <c r="A236" s="73">
        <v>1547</v>
      </c>
      <c r="B236" s="73" t="s">
        <v>226</v>
      </c>
      <c r="C236" s="46">
        <v>4721.3599999999997</v>
      </c>
      <c r="D236" s="46">
        <v>0</v>
      </c>
      <c r="E236" s="46">
        <v>0</v>
      </c>
      <c r="F236" s="46">
        <v>0</v>
      </c>
      <c r="G236" s="46">
        <v>0</v>
      </c>
      <c r="H236" s="46">
        <v>0</v>
      </c>
      <c r="I236" s="46">
        <v>0</v>
      </c>
      <c r="J236" s="46">
        <v>0</v>
      </c>
      <c r="K236" s="46">
        <v>0</v>
      </c>
      <c r="L236" s="46">
        <v>0</v>
      </c>
      <c r="M236" s="46">
        <v>0</v>
      </c>
      <c r="N236" s="46">
        <v>0</v>
      </c>
      <c r="O236" s="46">
        <f t="shared" si="12"/>
        <v>4721.3599999999997</v>
      </c>
      <c r="P236" s="58"/>
      <c r="Q236" s="58"/>
      <c r="R236" s="58"/>
      <c r="S236" s="58"/>
      <c r="T236" s="58"/>
      <c r="U236" s="58"/>
      <c r="V236" s="58"/>
    </row>
    <row r="237" spans="1:22" x14ac:dyDescent="0.25">
      <c r="A237" s="73">
        <v>1548</v>
      </c>
      <c r="B237" s="73" t="s">
        <v>227</v>
      </c>
      <c r="C237" s="46">
        <v>0</v>
      </c>
      <c r="D237" s="46">
        <v>0</v>
      </c>
      <c r="E237" s="46">
        <v>0</v>
      </c>
      <c r="F237" s="46">
        <v>0</v>
      </c>
      <c r="G237" s="46">
        <v>4957.4399999999996</v>
      </c>
      <c r="H237" s="46">
        <v>0</v>
      </c>
      <c r="I237" s="46">
        <v>0</v>
      </c>
      <c r="J237" s="46">
        <v>0</v>
      </c>
      <c r="K237" s="46">
        <v>0</v>
      </c>
      <c r="L237" s="46">
        <v>0</v>
      </c>
      <c r="M237" s="46">
        <v>0</v>
      </c>
      <c r="N237" s="46">
        <v>0</v>
      </c>
      <c r="O237" s="46">
        <f t="shared" si="12"/>
        <v>4957.4399999999996</v>
      </c>
      <c r="P237" s="58"/>
      <c r="Q237" s="58"/>
      <c r="R237" s="58"/>
      <c r="S237" s="58"/>
      <c r="T237" s="58"/>
      <c r="U237" s="58"/>
      <c r="V237" s="58"/>
    </row>
    <row r="238" spans="1:22" x14ac:dyDescent="0.25">
      <c r="A238" s="73">
        <v>1592</v>
      </c>
      <c r="B238" s="73" t="s">
        <v>228</v>
      </c>
      <c r="C238" s="46">
        <v>3672.2</v>
      </c>
      <c r="D238" s="46">
        <v>3672.2</v>
      </c>
      <c r="E238" s="46">
        <v>4682.05</v>
      </c>
      <c r="F238" s="46">
        <v>3855.8</v>
      </c>
      <c r="G238" s="46">
        <v>3874.13</v>
      </c>
      <c r="H238" s="46">
        <v>4842.6662749999996</v>
      </c>
      <c r="I238" s="46">
        <v>3874.1330199999998</v>
      </c>
      <c r="J238" s="46">
        <v>4842.6662749999996</v>
      </c>
      <c r="K238" s="46">
        <v>3874.1330199999998</v>
      </c>
      <c r="L238" s="46">
        <v>3874.1330199999998</v>
      </c>
      <c r="M238" s="46">
        <v>4842.6662749999996</v>
      </c>
      <c r="N238" s="46">
        <v>3874.1330199999998</v>
      </c>
      <c r="O238" s="46">
        <f t="shared" si="12"/>
        <v>49780.910905000004</v>
      </c>
      <c r="P238" s="58"/>
      <c r="Q238" s="58"/>
      <c r="R238" s="58"/>
      <c r="S238" s="58"/>
      <c r="T238" s="58"/>
      <c r="U238" s="58"/>
      <c r="V238" s="58"/>
    </row>
    <row r="239" spans="1:22" x14ac:dyDescent="0.25">
      <c r="A239" s="73">
        <v>1593</v>
      </c>
      <c r="B239" s="73" t="s">
        <v>229</v>
      </c>
      <c r="C239" s="46">
        <v>3672.2</v>
      </c>
      <c r="D239" s="46">
        <v>3672.2</v>
      </c>
      <c r="E239" s="46">
        <v>4682.05</v>
      </c>
      <c r="F239" s="46">
        <v>3855.8</v>
      </c>
      <c r="G239" s="46">
        <v>3874.13</v>
      </c>
      <c r="H239" s="46">
        <v>4842.6662749999996</v>
      </c>
      <c r="I239" s="46">
        <v>3874.1330199999998</v>
      </c>
      <c r="J239" s="46">
        <v>4842.6662749999996</v>
      </c>
      <c r="K239" s="46">
        <v>3874.1330199999998</v>
      </c>
      <c r="L239" s="46">
        <v>3874.1330199999998</v>
      </c>
      <c r="M239" s="46">
        <v>4842.6662749999996</v>
      </c>
      <c r="N239" s="46">
        <v>3874.1330199999998</v>
      </c>
      <c r="O239" s="46">
        <f t="shared" si="12"/>
        <v>49780.910905000004</v>
      </c>
      <c r="P239" s="58"/>
      <c r="Q239" s="58"/>
      <c r="R239" s="58"/>
      <c r="S239" s="58"/>
      <c r="T239" s="58"/>
      <c r="U239" s="58"/>
      <c r="V239" s="58"/>
    </row>
    <row r="240" spans="1:22" x14ac:dyDescent="0.25">
      <c r="A240" s="73">
        <v>1612</v>
      </c>
      <c r="B240" s="73" t="s">
        <v>230</v>
      </c>
      <c r="C240" s="46">
        <v>872</v>
      </c>
      <c r="D240" s="46">
        <v>869.62</v>
      </c>
      <c r="E240" s="46">
        <v>1253.68</v>
      </c>
      <c r="F240" s="46">
        <v>920.98</v>
      </c>
      <c r="G240" s="46">
        <v>929.79</v>
      </c>
      <c r="H240" s="46">
        <v>1162.239906</v>
      </c>
      <c r="I240" s="46">
        <v>929.79192479999995</v>
      </c>
      <c r="J240" s="46">
        <v>1162.239906</v>
      </c>
      <c r="K240" s="46">
        <v>929.79192479999995</v>
      </c>
      <c r="L240" s="46">
        <v>929.79192479999995</v>
      </c>
      <c r="M240" s="46">
        <v>1162.239906</v>
      </c>
      <c r="N240" s="46">
        <v>929.79192479999995</v>
      </c>
      <c r="O240" s="46">
        <f t="shared" si="12"/>
        <v>12051.957417199999</v>
      </c>
      <c r="P240" s="58"/>
      <c r="Q240" s="58"/>
      <c r="R240" s="58"/>
      <c r="S240" s="58"/>
      <c r="T240" s="58"/>
      <c r="U240" s="58"/>
      <c r="V240" s="58"/>
    </row>
    <row r="241" spans="1:22" x14ac:dyDescent="0.25">
      <c r="A241" s="73">
        <v>2111</v>
      </c>
      <c r="B241" s="73" t="s">
        <v>231</v>
      </c>
      <c r="C241" s="46">
        <v>0</v>
      </c>
      <c r="D241" s="46">
        <v>0</v>
      </c>
      <c r="E241" s="46">
        <v>0</v>
      </c>
      <c r="F241" s="46">
        <v>0</v>
      </c>
      <c r="G241" s="46">
        <v>0</v>
      </c>
      <c r="H241" s="46">
        <v>1000</v>
      </c>
      <c r="I241" s="46">
        <v>0</v>
      </c>
      <c r="J241" s="46">
        <v>0</v>
      </c>
      <c r="K241" s="46">
        <v>1000</v>
      </c>
      <c r="L241" s="46">
        <v>0</v>
      </c>
      <c r="M241" s="46">
        <v>0</v>
      </c>
      <c r="N241" s="46">
        <v>0</v>
      </c>
      <c r="O241" s="46">
        <f t="shared" si="12"/>
        <v>2000</v>
      </c>
      <c r="P241" s="58"/>
      <c r="Q241" s="58"/>
      <c r="R241" s="58"/>
      <c r="S241" s="58"/>
      <c r="T241" s="58"/>
      <c r="U241" s="58"/>
      <c r="V241" s="58"/>
    </row>
    <row r="242" spans="1:22" x14ac:dyDescent="0.25">
      <c r="A242" s="73">
        <v>2215</v>
      </c>
      <c r="B242" s="73" t="s">
        <v>235</v>
      </c>
      <c r="C242" s="46">
        <v>1936.76</v>
      </c>
      <c r="D242" s="46">
        <v>1984.15</v>
      </c>
      <c r="E242" s="46">
        <v>1172.0899999999999</v>
      </c>
      <c r="F242" s="46">
        <v>2645.19</v>
      </c>
      <c r="G242" s="46">
        <v>1200</v>
      </c>
      <c r="H242" s="46">
        <v>1200</v>
      </c>
      <c r="I242" s="46">
        <v>1200</v>
      </c>
      <c r="J242" s="46">
        <v>1200</v>
      </c>
      <c r="K242" s="46">
        <v>1200</v>
      </c>
      <c r="L242" s="46">
        <v>1200</v>
      </c>
      <c r="M242" s="46">
        <v>1200</v>
      </c>
      <c r="N242" s="46">
        <v>1200</v>
      </c>
      <c r="O242" s="46">
        <f t="shared" si="12"/>
        <v>17338.190000000002</v>
      </c>
      <c r="P242" s="58"/>
      <c r="Q242" s="58"/>
      <c r="R242" s="58"/>
      <c r="S242" s="58"/>
      <c r="T242" s="58"/>
      <c r="U242" s="58"/>
      <c r="V242" s="58"/>
    </row>
    <row r="243" spans="1:22" x14ac:dyDescent="0.25">
      <c r="A243" s="73">
        <v>2612</v>
      </c>
      <c r="B243" s="73" t="s">
        <v>316</v>
      </c>
      <c r="C243" s="46">
        <v>1837.92</v>
      </c>
      <c r="D243" s="46">
        <v>3242.4</v>
      </c>
      <c r="E243" s="46">
        <v>0</v>
      </c>
      <c r="F243" s="46">
        <v>1980</v>
      </c>
      <c r="G243" s="46">
        <v>11000</v>
      </c>
      <c r="H243" s="46">
        <f t="shared" ref="H243:N243" si="13">3300*1.2</f>
        <v>3960</v>
      </c>
      <c r="I243" s="46">
        <f t="shared" si="13"/>
        <v>3960</v>
      </c>
      <c r="J243" s="46">
        <f t="shared" si="13"/>
        <v>3960</v>
      </c>
      <c r="K243" s="46">
        <f t="shared" si="13"/>
        <v>3960</v>
      </c>
      <c r="L243" s="46">
        <f t="shared" si="13"/>
        <v>3960</v>
      </c>
      <c r="M243" s="46">
        <f t="shared" si="13"/>
        <v>3960</v>
      </c>
      <c r="N243" s="46">
        <f t="shared" si="13"/>
        <v>3960</v>
      </c>
      <c r="O243" s="46">
        <f t="shared" si="12"/>
        <v>45780.32</v>
      </c>
      <c r="P243" s="58"/>
      <c r="Q243" s="58"/>
      <c r="R243" s="58"/>
      <c r="S243" s="58"/>
      <c r="T243" s="58"/>
      <c r="U243" s="58"/>
      <c r="V243" s="58"/>
    </row>
    <row r="244" spans="1:22" x14ac:dyDescent="0.25">
      <c r="A244" s="73">
        <v>3142</v>
      </c>
      <c r="B244" s="73" t="s">
        <v>244</v>
      </c>
      <c r="C244" s="46">
        <v>650</v>
      </c>
      <c r="D244" s="46">
        <v>650</v>
      </c>
      <c r="E244" s="46">
        <v>650</v>
      </c>
      <c r="F244" s="46">
        <v>650</v>
      </c>
      <c r="G244" s="46">
        <v>900</v>
      </c>
      <c r="H244" s="46">
        <v>900</v>
      </c>
      <c r="I244" s="46">
        <v>900</v>
      </c>
      <c r="J244" s="46">
        <v>900</v>
      </c>
      <c r="K244" s="46">
        <v>900</v>
      </c>
      <c r="L244" s="46">
        <v>900</v>
      </c>
      <c r="M244" s="46">
        <v>900</v>
      </c>
      <c r="N244" s="46">
        <v>900</v>
      </c>
      <c r="O244" s="46">
        <f t="shared" si="12"/>
        <v>9800</v>
      </c>
      <c r="P244" s="58"/>
      <c r="Q244" s="58"/>
      <c r="R244" s="58"/>
      <c r="S244" s="58"/>
      <c r="T244" s="58"/>
      <c r="U244" s="58"/>
      <c r="V244" s="58"/>
    </row>
    <row r="245" spans="1:22" x14ac:dyDescent="0.25">
      <c r="A245" s="73">
        <v>3511</v>
      </c>
      <c r="B245" s="65" t="s">
        <v>261</v>
      </c>
      <c r="C245" s="46">
        <v>10440</v>
      </c>
      <c r="D245" s="46">
        <v>0</v>
      </c>
      <c r="E245" s="46">
        <v>5220</v>
      </c>
      <c r="F245" s="46">
        <v>0</v>
      </c>
      <c r="G245" s="46">
        <v>21407.62</v>
      </c>
      <c r="H245" s="46">
        <v>10962</v>
      </c>
      <c r="I245" s="46">
        <v>10962</v>
      </c>
      <c r="J245" s="46">
        <v>21924</v>
      </c>
      <c r="K245" s="46">
        <v>5220</v>
      </c>
      <c r="L245" s="46">
        <v>5220</v>
      </c>
      <c r="M245" s="46">
        <v>5220</v>
      </c>
      <c r="N245" s="46">
        <v>5220</v>
      </c>
      <c r="O245" s="46">
        <f t="shared" si="12"/>
        <v>101795.62</v>
      </c>
      <c r="P245" s="58"/>
      <c r="Q245" s="58"/>
      <c r="R245" s="58"/>
      <c r="S245" s="58"/>
      <c r="T245" s="58"/>
      <c r="U245" s="58"/>
      <c r="V245" s="58"/>
    </row>
    <row r="246" spans="1:22" ht="26.25" x14ac:dyDescent="0.25">
      <c r="A246" s="73">
        <v>3551</v>
      </c>
      <c r="B246" s="73" t="s">
        <v>361</v>
      </c>
      <c r="C246" s="46">
        <v>6799.99</v>
      </c>
      <c r="D246" s="46">
        <v>5719.96</v>
      </c>
      <c r="E246" s="46">
        <v>893.2</v>
      </c>
      <c r="F246" s="46">
        <v>36047.14</v>
      </c>
      <c r="G246" s="46">
        <v>3000</v>
      </c>
      <c r="H246" s="46">
        <v>5406</v>
      </c>
      <c r="I246" s="46">
        <v>9013.86</v>
      </c>
      <c r="J246" s="46">
        <v>5406</v>
      </c>
      <c r="K246" s="46">
        <v>5406</v>
      </c>
      <c r="L246" s="46">
        <v>5406</v>
      </c>
      <c r="M246" s="46">
        <v>3000</v>
      </c>
      <c r="N246" s="46">
        <v>5406</v>
      </c>
      <c r="O246" s="46">
        <f t="shared" si="12"/>
        <v>91504.15</v>
      </c>
      <c r="P246" s="58"/>
      <c r="Q246" s="58"/>
      <c r="R246" s="58"/>
      <c r="S246" s="58"/>
      <c r="T246" s="58"/>
      <c r="U246" s="58"/>
      <c r="V246" s="58"/>
    </row>
    <row r="247" spans="1:22" x14ac:dyDescent="0.25">
      <c r="A247" s="73">
        <v>3571</v>
      </c>
      <c r="B247" s="73" t="s">
        <v>287</v>
      </c>
      <c r="C247" s="46">
        <v>0</v>
      </c>
      <c r="D247" s="46">
        <v>0</v>
      </c>
      <c r="E247" s="46">
        <v>20</v>
      </c>
      <c r="F247" s="46">
        <v>0</v>
      </c>
      <c r="G247" s="46">
        <v>3000</v>
      </c>
      <c r="H247" s="46">
        <v>0</v>
      </c>
      <c r="I247" s="46">
        <v>0</v>
      </c>
      <c r="J247" s="46">
        <v>0</v>
      </c>
      <c r="K247" s="46">
        <v>2000</v>
      </c>
      <c r="L247" s="46">
        <v>0</v>
      </c>
      <c r="M247" s="46">
        <v>0</v>
      </c>
      <c r="N247" s="46">
        <v>0</v>
      </c>
      <c r="O247" s="46">
        <f t="shared" si="12"/>
        <v>5020</v>
      </c>
      <c r="P247" s="58"/>
      <c r="Q247" s="58"/>
      <c r="R247" s="58"/>
      <c r="S247" s="58"/>
      <c r="T247" s="58"/>
      <c r="U247" s="58"/>
      <c r="V247" s="58"/>
    </row>
    <row r="248" spans="1:22" x14ac:dyDescent="0.25">
      <c r="A248" s="73">
        <v>3856</v>
      </c>
      <c r="B248" s="73" t="s">
        <v>270</v>
      </c>
      <c r="C248" s="46">
        <v>0</v>
      </c>
      <c r="D248" s="46">
        <v>0</v>
      </c>
      <c r="E248" s="46">
        <v>0</v>
      </c>
      <c r="F248" s="46">
        <v>0</v>
      </c>
      <c r="G248" s="46">
        <v>0</v>
      </c>
      <c r="H248" s="46">
        <v>500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>
        <v>0</v>
      </c>
      <c r="O248" s="46">
        <f t="shared" si="12"/>
        <v>500</v>
      </c>
      <c r="P248" s="58"/>
      <c r="Q248" s="58"/>
      <c r="R248" s="58"/>
      <c r="S248" s="58"/>
      <c r="T248" s="58"/>
      <c r="U248" s="58"/>
      <c r="V248" s="58"/>
    </row>
    <row r="249" spans="1:22" x14ac:dyDescent="0.25">
      <c r="A249" s="73">
        <v>3857</v>
      </c>
      <c r="B249" s="73" t="s">
        <v>271</v>
      </c>
      <c r="C249" s="46">
        <v>0</v>
      </c>
      <c r="D249" s="46">
        <v>0</v>
      </c>
      <c r="E249" s="46">
        <v>0</v>
      </c>
      <c r="F249" s="46">
        <v>0</v>
      </c>
      <c r="G249" s="46">
        <v>200</v>
      </c>
      <c r="H249" s="46">
        <v>200</v>
      </c>
      <c r="I249" s="46">
        <v>200</v>
      </c>
      <c r="J249" s="46">
        <v>200</v>
      </c>
      <c r="K249" s="46">
        <v>200</v>
      </c>
      <c r="L249" s="46">
        <v>200</v>
      </c>
      <c r="M249" s="46">
        <v>200</v>
      </c>
      <c r="N249" s="46">
        <v>200</v>
      </c>
      <c r="O249" s="46">
        <f t="shared" si="12"/>
        <v>1600</v>
      </c>
      <c r="P249" s="58"/>
      <c r="Q249" s="58"/>
      <c r="R249" s="58"/>
      <c r="S249" s="58"/>
      <c r="T249" s="58"/>
      <c r="U249" s="58"/>
      <c r="V249" s="58"/>
    </row>
    <row r="250" spans="1:22" x14ac:dyDescent="0.25">
      <c r="A250" s="73">
        <v>5671</v>
      </c>
      <c r="B250" s="73" t="s">
        <v>294</v>
      </c>
      <c r="C250" s="46">
        <v>0</v>
      </c>
      <c r="D250" s="46">
        <v>0</v>
      </c>
      <c r="E250" s="46">
        <v>0</v>
      </c>
      <c r="F250" s="46">
        <v>0</v>
      </c>
      <c r="G250" s="46">
        <v>0</v>
      </c>
      <c r="H250" s="46">
        <v>0</v>
      </c>
      <c r="I250" s="46">
        <v>0</v>
      </c>
      <c r="J250" s="46">
        <v>5000</v>
      </c>
      <c r="K250" s="46">
        <v>0</v>
      </c>
      <c r="L250" s="46">
        <v>0</v>
      </c>
      <c r="M250" s="46">
        <v>0</v>
      </c>
      <c r="N250" s="46">
        <v>0</v>
      </c>
      <c r="O250" s="46">
        <f t="shared" si="12"/>
        <v>5000</v>
      </c>
      <c r="P250" s="58"/>
      <c r="Q250" s="58"/>
      <c r="R250" s="58"/>
      <c r="S250" s="58"/>
      <c r="T250" s="58"/>
      <c r="U250" s="58"/>
      <c r="V250" s="58"/>
    </row>
    <row r="251" spans="1:22" ht="39" x14ac:dyDescent="0.25">
      <c r="A251" s="73" t="s">
        <v>353</v>
      </c>
      <c r="B251" s="73" t="s">
        <v>155</v>
      </c>
      <c r="C251" s="44">
        <f t="shared" ref="C251:O251" si="14">SUM(C222:C250)</f>
        <v>93680.19</v>
      </c>
      <c r="D251" s="44">
        <f t="shared" si="14"/>
        <v>85192.909999999974</v>
      </c>
      <c r="E251" s="44">
        <f t="shared" si="14"/>
        <v>92371.469999999987</v>
      </c>
      <c r="F251" s="44">
        <f t="shared" si="14"/>
        <v>140093.08000000002</v>
      </c>
      <c r="G251" s="44">
        <f t="shared" si="14"/>
        <v>152862.25000000003</v>
      </c>
      <c r="H251" s="44">
        <f t="shared" si="14"/>
        <v>125586.793616</v>
      </c>
      <c r="I251" s="44">
        <f t="shared" si="14"/>
        <v>96525.433072799991</v>
      </c>
      <c r="J251" s="44">
        <f t="shared" si="14"/>
        <v>137335.86697799998</v>
      </c>
      <c r="K251" s="44">
        <f t="shared" si="14"/>
        <v>102936.64181884324</v>
      </c>
      <c r="L251" s="44">
        <f t="shared" si="14"/>
        <v>103501.91325861878</v>
      </c>
      <c r="M251" s="44">
        <f t="shared" si="14"/>
        <v>105855.54776803458</v>
      </c>
      <c r="N251" s="44">
        <f t="shared" si="14"/>
        <v>110626.83800987471</v>
      </c>
      <c r="O251" s="44">
        <f t="shared" si="14"/>
        <v>1346568.9345221715</v>
      </c>
      <c r="P251" s="58"/>
      <c r="Q251" s="58"/>
      <c r="R251" s="58"/>
      <c r="S251" s="58"/>
      <c r="T251" s="58"/>
      <c r="U251" s="58"/>
      <c r="V251" s="58"/>
    </row>
    <row r="252" spans="1:22" x14ac:dyDescent="0.25">
      <c r="A252" s="72"/>
      <c r="C252" s="46"/>
      <c r="D252" s="46"/>
      <c r="E252" s="46"/>
      <c r="J252" s="46"/>
      <c r="K252" s="46"/>
      <c r="L252" s="46"/>
      <c r="M252" s="46"/>
      <c r="N252" s="46"/>
      <c r="O252" s="46"/>
      <c r="P252" s="58"/>
      <c r="Q252" s="58"/>
      <c r="R252" s="58"/>
      <c r="S252" s="58"/>
      <c r="T252" s="58"/>
      <c r="U252" s="58"/>
      <c r="V252" s="58"/>
    </row>
    <row r="253" spans="1:22" x14ac:dyDescent="0.25">
      <c r="A253" s="72"/>
      <c r="B253" s="73" t="s">
        <v>354</v>
      </c>
      <c r="C253" s="44">
        <f t="shared" ref="C253:N253" si="15">+C60+C114+C151+C191+C219+C251</f>
        <v>4063870.57</v>
      </c>
      <c r="D253" s="44">
        <f t="shared" si="15"/>
        <v>3828028.0900000003</v>
      </c>
      <c r="E253" s="44">
        <f t="shared" si="15"/>
        <v>4646497.8499999996</v>
      </c>
      <c r="F253" s="44">
        <f t="shared" si="15"/>
        <v>4810584.53</v>
      </c>
      <c r="G253" s="44">
        <f t="shared" si="15"/>
        <v>7427107.8191999998</v>
      </c>
      <c r="H253" s="44">
        <f t="shared" si="15"/>
        <v>4849233.45757055</v>
      </c>
      <c r="I253" s="44">
        <f t="shared" si="15"/>
        <v>3844278.4076660397</v>
      </c>
      <c r="J253" s="44">
        <f t="shared" si="15"/>
        <v>4930849.8065585503</v>
      </c>
      <c r="K253" s="44">
        <f t="shared" si="15"/>
        <v>4299706.6220134897</v>
      </c>
      <c r="L253" s="44">
        <f t="shared" si="15"/>
        <v>3998872.8694083244</v>
      </c>
      <c r="M253" s="44">
        <f t="shared" si="15"/>
        <v>4122247.4057677886</v>
      </c>
      <c r="N253" s="44">
        <f t="shared" si="15"/>
        <v>4207102.5759272808</v>
      </c>
      <c r="O253" s="44">
        <f>+O60+O114+O151+O191+O219+O251</f>
        <v>55028380.004112035</v>
      </c>
      <c r="P253" s="58"/>
      <c r="Q253" s="58"/>
      <c r="R253" s="58"/>
      <c r="S253" s="58"/>
      <c r="T253" s="58"/>
      <c r="U253" s="58"/>
      <c r="V253" s="58"/>
    </row>
    <row r="254" spans="1:22" x14ac:dyDescent="0.25">
      <c r="F254" s="44"/>
      <c r="G254" s="44"/>
      <c r="H254" s="73"/>
      <c r="I254" s="44"/>
      <c r="P254" s="58"/>
    </row>
    <row r="255" spans="1:22" x14ac:dyDescent="0.25">
      <c r="E255" s="46"/>
      <c r="F255" s="44"/>
      <c r="G255" s="44"/>
      <c r="H255" s="44"/>
      <c r="I255" s="44"/>
      <c r="O255" s="46">
        <f>'Ingresos 2017'!O82</f>
        <v>55028380.004112035</v>
      </c>
      <c r="P255" s="58"/>
    </row>
    <row r="256" spans="1:22" x14ac:dyDescent="0.25">
      <c r="A256" s="92" t="s">
        <v>178</v>
      </c>
      <c r="B256" s="92"/>
      <c r="C256" s="92"/>
      <c r="D256" s="92"/>
      <c r="E256" s="92"/>
      <c r="F256" s="44"/>
      <c r="G256" s="44"/>
      <c r="H256" s="73"/>
      <c r="I256" s="44"/>
      <c r="O256" s="46"/>
      <c r="P256" s="58"/>
      <c r="Q256" s="58"/>
    </row>
    <row r="257" spans="1:15" x14ac:dyDescent="0.25">
      <c r="A257" s="82" t="s">
        <v>386</v>
      </c>
      <c r="B257" s="53"/>
      <c r="C257" s="53"/>
      <c r="D257" s="53"/>
      <c r="E257" s="53"/>
      <c r="F257" s="44"/>
      <c r="G257" s="44"/>
      <c r="H257" s="73"/>
      <c r="I257" s="44"/>
      <c r="O257" s="46">
        <f>O253-O255</f>
        <v>0</v>
      </c>
    </row>
    <row r="258" spans="1:15" x14ac:dyDescent="0.25">
      <c r="A258" s="25"/>
      <c r="B258" s="26"/>
      <c r="C258" s="26"/>
      <c r="D258" s="26"/>
      <c r="E258" s="26"/>
      <c r="F258" s="44"/>
      <c r="G258" s="44"/>
      <c r="H258" s="44"/>
      <c r="I258" s="44"/>
    </row>
    <row r="259" spans="1:15" x14ac:dyDescent="0.25">
      <c r="A259" s="25" t="s">
        <v>180</v>
      </c>
      <c r="B259" s="26"/>
      <c r="C259" s="26"/>
      <c r="D259" s="26"/>
      <c r="E259" s="26"/>
      <c r="F259" s="44"/>
      <c r="G259" s="44"/>
      <c r="H259" s="73"/>
      <c r="I259" s="44"/>
      <c r="O259" s="46"/>
    </row>
    <row r="260" spans="1:15" x14ac:dyDescent="0.25">
      <c r="A260" s="27" t="s">
        <v>181</v>
      </c>
      <c r="B260" s="26"/>
      <c r="C260" s="26"/>
      <c r="D260" s="26"/>
      <c r="E260" s="26"/>
      <c r="F260" s="44"/>
      <c r="G260" s="44"/>
      <c r="H260" s="73"/>
      <c r="I260" s="44"/>
    </row>
    <row r="261" spans="1:15" x14ac:dyDescent="0.25">
      <c r="A261" s="26"/>
      <c r="B261" s="3"/>
      <c r="C261" s="3"/>
      <c r="D261" s="30" t="s">
        <v>184</v>
      </c>
      <c r="E261" s="74"/>
      <c r="F261" s="44"/>
      <c r="G261" s="44"/>
      <c r="H261" s="73"/>
      <c r="I261" s="44"/>
      <c r="O261" s="46"/>
    </row>
    <row r="262" spans="1:15" x14ac:dyDescent="0.25">
      <c r="A262" s="26"/>
      <c r="B262" s="3"/>
      <c r="C262" s="3"/>
      <c r="D262" s="29" t="s">
        <v>183</v>
      </c>
      <c r="E262" s="29"/>
      <c r="F262" s="44"/>
      <c r="G262" s="44"/>
      <c r="H262" s="73"/>
      <c r="I262" s="44"/>
      <c r="O262" s="46"/>
    </row>
    <row r="263" spans="1:15" x14ac:dyDescent="0.25">
      <c r="A263" s="74" t="s">
        <v>182</v>
      </c>
      <c r="B263" s="3"/>
      <c r="C263" s="3"/>
      <c r="D263" s="74"/>
      <c r="E263" s="27"/>
      <c r="F263" s="44"/>
      <c r="G263" s="44"/>
      <c r="H263" s="73"/>
      <c r="I263" s="44"/>
    </row>
    <row r="264" spans="1:15" x14ac:dyDescent="0.25">
      <c r="A264" s="26" t="s">
        <v>185</v>
      </c>
      <c r="B264" s="31"/>
      <c r="C264" s="31"/>
      <c r="D264" s="27"/>
      <c r="E264" s="27"/>
      <c r="F264" s="44"/>
      <c r="G264" s="44"/>
      <c r="H264" s="73"/>
      <c r="I264" s="44"/>
    </row>
    <row r="265" spans="1:15" x14ac:dyDescent="0.25">
      <c r="A265" s="74"/>
      <c r="B265" s="3"/>
      <c r="C265" s="3"/>
      <c r="D265" s="30" t="s">
        <v>370</v>
      </c>
      <c r="E265" s="30"/>
      <c r="F265" s="44"/>
      <c r="H265" s="26"/>
    </row>
    <row r="266" spans="1:15" x14ac:dyDescent="0.25">
      <c r="A266" s="26"/>
      <c r="B266" s="3"/>
      <c r="C266" s="3"/>
      <c r="D266" s="29" t="s">
        <v>187</v>
      </c>
      <c r="E266" s="29"/>
      <c r="F266" s="44"/>
      <c r="H266" s="26"/>
    </row>
    <row r="267" spans="1:15" x14ac:dyDescent="0.25">
      <c r="A267" s="25" t="s">
        <v>355</v>
      </c>
      <c r="B267" s="3"/>
      <c r="C267" s="3"/>
      <c r="D267" s="27"/>
      <c r="E267" s="27"/>
      <c r="F267" s="44"/>
    </row>
    <row r="268" spans="1:15" x14ac:dyDescent="0.25">
      <c r="A268" s="26" t="s">
        <v>187</v>
      </c>
      <c r="B268" s="3"/>
      <c r="C268" s="3"/>
      <c r="D268" s="27"/>
      <c r="E268" s="27"/>
      <c r="F268" s="44"/>
    </row>
    <row r="269" spans="1:15" x14ac:dyDescent="0.25">
      <c r="A269" s="32"/>
      <c r="B269" s="3"/>
      <c r="C269" s="3"/>
      <c r="D269" s="30" t="s">
        <v>356</v>
      </c>
      <c r="E269" s="30"/>
      <c r="F269" s="44"/>
    </row>
    <row r="270" spans="1:15" x14ac:dyDescent="0.25">
      <c r="A270" s="26"/>
      <c r="B270" s="3"/>
      <c r="C270" s="3"/>
      <c r="D270" s="29" t="s">
        <v>187</v>
      </c>
      <c r="E270" s="29"/>
      <c r="F270" s="44"/>
    </row>
    <row r="271" spans="1:15" x14ac:dyDescent="0.25">
      <c r="A271" s="25" t="s">
        <v>357</v>
      </c>
      <c r="B271" s="26"/>
      <c r="C271" s="26"/>
      <c r="D271" s="26"/>
      <c r="E271" s="26"/>
      <c r="F271" s="44"/>
    </row>
    <row r="272" spans="1:15" x14ac:dyDescent="0.25">
      <c r="A272" s="26" t="s">
        <v>187</v>
      </c>
      <c r="B272" s="26"/>
      <c r="C272" s="26"/>
      <c r="D272" s="26"/>
      <c r="E272" s="26"/>
      <c r="F272" s="44"/>
    </row>
    <row r="273" spans="6:6" x14ac:dyDescent="0.25">
      <c r="F273" s="44"/>
    </row>
    <row r="274" spans="6:6" x14ac:dyDescent="0.25">
      <c r="F274" s="44"/>
    </row>
    <row r="275" spans="6:6" x14ac:dyDescent="0.25">
      <c r="F275" s="46"/>
    </row>
    <row r="276" spans="6:6" x14ac:dyDescent="0.25">
      <c r="F276" s="47"/>
    </row>
    <row r="277" spans="6:6" x14ac:dyDescent="0.25">
      <c r="F277" s="44"/>
    </row>
    <row r="278" spans="6:6" x14ac:dyDescent="0.25">
      <c r="F278" s="44"/>
    </row>
    <row r="279" spans="6:6" x14ac:dyDescent="0.25">
      <c r="F279" s="44"/>
    </row>
    <row r="280" spans="6:6" x14ac:dyDescent="0.25">
      <c r="F280" s="44"/>
    </row>
    <row r="281" spans="6:6" x14ac:dyDescent="0.25">
      <c r="F281" s="44"/>
    </row>
    <row r="282" spans="6:6" x14ac:dyDescent="0.25">
      <c r="F282" s="44"/>
    </row>
    <row r="283" spans="6:6" x14ac:dyDescent="0.25">
      <c r="F283" s="44"/>
    </row>
    <row r="284" spans="6:6" x14ac:dyDescent="0.25">
      <c r="F284" s="44"/>
    </row>
    <row r="285" spans="6:6" x14ac:dyDescent="0.25">
      <c r="F285" s="44"/>
    </row>
    <row r="286" spans="6:6" x14ac:dyDescent="0.25">
      <c r="F286" s="44"/>
    </row>
    <row r="287" spans="6:6" x14ac:dyDescent="0.25">
      <c r="F287" s="44"/>
    </row>
    <row r="288" spans="6:6" x14ac:dyDescent="0.25">
      <c r="F288" s="44"/>
    </row>
    <row r="289" spans="6:6" x14ac:dyDescent="0.25">
      <c r="F289" s="44"/>
    </row>
    <row r="290" spans="6:6" x14ac:dyDescent="0.25">
      <c r="F290" s="44"/>
    </row>
    <row r="291" spans="6:6" x14ac:dyDescent="0.25">
      <c r="F291" s="44"/>
    </row>
    <row r="292" spans="6:6" x14ac:dyDescent="0.25">
      <c r="F292" s="44"/>
    </row>
    <row r="293" spans="6:6" x14ac:dyDescent="0.25">
      <c r="F293" s="44"/>
    </row>
    <row r="294" spans="6:6" x14ac:dyDescent="0.25">
      <c r="F294" s="44"/>
    </row>
    <row r="295" spans="6:6" x14ac:dyDescent="0.25">
      <c r="F295" s="44"/>
    </row>
    <row r="296" spans="6:6" x14ac:dyDescent="0.25">
      <c r="F296" s="44"/>
    </row>
    <row r="297" spans="6:6" x14ac:dyDescent="0.25">
      <c r="F297" s="44"/>
    </row>
    <row r="298" spans="6:6" x14ac:dyDescent="0.25">
      <c r="F298" s="44"/>
    </row>
    <row r="299" spans="6:6" x14ac:dyDescent="0.25">
      <c r="F299" s="44"/>
    </row>
    <row r="300" spans="6:6" x14ac:dyDescent="0.25">
      <c r="F300" s="44"/>
    </row>
    <row r="301" spans="6:6" x14ac:dyDescent="0.25">
      <c r="F301" s="44"/>
    </row>
    <row r="302" spans="6:6" x14ac:dyDescent="0.25">
      <c r="F302" s="44"/>
    </row>
    <row r="303" spans="6:6" x14ac:dyDescent="0.25">
      <c r="F303" s="44"/>
    </row>
    <row r="304" spans="6:6" x14ac:dyDescent="0.25">
      <c r="F304" s="44"/>
    </row>
    <row r="305" spans="6:6" x14ac:dyDescent="0.25">
      <c r="F305" s="44"/>
    </row>
    <row r="306" spans="6:6" x14ac:dyDescent="0.25">
      <c r="F306" s="44"/>
    </row>
    <row r="307" spans="6:6" x14ac:dyDescent="0.25">
      <c r="F307" s="44"/>
    </row>
    <row r="308" spans="6:6" x14ac:dyDescent="0.25">
      <c r="F308" s="44"/>
    </row>
    <row r="309" spans="6:6" x14ac:dyDescent="0.25">
      <c r="F309" s="74"/>
    </row>
    <row r="310" spans="6:6" x14ac:dyDescent="0.25">
      <c r="F310" s="29"/>
    </row>
    <row r="311" spans="6:6" x14ac:dyDescent="0.25">
      <c r="F311" s="27"/>
    </row>
    <row r="312" spans="6:6" x14ac:dyDescent="0.25">
      <c r="F312" s="27"/>
    </row>
    <row r="313" spans="6:6" x14ac:dyDescent="0.25">
      <c r="F313" s="30"/>
    </row>
    <row r="314" spans="6:6" x14ac:dyDescent="0.25">
      <c r="F314" s="29"/>
    </row>
    <row r="315" spans="6:6" x14ac:dyDescent="0.25">
      <c r="F315" s="27"/>
    </row>
    <row r="316" spans="6:6" x14ac:dyDescent="0.25">
      <c r="F316" s="27"/>
    </row>
    <row r="317" spans="6:6" x14ac:dyDescent="0.25">
      <c r="F317" s="30"/>
    </row>
    <row r="318" spans="6:6" x14ac:dyDescent="0.25">
      <c r="F318" s="29"/>
    </row>
    <row r="319" spans="6:6" x14ac:dyDescent="0.25">
      <c r="F319" s="26"/>
    </row>
    <row r="320" spans="6:6" x14ac:dyDescent="0.25">
      <c r="F320" s="26"/>
    </row>
  </sheetData>
  <mergeCells count="6">
    <mergeCell ref="A256:E256"/>
    <mergeCell ref="A1:O1"/>
    <mergeCell ref="A2:O2"/>
    <mergeCell ref="A5:B5"/>
    <mergeCell ref="A6:B6"/>
    <mergeCell ref="A7:B7"/>
  </mergeCells>
  <pageMargins left="0.51181102362204722" right="0.51181102362204722" top="0.94488188976377963" bottom="0.94488188976377963" header="0.31496062992125984" footer="0.31496062992125984"/>
  <pageSetup scale="43" fitToHeight="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 Julio 2013</vt:lpstr>
      <vt:lpstr>Egresos Julio 2013</vt:lpstr>
      <vt:lpstr>Ingresos 2017</vt:lpstr>
      <vt:lpstr>Egresos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Gcia_Contable</dc:creator>
  <cp:lastModifiedBy>Luffi</cp:lastModifiedBy>
  <cp:lastPrinted>2017-05-17T13:52:46Z</cp:lastPrinted>
  <dcterms:created xsi:type="dcterms:W3CDTF">2013-08-08T16:06:15Z</dcterms:created>
  <dcterms:modified xsi:type="dcterms:W3CDTF">2017-05-17T15:52:27Z</dcterms:modified>
</cp:coreProperties>
</file>