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30" windowHeight="7410" firstSheet="2" activeTab="2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C81" i="11" l="1"/>
  <c r="I218" i="12"/>
  <c r="I214" i="12"/>
  <c r="I102" i="12"/>
  <c r="I95" i="12"/>
  <c r="N180" i="12" l="1"/>
  <c r="M180" i="12"/>
  <c r="L180" i="12"/>
  <c r="K180" i="12"/>
  <c r="K177" i="12"/>
  <c r="J177" i="12"/>
  <c r="N162" i="12"/>
  <c r="M162" i="12"/>
  <c r="L162" i="12"/>
  <c r="K162" i="12"/>
  <c r="J162" i="12"/>
  <c r="I162" i="12"/>
  <c r="I176" i="12" l="1"/>
  <c r="I165" i="12"/>
  <c r="L179" i="12" l="1"/>
  <c r="L178" i="12"/>
  <c r="J178" i="12"/>
  <c r="I94" i="12"/>
  <c r="I251" i="12"/>
  <c r="I219" i="12"/>
  <c r="I191" i="12"/>
  <c r="I151" i="12"/>
  <c r="I114" i="12"/>
  <c r="I60" i="12"/>
  <c r="H253" i="12"/>
  <c r="H251" i="12"/>
  <c r="H219" i="12"/>
  <c r="H191" i="12"/>
  <c r="H151" i="12"/>
  <c r="H114" i="12"/>
  <c r="H60" i="12"/>
  <c r="H83" i="11"/>
  <c r="H65" i="11"/>
  <c r="I253" i="12" l="1"/>
  <c r="G253" i="12"/>
  <c r="G251" i="12"/>
  <c r="G219" i="12"/>
  <c r="G191" i="12"/>
  <c r="G151" i="12"/>
  <c r="G114" i="12"/>
  <c r="G60" i="12"/>
  <c r="O81" i="11"/>
  <c r="O79" i="11"/>
  <c r="O78" i="11"/>
  <c r="F83" i="11"/>
  <c r="E83" i="11"/>
  <c r="D83" i="11"/>
  <c r="C83" i="11"/>
  <c r="G83" i="11"/>
  <c r="O9" i="12" l="1"/>
  <c r="O215" i="12"/>
  <c r="O216" i="12"/>
  <c r="O217" i="12"/>
  <c r="F251" i="12" l="1"/>
  <c r="F219" i="12"/>
  <c r="F253" i="12" s="1"/>
  <c r="F191" i="12"/>
  <c r="F151" i="12"/>
  <c r="F114" i="12"/>
  <c r="F60" i="12"/>
  <c r="O218" i="12"/>
  <c r="O121" i="12"/>
  <c r="O122" i="12"/>
  <c r="O123" i="12"/>
  <c r="O124" i="12"/>
  <c r="O125" i="12"/>
  <c r="O126" i="12"/>
  <c r="O127" i="12"/>
  <c r="O128" i="12"/>
  <c r="O129" i="12"/>
  <c r="O130" i="12"/>
  <c r="O131" i="12"/>
  <c r="O18" i="11" l="1"/>
  <c r="N15" i="11"/>
  <c r="M15" i="11"/>
  <c r="L15" i="11"/>
  <c r="K15" i="11"/>
  <c r="J15" i="11"/>
  <c r="I15" i="11"/>
  <c r="H15" i="11"/>
  <c r="G15" i="11"/>
  <c r="E15" i="11"/>
  <c r="D15" i="11"/>
  <c r="C15" i="11"/>
  <c r="F15" i="11"/>
  <c r="O15" i="11" l="1"/>
  <c r="E251" i="12"/>
  <c r="E219" i="12"/>
  <c r="E191" i="12"/>
  <c r="E151" i="12"/>
  <c r="E114" i="12"/>
  <c r="E60" i="12"/>
  <c r="E253" i="12" l="1"/>
  <c r="O185" i="12"/>
  <c r="O186" i="12"/>
  <c r="O187" i="12"/>
  <c r="O189" i="12"/>
  <c r="O190" i="12"/>
  <c r="D251" i="12" l="1"/>
  <c r="D219" i="12"/>
  <c r="D191" i="12"/>
  <c r="D151" i="12"/>
  <c r="D114" i="12"/>
  <c r="D60" i="12"/>
  <c r="D253" i="12" l="1"/>
  <c r="C251" i="12"/>
  <c r="C219" i="12"/>
  <c r="C191" i="12"/>
  <c r="C151" i="12"/>
  <c r="C114" i="12"/>
  <c r="C60" i="12"/>
  <c r="D24" i="11"/>
  <c r="D19" i="11"/>
  <c r="C7" i="11"/>
  <c r="O74" i="11"/>
  <c r="O75" i="11"/>
  <c r="C65" i="11"/>
  <c r="N24" i="11"/>
  <c r="M24" i="11"/>
  <c r="L24" i="11"/>
  <c r="K24" i="11"/>
  <c r="J24" i="11"/>
  <c r="I24" i="11"/>
  <c r="H24" i="11"/>
  <c r="G24" i="11"/>
  <c r="F24" i="11"/>
  <c r="E24" i="11"/>
  <c r="C24" i="11"/>
  <c r="O61" i="11"/>
  <c r="O31" i="11"/>
  <c r="O32" i="11"/>
  <c r="O33" i="11"/>
  <c r="O34" i="11"/>
  <c r="O35" i="11"/>
  <c r="N171" i="12"/>
  <c r="M171" i="12"/>
  <c r="L171" i="12"/>
  <c r="K171" i="12"/>
  <c r="J171" i="12"/>
  <c r="C253" i="12" l="1"/>
  <c r="O24" i="11"/>
  <c r="N243" i="12"/>
  <c r="M243" i="12"/>
  <c r="L243" i="12"/>
  <c r="K243" i="12"/>
  <c r="J243" i="12"/>
  <c r="N165" i="12"/>
  <c r="N191" i="12" s="1"/>
  <c r="M165" i="12"/>
  <c r="M191" i="12" s="1"/>
  <c r="L165" i="12"/>
  <c r="K165" i="12"/>
  <c r="K191" i="12" s="1"/>
  <c r="J165" i="12"/>
  <c r="J191" i="12" s="1"/>
  <c r="O55" i="12" l="1"/>
  <c r="O54" i="11" l="1"/>
  <c r="O170" i="12" l="1"/>
  <c r="O171" i="12"/>
  <c r="O169" i="12" l="1"/>
  <c r="O62" i="11" l="1"/>
  <c r="O48" i="11"/>
  <c r="O52" i="11"/>
  <c r="E63" i="11"/>
  <c r="O47" i="11"/>
  <c r="O51" i="11"/>
  <c r="O28" i="11"/>
  <c r="O234" i="12"/>
  <c r="O236" i="12"/>
  <c r="O76" i="12"/>
  <c r="O28" i="12"/>
  <c r="O22" i="12"/>
  <c r="O245" i="12"/>
  <c r="O242" i="12"/>
  <c r="O244" i="12"/>
  <c r="O246" i="12"/>
  <c r="O249" i="12"/>
  <c r="O250" i="12"/>
  <c r="K219" i="12"/>
  <c r="O158" i="12"/>
  <c r="O159" i="12"/>
  <c r="O166" i="12"/>
  <c r="O175" i="12"/>
  <c r="O179" i="12"/>
  <c r="O155" i="12"/>
  <c r="O172" i="12"/>
  <c r="O137" i="12"/>
  <c r="O139" i="12"/>
  <c r="O140" i="12"/>
  <c r="O143" i="12"/>
  <c r="O144" i="12"/>
  <c r="O145" i="12"/>
  <c r="O148" i="12"/>
  <c r="O138" i="12"/>
  <c r="O141" i="12"/>
  <c r="O142" i="12"/>
  <c r="O146" i="12"/>
  <c r="O149" i="12"/>
  <c r="O75" i="12"/>
  <c r="O85" i="12"/>
  <c r="O86" i="12"/>
  <c r="O91" i="12"/>
  <c r="O92" i="12"/>
  <c r="O96" i="12"/>
  <c r="O99" i="12"/>
  <c r="O100" i="12"/>
  <c r="O103" i="12"/>
  <c r="O104" i="12"/>
  <c r="O106" i="12"/>
  <c r="O108" i="12"/>
  <c r="O110" i="12"/>
  <c r="O111" i="12"/>
  <c r="O82" i="12"/>
  <c r="O83" i="12"/>
  <c r="O84" i="12"/>
  <c r="O88" i="12"/>
  <c r="O94" i="12"/>
  <c r="O48" i="12"/>
  <c r="O49" i="12"/>
  <c r="O243" i="12"/>
  <c r="O214" i="12"/>
  <c r="O213" i="12"/>
  <c r="O206" i="12"/>
  <c r="O176" i="12"/>
  <c r="O160" i="12"/>
  <c r="O147" i="12"/>
  <c r="O136" i="12"/>
  <c r="O112" i="12"/>
  <c r="O107" i="12"/>
  <c r="O102" i="12"/>
  <c r="O40" i="11"/>
  <c r="O41" i="11"/>
  <c r="O44" i="11"/>
  <c r="O45" i="11"/>
  <c r="O49" i="11"/>
  <c r="D65" i="11"/>
  <c r="J65" i="11"/>
  <c r="L65" i="11"/>
  <c r="N65" i="11"/>
  <c r="O69" i="11"/>
  <c r="D63" i="11"/>
  <c r="H63" i="11"/>
  <c r="I63" i="11"/>
  <c r="I83" i="11" s="1"/>
  <c r="L63" i="11"/>
  <c r="L83" i="11" s="1"/>
  <c r="M63" i="11"/>
  <c r="M83" i="11" s="1"/>
  <c r="O27" i="11"/>
  <c r="O29" i="11"/>
  <c r="O36" i="11"/>
  <c r="O57" i="11"/>
  <c r="I19" i="11"/>
  <c r="M19" i="11"/>
  <c r="H19" i="11"/>
  <c r="J19" i="11"/>
  <c r="L19" i="11"/>
  <c r="N19" i="11"/>
  <c r="G7" i="11"/>
  <c r="K7" i="11"/>
  <c r="O11" i="11"/>
  <c r="O13" i="11"/>
  <c r="O70" i="11"/>
  <c r="O68" i="11"/>
  <c r="M65" i="11"/>
  <c r="K65" i="11"/>
  <c r="I65" i="11"/>
  <c r="G65" i="11"/>
  <c r="N63" i="11"/>
  <c r="N83" i="11" s="1"/>
  <c r="K63" i="11"/>
  <c r="K83" i="11" s="1"/>
  <c r="J63" i="11"/>
  <c r="J83" i="11" s="1"/>
  <c r="G63" i="11"/>
  <c r="F63" i="11"/>
  <c r="O60" i="11"/>
  <c r="O53" i="11"/>
  <c r="O22" i="11"/>
  <c r="K19" i="11"/>
  <c r="G19" i="11"/>
  <c r="C19" i="11"/>
  <c r="O12" i="11"/>
  <c r="M7" i="11"/>
  <c r="L7" i="11"/>
  <c r="I7" i="11"/>
  <c r="H7" i="11"/>
  <c r="E7" i="11"/>
  <c r="D7" i="11"/>
  <c r="M114" i="12" l="1"/>
  <c r="O33" i="12"/>
  <c r="O25" i="12"/>
  <c r="O19" i="12"/>
  <c r="O11" i="12"/>
  <c r="L151" i="12"/>
  <c r="O237" i="12"/>
  <c r="O46" i="12"/>
  <c r="O36" i="12"/>
  <c r="O95" i="12"/>
  <c r="O53" i="12"/>
  <c r="O50" i="12"/>
  <c r="O150" i="12"/>
  <c r="O52" i="12"/>
  <c r="O43" i="12"/>
  <c r="O30" i="12"/>
  <c r="O66" i="12"/>
  <c r="L219" i="12"/>
  <c r="N251" i="12"/>
  <c r="J251" i="12"/>
  <c r="O90" i="12"/>
  <c r="O247" i="12"/>
  <c r="O241" i="12"/>
  <c r="K251" i="12"/>
  <c r="O38" i="12"/>
  <c r="L60" i="12"/>
  <c r="O79" i="12"/>
  <c r="O77" i="12"/>
  <c r="N151" i="12"/>
  <c r="N219" i="12"/>
  <c r="L251" i="12"/>
  <c r="M251" i="12"/>
  <c r="O59" i="12"/>
  <c r="O89" i="12"/>
  <c r="O168" i="12"/>
  <c r="O164" i="12"/>
  <c r="O162" i="12"/>
  <c r="O24" i="12"/>
  <c r="O16" i="12"/>
  <c r="O12" i="12"/>
  <c r="N60" i="12"/>
  <c r="J60" i="12"/>
  <c r="K114" i="12"/>
  <c r="N114" i="12"/>
  <c r="J114" i="12"/>
  <c r="O119" i="12"/>
  <c r="M151" i="12"/>
  <c r="O209" i="12"/>
  <c r="O198" i="12"/>
  <c r="O240" i="12"/>
  <c r="O233" i="12"/>
  <c r="O232" i="12"/>
  <c r="O231" i="12"/>
  <c r="O229" i="12"/>
  <c r="O56" i="12"/>
  <c r="O167" i="12"/>
  <c r="O163" i="12"/>
  <c r="O156" i="12"/>
  <c r="O18" i="12"/>
  <c r="O14" i="12"/>
  <c r="O26" i="12"/>
  <c r="O21" i="12"/>
  <c r="O78" i="12"/>
  <c r="O73" i="12"/>
  <c r="O72" i="12"/>
  <c r="O71" i="12"/>
  <c r="K151" i="12"/>
  <c r="J151" i="12"/>
  <c r="O197" i="12"/>
  <c r="M219" i="12"/>
  <c r="O47" i="12"/>
  <c r="O39" i="12"/>
  <c r="O37" i="12"/>
  <c r="O34" i="12"/>
  <c r="O98" i="12"/>
  <c r="O20" i="12"/>
  <c r="O81" i="12"/>
  <c r="O80" i="12"/>
  <c r="O135" i="12"/>
  <c r="O133" i="12"/>
  <c r="O205" i="12"/>
  <c r="O202" i="12"/>
  <c r="J219" i="12"/>
  <c r="O227" i="12"/>
  <c r="O225" i="12"/>
  <c r="O224" i="12"/>
  <c r="O118" i="12"/>
  <c r="O57" i="12"/>
  <c r="O45" i="12"/>
  <c r="O44" i="12"/>
  <c r="O42" i="12"/>
  <c r="O41" i="12"/>
  <c r="O40" i="12"/>
  <c r="O35" i="12"/>
  <c r="O32" i="12"/>
  <c r="O31" i="12"/>
  <c r="O29" i="12"/>
  <c r="O182" i="12"/>
  <c r="O248" i="12"/>
  <c r="O13" i="12"/>
  <c r="K60" i="12"/>
  <c r="O10" i="12"/>
  <c r="O69" i="12"/>
  <c r="O68" i="12"/>
  <c r="O67" i="12"/>
  <c r="O65" i="12"/>
  <c r="O64" i="12"/>
  <c r="O63" i="12"/>
  <c r="O210" i="12"/>
  <c r="O230" i="12"/>
  <c r="O238" i="12"/>
  <c r="O228" i="12"/>
  <c r="O201" i="12"/>
  <c r="O17" i="12"/>
  <c r="O72" i="11"/>
  <c r="F65" i="11"/>
  <c r="O59" i="11"/>
  <c r="O58" i="11"/>
  <c r="O46" i="11"/>
  <c r="O42" i="11"/>
  <c r="O37" i="11"/>
  <c r="O30" i="11"/>
  <c r="O26" i="11"/>
  <c r="F19" i="11"/>
  <c r="O9" i="11"/>
  <c r="O56" i="11"/>
  <c r="O73" i="11"/>
  <c r="E65" i="11"/>
  <c r="O55" i="11"/>
  <c r="O50" i="11"/>
  <c r="O38" i="11"/>
  <c r="O23" i="11"/>
  <c r="O21" i="11"/>
  <c r="E19" i="11"/>
  <c r="O20" i="11"/>
  <c r="O17" i="11"/>
  <c r="O14" i="11"/>
  <c r="O10" i="11"/>
  <c r="O239" i="12"/>
  <c r="O235" i="12"/>
  <c r="O223" i="12"/>
  <c r="O207" i="12"/>
  <c r="O195" i="12"/>
  <c r="O211" i="12"/>
  <c r="O203" i="12"/>
  <c r="O199" i="12"/>
  <c r="O194" i="12"/>
  <c r="O132" i="12"/>
  <c r="O120" i="12"/>
  <c r="O134" i="12"/>
  <c r="O74" i="12"/>
  <c r="O70" i="12"/>
  <c r="M60" i="12"/>
  <c r="O27" i="12"/>
  <c r="O15" i="12"/>
  <c r="O23" i="12"/>
  <c r="O222" i="12"/>
  <c r="O226" i="12"/>
  <c r="O212" i="12"/>
  <c r="O208" i="12"/>
  <c r="O204" i="12"/>
  <c r="O200" i="12"/>
  <c r="O196" i="12"/>
  <c r="O180" i="12"/>
  <c r="O161" i="12"/>
  <c r="O157" i="12"/>
  <c r="O184" i="12"/>
  <c r="O181" i="12"/>
  <c r="O178" i="12"/>
  <c r="O174" i="12"/>
  <c r="O183" i="12"/>
  <c r="O177" i="12"/>
  <c r="O165" i="12"/>
  <c r="O154" i="12"/>
  <c r="O117" i="12"/>
  <c r="O113" i="12"/>
  <c r="O109" i="12"/>
  <c r="O105" i="12"/>
  <c r="O101" i="12"/>
  <c r="O97" i="12"/>
  <c r="O87" i="12"/>
  <c r="O93" i="12"/>
  <c r="O58" i="12"/>
  <c r="O54" i="12"/>
  <c r="O51" i="12"/>
  <c r="L114" i="12"/>
  <c r="O173" i="12"/>
  <c r="O43" i="11"/>
  <c r="O71" i="11"/>
  <c r="O67" i="11"/>
  <c r="O66" i="11"/>
  <c r="O64" i="11"/>
  <c r="C63" i="11"/>
  <c r="O63" i="11" s="1"/>
  <c r="O25" i="11"/>
  <c r="O16" i="11"/>
  <c r="N7" i="11"/>
  <c r="J7" i="11"/>
  <c r="F7" i="11"/>
  <c r="O8" i="11"/>
  <c r="O39" i="11"/>
  <c r="O60" i="12" l="1"/>
  <c r="O65" i="11"/>
  <c r="O219" i="12"/>
  <c r="K253" i="12"/>
  <c r="O251" i="12"/>
  <c r="M253" i="12"/>
  <c r="N253" i="12"/>
  <c r="J253" i="12"/>
  <c r="O19" i="11"/>
  <c r="O7" i="11"/>
  <c r="O151" i="12"/>
  <c r="O114" i="12"/>
  <c r="O83" i="11" l="1"/>
  <c r="O311" i="2" l="1"/>
  <c r="M307" i="2"/>
  <c r="L307" i="2"/>
  <c r="K307" i="2"/>
  <c r="J307" i="2"/>
  <c r="I307" i="2"/>
  <c r="H307" i="2"/>
  <c r="G307" i="2"/>
  <c r="F307" i="2"/>
  <c r="E307" i="2"/>
  <c r="D307" i="2"/>
  <c r="C307" i="2"/>
  <c r="O306" i="2"/>
  <c r="O305" i="2"/>
  <c r="O304" i="2"/>
  <c r="O303" i="2"/>
  <c r="O302" i="2"/>
  <c r="O301" i="2"/>
  <c r="N300" i="2"/>
  <c r="O300" i="2" s="1"/>
  <c r="O299" i="2"/>
  <c r="O298" i="2"/>
  <c r="O297" i="2"/>
  <c r="O296" i="2"/>
  <c r="O295" i="2"/>
  <c r="O294" i="2"/>
  <c r="O293" i="2"/>
  <c r="N293" i="2"/>
  <c r="N307" i="2" s="1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66" i="2" s="1"/>
  <c r="I236" i="2"/>
  <c r="H236" i="2"/>
  <c r="G236" i="2"/>
  <c r="F236" i="2"/>
  <c r="E236" i="2"/>
  <c r="D236" i="2"/>
  <c r="C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M218" i="2"/>
  <c r="K218" i="2"/>
  <c r="O218" i="2" s="1"/>
  <c r="O217" i="2"/>
  <c r="O216" i="2"/>
  <c r="O215" i="2"/>
  <c r="N214" i="2"/>
  <c r="N236" i="2" s="1"/>
  <c r="M214" i="2"/>
  <c r="L214" i="2"/>
  <c r="L236" i="2" s="1"/>
  <c r="K214" i="2"/>
  <c r="K236" i="2" s="1"/>
  <c r="J214" i="2"/>
  <c r="O214" i="2" s="1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I180" i="2"/>
  <c r="H180" i="2"/>
  <c r="G180" i="2"/>
  <c r="F180" i="2"/>
  <c r="E180" i="2"/>
  <c r="D180" i="2"/>
  <c r="C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N150" i="2"/>
  <c r="N180" i="2" s="1"/>
  <c r="M150" i="2"/>
  <c r="M180" i="2" s="1"/>
  <c r="L150" i="2"/>
  <c r="L180" i="2" s="1"/>
  <c r="K150" i="2"/>
  <c r="K180" i="2" s="1"/>
  <c r="J150" i="2"/>
  <c r="O150" i="2" s="1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I134" i="2"/>
  <c r="H134" i="2"/>
  <c r="G134" i="2"/>
  <c r="F134" i="2"/>
  <c r="E134" i="2"/>
  <c r="D134" i="2"/>
  <c r="C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N94" i="2"/>
  <c r="N134" i="2" s="1"/>
  <c r="M94" i="2"/>
  <c r="M134" i="2" s="1"/>
  <c r="L94" i="2"/>
  <c r="L134" i="2" s="1"/>
  <c r="K94" i="2"/>
  <c r="K134" i="2" s="1"/>
  <c r="J94" i="2"/>
  <c r="J134" i="2" s="1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I76" i="2"/>
  <c r="I309" i="2" s="1"/>
  <c r="H76" i="2"/>
  <c r="G76" i="2"/>
  <c r="F76" i="2"/>
  <c r="F309" i="2" s="1"/>
  <c r="E76" i="2"/>
  <c r="E309" i="2" s="1"/>
  <c r="D76" i="2"/>
  <c r="C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N48" i="2"/>
  <c r="L48" i="2"/>
  <c r="J48" i="2"/>
  <c r="O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N24" i="2"/>
  <c r="N76" i="2" s="1"/>
  <c r="M24" i="2"/>
  <c r="M76" i="2" s="1"/>
  <c r="L24" i="2"/>
  <c r="L76" i="2" s="1"/>
  <c r="L309" i="2" s="1"/>
  <c r="K24" i="2"/>
  <c r="J24" i="2"/>
  <c r="J76" i="2" s="1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93" i="1"/>
  <c r="O92" i="1"/>
  <c r="O89" i="1"/>
  <c r="O88" i="1"/>
  <c r="O87" i="1"/>
  <c r="O86" i="1"/>
  <c r="O85" i="1"/>
  <c r="O84" i="1"/>
  <c r="O83" i="1"/>
  <c r="O82" i="1"/>
  <c r="O81" i="1"/>
  <c r="O78" i="1" s="1"/>
  <c r="O80" i="1"/>
  <c r="O79" i="1"/>
  <c r="N78" i="1"/>
  <c r="M78" i="1"/>
  <c r="L78" i="1"/>
  <c r="K78" i="1"/>
  <c r="J78" i="1"/>
  <c r="I78" i="1"/>
  <c r="H78" i="1"/>
  <c r="G78" i="1"/>
  <c r="F78" i="1"/>
  <c r="E78" i="1"/>
  <c r="D78" i="1"/>
  <c r="C78" i="1"/>
  <c r="O77" i="1"/>
  <c r="O75" i="1" s="1"/>
  <c r="O76" i="1"/>
  <c r="N75" i="1"/>
  <c r="M75" i="1"/>
  <c r="L75" i="1"/>
  <c r="K75" i="1"/>
  <c r="J75" i="1"/>
  <c r="I75" i="1"/>
  <c r="H75" i="1"/>
  <c r="G75" i="1"/>
  <c r="F75" i="1"/>
  <c r="E75" i="1"/>
  <c r="D75" i="1"/>
  <c r="C75" i="1"/>
  <c r="O74" i="1"/>
  <c r="I73" i="1"/>
  <c r="O73" i="1" s="1"/>
  <c r="O72" i="1"/>
  <c r="O71" i="1"/>
  <c r="O70" i="1"/>
  <c r="O69" i="1"/>
  <c r="O68" i="1"/>
  <c r="O67" i="1"/>
  <c r="O66" i="1"/>
  <c r="O65" i="1"/>
  <c r="O64" i="1"/>
  <c r="O63" i="1"/>
  <c r="I63" i="1"/>
  <c r="I31" i="1" s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N31" i="1"/>
  <c r="M31" i="1"/>
  <c r="L31" i="1"/>
  <c r="K31" i="1"/>
  <c r="J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1" i="1" s="1"/>
  <c r="O22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O19" i="1"/>
  <c r="O18" i="1"/>
  <c r="O17" i="1"/>
  <c r="O16" i="1" s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O14" i="1"/>
  <c r="O13" i="1"/>
  <c r="O12" i="1"/>
  <c r="O11" i="1"/>
  <c r="O10" i="1"/>
  <c r="O9" i="1"/>
  <c r="O8" i="1"/>
  <c r="N7" i="1"/>
  <c r="N95" i="1" s="1"/>
  <c r="M7" i="1"/>
  <c r="M95" i="1" s="1"/>
  <c r="L7" i="1"/>
  <c r="L95" i="1" s="1"/>
  <c r="K7" i="1"/>
  <c r="K95" i="1" s="1"/>
  <c r="J7" i="1"/>
  <c r="J95" i="1" s="1"/>
  <c r="I7" i="1"/>
  <c r="H7" i="1"/>
  <c r="H95" i="1" s="1"/>
  <c r="G7" i="1"/>
  <c r="G95" i="1" s="1"/>
  <c r="F7" i="1"/>
  <c r="F95" i="1" s="1"/>
  <c r="E7" i="1"/>
  <c r="E95" i="1" s="1"/>
  <c r="D7" i="1"/>
  <c r="D95" i="1" s="1"/>
  <c r="C7" i="1"/>
  <c r="C95" i="1" s="1"/>
  <c r="O31" i="1" l="1"/>
  <c r="D309" i="2"/>
  <c r="H309" i="2"/>
  <c r="J180" i="2"/>
  <c r="O307" i="2"/>
  <c r="M236" i="2"/>
  <c r="M309" i="2" s="1"/>
  <c r="O7" i="1"/>
  <c r="O95" i="1" s="1"/>
  <c r="I95" i="1"/>
  <c r="O24" i="2"/>
  <c r="C309" i="2"/>
  <c r="G309" i="2"/>
  <c r="O236" i="2"/>
  <c r="O76" i="2"/>
  <c r="N309" i="2"/>
  <c r="O180" i="2"/>
  <c r="O134" i="2"/>
  <c r="J236" i="2"/>
  <c r="J309" i="2" s="1"/>
  <c r="K76" i="2"/>
  <c r="K309" i="2" s="1"/>
  <c r="O94" i="2"/>
  <c r="O309" i="2" l="1"/>
  <c r="L191" i="12"/>
  <c r="L253" i="12" s="1"/>
  <c r="O188" i="12"/>
  <c r="O191" i="12" s="1"/>
  <c r="O253" i="12" s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</authors>
  <commentList>
    <comment ref="O86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8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3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</commentList>
</comments>
</file>

<file path=xl/sharedStrings.xml><?xml version="1.0" encoding="utf-8"?>
<sst xmlns="http://schemas.openxmlformats.org/spreadsheetml/2006/main" count="1028" uniqueCount="391">
  <si>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</si>
  <si>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</si>
  <si>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</si>
  <si>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</si>
  <si>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</si>
  <si>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</si>
  <si>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</si>
  <si>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</si>
  <si>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</si>
  <si>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</si>
  <si>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</si>
  <si>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</si>
  <si>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</si>
  <si>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</si>
  <si>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</si>
  <si>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</si>
  <si>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</si>
  <si>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</si>
  <si>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</si>
  <si>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</si>
  <si>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</si>
  <si>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</si>
  <si>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</si>
  <si>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</si>
  <si>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</si>
  <si>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</si>
  <si>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</si>
  <si>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</si>
  <si>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</si>
  <si>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</si>
  <si>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</si>
  <si>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</si>
  <si>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</si>
  <si>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</si>
  <si>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</si>
  <si>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</si>
  <si>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</si>
  <si>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</si>
  <si>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</si>
  <si>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</si>
  <si>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</si>
  <si>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</si>
  <si>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</si>
  <si>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</si>
  <si>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</si>
  <si>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</si>
  <si>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</si>
  <si>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</si>
  <si>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</si>
  <si>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</si>
  <si>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</si>
  <si>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</si>
  <si>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</si>
  <si>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</si>
  <si>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</si>
  <si>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</si>
  <si>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</si>
  <si>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</si>
  <si>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</si>
  <si>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</si>
  <si>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</si>
  <si>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</si>
  <si>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</si>
  <si>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</si>
  <si>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</si>
  <si>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</si>
  <si>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</si>
  <si>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</si>
  <si>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</si>
  <si>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</si>
  <si>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</si>
  <si>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</si>
  <si>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</si>
  <si>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</si>
  <si>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</si>
  <si>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</si>
  <si>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</si>
  <si>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</si>
  <si>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</si>
  <si>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</si>
  <si>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</si>
  <si>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</si>
  <si>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</si>
  <si>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</si>
  <si>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</si>
  <si>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</si>
  <si>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</si>
  <si>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</si>
  <si>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</si>
  <si>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</si>
  <si>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</si>
  <si>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</si>
  <si>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</si>
  <si>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</si>
  <si>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</si>
  <si>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</si>
  <si>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</si>
  <si>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</si>
  <si>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</si>
  <si>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</si>
  <si>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</si>
  <si>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</si>
  <si>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</si>
  <si>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</si>
  <si>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</si>
  <si>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</si>
  <si>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</si>
  <si>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</si>
  <si>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</si>
  <si>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</si>
  <si>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</si>
  <si>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</si>
  <si>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</si>
  <si>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</si>
  <si>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</si>
  <si>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</si>
  <si>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</si>
  <si>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</si>
  <si>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</si>
  <si>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</si>
  <si>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</si>
  <si>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</si>
  <si>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</si>
  <si>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</si>
  <si>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</si>
  <si>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</si>
  <si>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</si>
  <si>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</si>
  <si>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</si>
  <si>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</si>
  <si>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</si>
  <si>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</si>
  <si>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</si>
  <si>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</si>
  <si>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</si>
  <si>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</si>
  <si>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</si>
  <si>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</si>
  <si>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</si>
  <si>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</si>
  <si>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</si>
  <si>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</si>
  <si>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</si>
  <si>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</si>
  <si>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</si>
  <si>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</si>
  <si>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</si>
  <si>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</si>
  <si>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</si>
  <si>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</si>
  <si>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</si>
  <si>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</si>
  <si>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</si>
  <si>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</si>
  <si>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</si>
  <si>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</si>
  <si>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</si>
  <si>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</si>
  <si>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</si>
  <si>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</si>
  <si>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</si>
  <si>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</si>
  <si>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</si>
  <si>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</si>
  <si>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</si>
  <si>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</si>
  <si>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</si>
  <si>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</si>
  <si>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</si>
  <si>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</si>
  <si>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</si>
  <si>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</si>
  <si>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</si>
  <si>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</si>
  <si>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</si>
  <si>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</si>
  <si>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</si>
  <si>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</si>
  <si>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</si>
  <si>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</si>
  <si>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</si>
  <si>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</si>
  <si>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</si>
  <si>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</si>
  <si>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</si>
  <si>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</si>
  <si>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</si>
  <si>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</si>
  <si>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</si>
  <si>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</si>
  <si>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</si>
  <si>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</si>
  <si>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</si>
  <si>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</si>
  <si>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</si>
  <si>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</si>
  <si>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</si>
  <si>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</si>
  <si>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</si>
  <si>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</si>
  <si>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</si>
  <si>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</si>
  <si>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</si>
  <si>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</si>
  <si>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</si>
  <si>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</si>
  <si>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</si>
  <si>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</si>
  <si>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</si>
  <si>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</si>
  <si>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</si>
  <si>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</si>
  <si>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</si>
  <si>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</si>
  <si>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</si>
  <si>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</si>
  <si>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</si>
  <si>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</si>
  <si>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</si>
  <si>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</si>
  <si>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</si>
  <si>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</si>
  <si>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</si>
  <si>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</si>
  <si>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</si>
  <si>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</si>
  <si>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</si>
  <si>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</si>
  <si>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</si>
  <si>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</si>
  <si>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</si>
  <si>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</si>
  <si>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</si>
  <si>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</si>
  <si>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</si>
  <si>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</si>
  <si>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</si>
  <si>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</si>
  <si>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</si>
  <si>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</si>
  <si>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</si>
  <si>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</si>
  <si>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</si>
  <si>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</si>
  <si>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</si>
  <si>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</si>
  <si>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</si>
  <si>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</si>
  <si>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</si>
  <si>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</si>
  <si>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</si>
  <si>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</si>
  <si>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</si>
  <si>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</si>
  <si>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</si>
  <si>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</si>
  <si>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</si>
  <si>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</si>
  <si>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</si>
  <si>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</si>
  <si>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</si>
  <si>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</si>
  <si>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</si>
  <si>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</si>
  <si>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</si>
  <si>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</si>
  <si>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</si>
  <si>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</si>
  <si>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</si>
  <si>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</si>
  <si>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</si>
  <si>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</si>
  <si>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</si>
  <si>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</si>
  <si>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</si>
  <si>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</si>
  <si>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</si>
  <si>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</si>
  <si>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</si>
  <si>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</si>
  <si>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</si>
  <si>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</si>
  <si>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</si>
  <si>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</si>
  <si>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</si>
  <si>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</si>
  <si>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</si>
  <si>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</si>
  <si>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</si>
  <si>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</si>
  <si>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</si>
  <si>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</si>
  <si>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</si>
  <si>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</si>
  <si>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</si>
  <si>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</si>
  <si>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</si>
  <si>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</si>
  <si>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</si>
  <si>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</si>
  <si>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</si>
  <si>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</si>
  <si>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</si>
  <si>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</si>
  <si>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</si>
  <si>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</si>
  <si>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</si>
  <si>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</si>
  <si>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</si>
  <si>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</si>
  <si>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</si>
  <si>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</si>
  <si>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</si>
  <si>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</si>
  <si>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</si>
  <si>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</si>
  <si>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</si>
  <si>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</si>
  <si>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</si>
  <si>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</si>
  <si>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</si>
  <si>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</si>
  <si>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</si>
  <si>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</si>
  <si>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</si>
  <si>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</si>
  <si>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</si>
  <si>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</si>
  <si>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</si>
  <si>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</si>
  <si>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</si>
  <si>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</si>
  <si>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</si>
  <si>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</si>
  <si>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</si>
  <si>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</si>
  <si>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</si>
  <si>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</si>
  <si>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</si>
  <si>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</si>
  <si>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</si>
  <si>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</si>
  <si>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</si>
  <si>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</si>
  <si>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</si>
  <si>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</si>
  <si>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</si>
  <si>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</si>
  <si>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</si>
  <si>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</si>
  <si>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</si>
  <si>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</si>
  <si>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</si>
  <si>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</si>
  <si>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</si>
  <si>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</si>
  <si>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</si>
  <si>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</si>
  <si>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Especies menores y de zoológico de clinica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</si>
  <si>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</si>
  <si>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</si>
  <si>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</si>
  <si>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</si>
  <si>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</si>
  <si>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</si>
  <si>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</si>
  <si>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</si>
  <si>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</si>
  <si>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</si>
  <si>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</si>
  <si>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</si>
  <si>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</si>
  <si>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</si>
  <si>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</si>
  <si>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</si>
  <si>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</si>
  <si>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</si>
  <si>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APLICACIÓN DE REMANENTE</t>
  </si>
  <si>
    <t>TIENDA DE SOUVENIRS TAQUILLA NUEVA</t>
  </si>
  <si>
    <t>'41730-7100-0005-0001-0016</t>
  </si>
  <si>
    <t>PAQUETE INTEGRAL HUELLAS DE LA VIDA</t>
  </si>
  <si>
    <t>'41730-7100-0005-0026</t>
  </si>
  <si>
    <t>EXHIBICIÓN HUELLAS DE LA VIDA</t>
  </si>
  <si>
    <t>OTROS EQUIPOS</t>
  </si>
  <si>
    <t>'41730-7100-0003-0009</t>
  </si>
  <si>
    <t>TALLERES</t>
  </si>
  <si>
    <t>SUBSIDIO EXTRAORDINARIO</t>
  </si>
  <si>
    <t>INFRAESTRUCTURA ESTACIONAMIENTO</t>
  </si>
  <si>
    <t>LEON, GTO., A 19 DE JULIO DE 2017</t>
  </si>
  <si>
    <t>PRESUPUETO INGRESOS 2017 - 4° MODIFICACIÓN</t>
  </si>
  <si>
    <t>PRESUPUESTO DE EGRESOS 2017 - 4°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</si>
</sst>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0" fontId="5" fillId="0" borderId="0" xfId="0" quotePrefix="1" applyFont="1" applyFill="1" applyBorder="1" applyAlignment="1">
      <alignment wrapText="1"/>
    </xf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4" fontId="3" fillId="0" borderId="1" xfId="0" applyNumberFormat="1" applyFont="1" applyFill="1" applyBorder="1"/>
    <xf numFmtId="4" fontId="4" fillId="0" borderId="1" xfId="0" applyNumberFormat="1" applyFont="1" applyFill="1" applyBorder="1"/>
    <xf numFmtId="4" fontId="0" fillId="0" borderId="1" xfId="0" applyNumberFormat="1" applyFill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C17" sqref="C17:O17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1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 x14ac:dyDescent="0.25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 x14ac:dyDescent="0.25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 x14ac:dyDescent="0.25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 x14ac:dyDescent="0.25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 x14ac:dyDescent="0.25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 x14ac:dyDescent="0.25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 x14ac:dyDescent="0.25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 x14ac:dyDescent="0.25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 x14ac:dyDescent="0.25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 x14ac:dyDescent="0.25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 x14ac:dyDescent="0.25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 x14ac:dyDescent="0.25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 x14ac:dyDescent="0.25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 x14ac:dyDescent="0.25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 x14ac:dyDescent="0.25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 x14ac:dyDescent="0.25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 x14ac:dyDescent="0.25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 x14ac:dyDescent="0.25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 x14ac:dyDescent="0.25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 x14ac:dyDescent="0.25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 x14ac:dyDescent="0.25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 x14ac:dyDescent="0.25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 x14ac:dyDescent="0.25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 x14ac:dyDescent="0.25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 x14ac:dyDescent="0.25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 x14ac:dyDescent="0.25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 x14ac:dyDescent="0.25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 x14ac:dyDescent="0.25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 x14ac:dyDescent="0.25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 x14ac:dyDescent="0.25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 x14ac:dyDescent="0.25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 x14ac:dyDescent="0.25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 x14ac:dyDescent="0.25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 x14ac:dyDescent="0.25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 x14ac:dyDescent="0.25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 x14ac:dyDescent="0.25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 x14ac:dyDescent="0.25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 x14ac:dyDescent="0.25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 x14ac:dyDescent="0.25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 x14ac:dyDescent="0.25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 x14ac:dyDescent="0.25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 x14ac:dyDescent="0.25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 x14ac:dyDescent="0.25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 x14ac:dyDescent="0.25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 x14ac:dyDescent="0.25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 x14ac:dyDescent="0.25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 x14ac:dyDescent="0.25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 x14ac:dyDescent="0.25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 x14ac:dyDescent="0.25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 x14ac:dyDescent="0.25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 x14ac:dyDescent="0.25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 x14ac:dyDescent="0.25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 x14ac:dyDescent="0.25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 x14ac:dyDescent="0.25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 x14ac:dyDescent="0.25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 x14ac:dyDescent="0.25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 x14ac:dyDescent="0.25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 x14ac:dyDescent="0.25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 x14ac:dyDescent="0.25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 x14ac:dyDescent="0.25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 x14ac:dyDescent="0.25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 x14ac:dyDescent="0.25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 x14ac:dyDescent="0.25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 x14ac:dyDescent="0.25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 x14ac:dyDescent="0.25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 x14ac:dyDescent="0.25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 x14ac:dyDescent="0.25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 x14ac:dyDescent="0.25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 x14ac:dyDescent="0.25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 x14ac:dyDescent="0.25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 x14ac:dyDescent="0.25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 x14ac:dyDescent="0.25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 x14ac:dyDescent="0.25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 x14ac:dyDescent="0.25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 x14ac:dyDescent="0.25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 x14ac:dyDescent="0.25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 x14ac:dyDescent="0.25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 x14ac:dyDescent="0.25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 x14ac:dyDescent="0.25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 x14ac:dyDescent="0.25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 x14ac:dyDescent="0.25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 x14ac:dyDescent="0.25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 x14ac:dyDescent="0.25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 x14ac:dyDescent="0.25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 x14ac:dyDescent="0.25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 x14ac:dyDescent="0.25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 x14ac:dyDescent="0.25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 x14ac:dyDescent="0.25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 x14ac:dyDescent="0.25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 x14ac:dyDescent="0.25">
      <c r="B97" s="3"/>
      <c r="I97" s="22"/>
      <c r="Q97" s="12"/>
    </row>
    <row r="98" spans="1:17" x14ac:dyDescent="0.25">
      <c r="A98" s="21"/>
      <c r="B98" s="3"/>
      <c r="E98" s="10"/>
      <c r="F98" s="10"/>
      <c r="G98" s="10"/>
      <c r="H98" s="10"/>
      <c r="I98" s="10"/>
      <c r="J98" s="10"/>
      <c r="K98" s="10"/>
    </row>
    <row r="99" spans="1:17" x14ac:dyDescent="0.25">
      <c r="A99" s="89" t="s">
        <v>178</v>
      </c>
      <c r="B99" s="89"/>
      <c r="C99" s="89"/>
      <c r="D99" s="89"/>
      <c r="E99" s="89"/>
      <c r="F99" s="22"/>
      <c r="I99" s="10"/>
      <c r="J99" s="3"/>
      <c r="K99" s="10"/>
      <c r="Q99" s="22"/>
    </row>
    <row r="100" spans="1:17" x14ac:dyDescent="0.25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 x14ac:dyDescent="0.25">
      <c r="A101" s="25"/>
      <c r="B101" s="26"/>
      <c r="C101" s="26"/>
      <c r="D101" s="26"/>
      <c r="E101" s="26"/>
      <c r="I101" s="3"/>
      <c r="J101" s="3"/>
      <c r="K101" s="3"/>
    </row>
    <row r="102" spans="1:17" x14ac:dyDescent="0.25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 x14ac:dyDescent="0.25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 x14ac:dyDescent="0.25">
      <c r="A104" s="26"/>
      <c r="B104" s="3"/>
      <c r="D104" s="28" t="s">
        <v>182</v>
      </c>
      <c r="E104" s="28"/>
      <c r="I104" s="1"/>
      <c r="J104" s="1"/>
      <c r="K104" s="1"/>
    </row>
    <row r="105" spans="1:17" x14ac:dyDescent="0.25">
      <c r="A105" s="26"/>
      <c r="B105" s="3"/>
      <c r="D105" s="29" t="s">
        <v>183</v>
      </c>
      <c r="E105" s="29"/>
      <c r="I105" s="1"/>
      <c r="J105" s="1"/>
      <c r="K105" s="1"/>
    </row>
    <row r="106" spans="1:17" x14ac:dyDescent="0.25">
      <c r="A106" s="30" t="s">
        <v>184</v>
      </c>
      <c r="B106" s="3"/>
      <c r="D106" s="28"/>
      <c r="E106" s="27"/>
      <c r="I106" s="1"/>
      <c r="J106" s="1"/>
      <c r="K106" s="1"/>
    </row>
    <row r="107" spans="1:17" x14ac:dyDescent="0.25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 x14ac:dyDescent="0.25">
      <c r="A108" s="32"/>
      <c r="B108" s="3"/>
      <c r="D108" s="33" t="s">
        <v>186</v>
      </c>
      <c r="E108" s="30"/>
      <c r="I108" s="34"/>
      <c r="J108" s="34"/>
      <c r="K108" s="34"/>
    </row>
    <row r="109" spans="1:17" x14ac:dyDescent="0.25">
      <c r="A109" s="26"/>
      <c r="B109" s="3"/>
      <c r="D109" s="29" t="s">
        <v>187</v>
      </c>
      <c r="E109" s="29"/>
      <c r="I109" s="34"/>
      <c r="J109" s="34"/>
      <c r="K109" s="34"/>
    </row>
    <row r="110" spans="1:17" x14ac:dyDescent="0.25">
      <c r="A110" s="25" t="s">
        <v>188</v>
      </c>
      <c r="B110" s="3"/>
      <c r="D110" s="27"/>
      <c r="E110" s="27"/>
      <c r="I110" s="34"/>
      <c r="J110" s="34"/>
      <c r="K110" s="34"/>
    </row>
    <row r="111" spans="1:17" x14ac:dyDescent="0.25">
      <c r="A111" s="26" t="s">
        <v>187</v>
      </c>
      <c r="B111" s="3"/>
      <c r="D111" s="27"/>
      <c r="E111" s="27"/>
      <c r="I111" s="34"/>
      <c r="J111" s="34"/>
      <c r="K111" s="34"/>
    </row>
    <row r="112" spans="1:17" x14ac:dyDescent="0.25">
      <c r="A112" s="32"/>
      <c r="B112" s="3"/>
      <c r="D112" s="30" t="s">
        <v>189</v>
      </c>
      <c r="E112" s="30"/>
      <c r="I112" s="35"/>
      <c r="J112" s="35"/>
      <c r="K112" s="35"/>
    </row>
    <row r="113" spans="1:11" x14ac:dyDescent="0.25">
      <c r="A113" s="26"/>
      <c r="B113" s="3"/>
      <c r="D113" s="29" t="s">
        <v>187</v>
      </c>
      <c r="E113" s="29"/>
      <c r="I113" s="36"/>
      <c r="J113" s="36"/>
      <c r="K113" s="36"/>
    </row>
    <row r="114" spans="1:11" x14ac:dyDescent="0.25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 x14ac:dyDescent="0.25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 x14ac:dyDescent="0.25">
      <c r="D116" s="2"/>
      <c r="I116" s="3"/>
      <c r="J116" s="3"/>
      <c r="K116" s="3"/>
    </row>
    <row r="117" spans="1:11" x14ac:dyDescent="0.25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6"/>
  <sheetViews>
    <sheetView topLeftCell="A286" workbookViewId="0">
      <selection sqref="A1:XFD1048576"/>
    </sheetView>
  </sheetViews>
  <sheetFormatPr baseColWidth="10" defaultRowHeight="15" x14ac:dyDescent="0.2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 x14ac:dyDescent="0.25">
      <c r="A1" s="90" t="s">
        <v>191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5" x14ac:dyDescent="0.25">
      <c r="A2" s="91" t="s">
        <v>192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 x14ac:dyDescent="0.25">
      <c r="A5" s="92"/>
      <c r="B5" s="92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 x14ac:dyDescent="0.25">
      <c r="A6" s="92"/>
      <c r="B6" s="92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 x14ac:dyDescent="0.25">
      <c r="A7" s="93" t="s">
        <v>196</v>
      </c>
      <c r="B7" s="93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 x14ac:dyDescent="0.2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 x14ac:dyDescent="0.2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 x14ac:dyDescent="0.2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 x14ac:dyDescent="0.2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 x14ac:dyDescent="0.2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 x14ac:dyDescent="0.2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 x14ac:dyDescent="0.2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 x14ac:dyDescent="0.2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 x14ac:dyDescent="0.2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 x14ac:dyDescent="0.2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 x14ac:dyDescent="0.2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 x14ac:dyDescent="0.2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 x14ac:dyDescent="0.2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 x14ac:dyDescent="0.2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 x14ac:dyDescent="0.2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 x14ac:dyDescent="0.2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 x14ac:dyDescent="0.2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 x14ac:dyDescent="0.2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 x14ac:dyDescent="0.2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 x14ac:dyDescent="0.2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 x14ac:dyDescent="0.2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 x14ac:dyDescent="0.2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 x14ac:dyDescent="0.2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 x14ac:dyDescent="0.2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 x14ac:dyDescent="0.2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 x14ac:dyDescent="0.2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 x14ac:dyDescent="0.2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 x14ac:dyDescent="0.2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 x14ac:dyDescent="0.2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 x14ac:dyDescent="0.2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 x14ac:dyDescent="0.2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 x14ac:dyDescent="0.2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 x14ac:dyDescent="0.2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 x14ac:dyDescent="0.2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 x14ac:dyDescent="0.2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 x14ac:dyDescent="0.2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 x14ac:dyDescent="0.2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 x14ac:dyDescent="0.2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 x14ac:dyDescent="0.2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 x14ac:dyDescent="0.2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 x14ac:dyDescent="0.2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 x14ac:dyDescent="0.2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 x14ac:dyDescent="0.2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 x14ac:dyDescent="0.2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 x14ac:dyDescent="0.2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 x14ac:dyDescent="0.2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 x14ac:dyDescent="0.2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 x14ac:dyDescent="0.2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 x14ac:dyDescent="0.2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 x14ac:dyDescent="0.2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 x14ac:dyDescent="0.2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 x14ac:dyDescent="0.2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 x14ac:dyDescent="0.2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 x14ac:dyDescent="0.25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 x14ac:dyDescent="0.2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 x14ac:dyDescent="0.2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 x14ac:dyDescent="0.2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 x14ac:dyDescent="0.2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 x14ac:dyDescent="0.2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 x14ac:dyDescent="0.2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 x14ac:dyDescent="0.2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 x14ac:dyDescent="0.2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 x14ac:dyDescent="0.2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 x14ac:dyDescent="0.2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 x14ac:dyDescent="0.2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 x14ac:dyDescent="0.2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 x14ac:dyDescent="0.2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 x14ac:dyDescent="0.2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 x14ac:dyDescent="0.25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 x14ac:dyDescent="0.2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 x14ac:dyDescent="0.2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 x14ac:dyDescent="0.2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 x14ac:dyDescent="0.2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 x14ac:dyDescent="0.2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 x14ac:dyDescent="0.2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 x14ac:dyDescent="0.2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 x14ac:dyDescent="0.2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 x14ac:dyDescent="0.2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 x14ac:dyDescent="0.2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 x14ac:dyDescent="0.2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 x14ac:dyDescent="0.2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 x14ac:dyDescent="0.2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 x14ac:dyDescent="0.2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 x14ac:dyDescent="0.2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 x14ac:dyDescent="0.2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 x14ac:dyDescent="0.2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 x14ac:dyDescent="0.2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 x14ac:dyDescent="0.2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 x14ac:dyDescent="0.2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 x14ac:dyDescent="0.2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 x14ac:dyDescent="0.2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 x14ac:dyDescent="0.2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 x14ac:dyDescent="0.2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 x14ac:dyDescent="0.2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 x14ac:dyDescent="0.2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 x14ac:dyDescent="0.2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 x14ac:dyDescent="0.2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 x14ac:dyDescent="0.2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 x14ac:dyDescent="0.2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 x14ac:dyDescent="0.2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 x14ac:dyDescent="0.2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 x14ac:dyDescent="0.2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 x14ac:dyDescent="0.2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 x14ac:dyDescent="0.2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 x14ac:dyDescent="0.2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 x14ac:dyDescent="0.2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 x14ac:dyDescent="0.2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 x14ac:dyDescent="0.2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 x14ac:dyDescent="0.2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 x14ac:dyDescent="0.2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 x14ac:dyDescent="0.2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 x14ac:dyDescent="0.2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 x14ac:dyDescent="0.2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 x14ac:dyDescent="0.2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 x14ac:dyDescent="0.2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 x14ac:dyDescent="0.2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 x14ac:dyDescent="0.2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 x14ac:dyDescent="0.2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 x14ac:dyDescent="0.2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 x14ac:dyDescent="0.2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 x14ac:dyDescent="0.2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 x14ac:dyDescent="0.25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 x14ac:dyDescent="0.25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 x14ac:dyDescent="0.25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 x14ac:dyDescent="0.25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 x14ac:dyDescent="0.25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 x14ac:dyDescent="0.25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 x14ac:dyDescent="0.25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 x14ac:dyDescent="0.25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 x14ac:dyDescent="0.25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 x14ac:dyDescent="0.25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 x14ac:dyDescent="0.25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 x14ac:dyDescent="0.25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 x14ac:dyDescent="0.25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 x14ac:dyDescent="0.25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 x14ac:dyDescent="0.25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 x14ac:dyDescent="0.25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 x14ac:dyDescent="0.2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 x14ac:dyDescent="0.2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 x14ac:dyDescent="0.2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 x14ac:dyDescent="0.2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 x14ac:dyDescent="0.2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 x14ac:dyDescent="0.2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 x14ac:dyDescent="0.2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 x14ac:dyDescent="0.2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 x14ac:dyDescent="0.2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 x14ac:dyDescent="0.2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 x14ac:dyDescent="0.2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 x14ac:dyDescent="0.2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 x14ac:dyDescent="0.2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 x14ac:dyDescent="0.2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 x14ac:dyDescent="0.2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 x14ac:dyDescent="0.2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 x14ac:dyDescent="0.25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 x14ac:dyDescent="0.25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 x14ac:dyDescent="0.25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 x14ac:dyDescent="0.25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 x14ac:dyDescent="0.25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 x14ac:dyDescent="0.25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 x14ac:dyDescent="0.25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 x14ac:dyDescent="0.25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 x14ac:dyDescent="0.25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 x14ac:dyDescent="0.25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 x14ac:dyDescent="0.25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 x14ac:dyDescent="0.25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 x14ac:dyDescent="0.25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 x14ac:dyDescent="0.25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 x14ac:dyDescent="0.25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 x14ac:dyDescent="0.25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 x14ac:dyDescent="0.25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 x14ac:dyDescent="0.25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 x14ac:dyDescent="0.25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 x14ac:dyDescent="0.25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 x14ac:dyDescent="0.25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 x14ac:dyDescent="0.25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 x14ac:dyDescent="0.25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 x14ac:dyDescent="0.25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 x14ac:dyDescent="0.25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 x14ac:dyDescent="0.25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 x14ac:dyDescent="0.25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 x14ac:dyDescent="0.25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 x14ac:dyDescent="0.25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 x14ac:dyDescent="0.25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 x14ac:dyDescent="0.25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 x14ac:dyDescent="0.25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 x14ac:dyDescent="0.25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 x14ac:dyDescent="0.25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 x14ac:dyDescent="0.25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 x14ac:dyDescent="0.25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 x14ac:dyDescent="0.25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 x14ac:dyDescent="0.25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 x14ac:dyDescent="0.25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 x14ac:dyDescent="0.25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 x14ac:dyDescent="0.25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 x14ac:dyDescent="0.25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 x14ac:dyDescent="0.25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 x14ac:dyDescent="0.25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 x14ac:dyDescent="0.25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 x14ac:dyDescent="0.25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 x14ac:dyDescent="0.25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 x14ac:dyDescent="0.25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 x14ac:dyDescent="0.25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 x14ac:dyDescent="0.25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 x14ac:dyDescent="0.25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 x14ac:dyDescent="0.25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 x14ac:dyDescent="0.25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 x14ac:dyDescent="0.25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 x14ac:dyDescent="0.25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 x14ac:dyDescent="0.25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 x14ac:dyDescent="0.25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 x14ac:dyDescent="0.25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 x14ac:dyDescent="0.25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 x14ac:dyDescent="0.25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 x14ac:dyDescent="0.25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 x14ac:dyDescent="0.25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 x14ac:dyDescent="0.25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 x14ac:dyDescent="0.25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 x14ac:dyDescent="0.25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 x14ac:dyDescent="0.25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 x14ac:dyDescent="0.25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 x14ac:dyDescent="0.25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 x14ac:dyDescent="0.25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 x14ac:dyDescent="0.25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 x14ac:dyDescent="0.25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 x14ac:dyDescent="0.25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 x14ac:dyDescent="0.25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 x14ac:dyDescent="0.25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 x14ac:dyDescent="0.25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 x14ac:dyDescent="0.25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 x14ac:dyDescent="0.25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 x14ac:dyDescent="0.25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 x14ac:dyDescent="0.25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 x14ac:dyDescent="0.25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 x14ac:dyDescent="0.2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 x14ac:dyDescent="0.2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 x14ac:dyDescent="0.2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 x14ac:dyDescent="0.2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 x14ac:dyDescent="0.2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 x14ac:dyDescent="0.2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 x14ac:dyDescent="0.2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 x14ac:dyDescent="0.2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 x14ac:dyDescent="0.2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 x14ac:dyDescent="0.2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 x14ac:dyDescent="0.2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 x14ac:dyDescent="0.2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 x14ac:dyDescent="0.2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 x14ac:dyDescent="0.2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 x14ac:dyDescent="0.2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 x14ac:dyDescent="0.2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 x14ac:dyDescent="0.2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 x14ac:dyDescent="0.2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 x14ac:dyDescent="0.2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 x14ac:dyDescent="0.2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 x14ac:dyDescent="0.2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 x14ac:dyDescent="0.2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 x14ac:dyDescent="0.2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 x14ac:dyDescent="0.2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 x14ac:dyDescent="0.2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 x14ac:dyDescent="0.25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 x14ac:dyDescent="0.2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 x14ac:dyDescent="0.2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 x14ac:dyDescent="0.2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 x14ac:dyDescent="0.2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 x14ac:dyDescent="0.2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 x14ac:dyDescent="0.2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 x14ac:dyDescent="0.2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 x14ac:dyDescent="0.2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 x14ac:dyDescent="0.2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 x14ac:dyDescent="0.2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 x14ac:dyDescent="0.2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 x14ac:dyDescent="0.2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 x14ac:dyDescent="0.2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 x14ac:dyDescent="0.2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 x14ac:dyDescent="0.2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 x14ac:dyDescent="0.2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 x14ac:dyDescent="0.2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 x14ac:dyDescent="0.2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 x14ac:dyDescent="0.2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 x14ac:dyDescent="0.2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 x14ac:dyDescent="0.2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 x14ac:dyDescent="0.2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 x14ac:dyDescent="0.2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 x14ac:dyDescent="0.2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 x14ac:dyDescent="0.2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 x14ac:dyDescent="0.2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 x14ac:dyDescent="0.2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 x14ac:dyDescent="0.2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 x14ac:dyDescent="0.2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 x14ac:dyDescent="0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 x14ac:dyDescent="0.2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 x14ac:dyDescent="0.2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 x14ac:dyDescent="0.2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 x14ac:dyDescent="0.2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 x14ac:dyDescent="0.2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 x14ac:dyDescent="0.2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 x14ac:dyDescent="0.2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 x14ac:dyDescent="0.2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 x14ac:dyDescent="0.2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 x14ac:dyDescent="0.2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 x14ac:dyDescent="0.25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 x14ac:dyDescent="0.2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 x14ac:dyDescent="0.2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 x14ac:dyDescent="0.25">
      <c r="F310" s="44"/>
      <c r="G310" s="44"/>
      <c r="H310" s="43"/>
      <c r="I310" s="44"/>
    </row>
    <row r="311" spans="1:15" x14ac:dyDescent="0.25">
      <c r="F311" s="44"/>
      <c r="G311" s="44"/>
      <c r="H311" s="43"/>
      <c r="I311" s="44"/>
      <c r="O311" s="22">
        <f>'[1]Ingresos 2013 Junio'!O95</f>
        <v>41220695.37467511</v>
      </c>
    </row>
    <row r="312" spans="1:15" x14ac:dyDescent="0.25">
      <c r="A312" s="89" t="s">
        <v>178</v>
      </c>
      <c r="B312" s="89"/>
      <c r="C312" s="89"/>
      <c r="D312" s="89"/>
      <c r="E312" s="89"/>
      <c r="F312" s="44"/>
      <c r="G312" s="44"/>
      <c r="H312" s="43"/>
      <c r="I312" s="44"/>
    </row>
    <row r="313" spans="1:15" x14ac:dyDescent="0.2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 x14ac:dyDescent="0.2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 x14ac:dyDescent="0.2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 x14ac:dyDescent="0.2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 x14ac:dyDescent="0.2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 x14ac:dyDescent="0.2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 x14ac:dyDescent="0.2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 x14ac:dyDescent="0.2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 x14ac:dyDescent="0.25">
      <c r="A321" s="32"/>
      <c r="B321" s="3"/>
      <c r="C321" s="3"/>
      <c r="D321" s="33" t="s">
        <v>186</v>
      </c>
      <c r="E321" s="30"/>
      <c r="F321" s="44"/>
      <c r="H321" s="26"/>
    </row>
    <row r="322" spans="1:8" x14ac:dyDescent="0.25">
      <c r="A322" s="26"/>
      <c r="B322" s="3"/>
      <c r="C322" s="3"/>
      <c r="D322" s="29" t="s">
        <v>187</v>
      </c>
      <c r="E322" s="29"/>
      <c r="F322" s="44"/>
      <c r="H322" s="26"/>
    </row>
    <row r="323" spans="1:8" x14ac:dyDescent="0.25">
      <c r="A323" s="25" t="s">
        <v>188</v>
      </c>
      <c r="B323" s="3"/>
      <c r="C323" s="3"/>
      <c r="D323" s="27"/>
      <c r="E323" s="27"/>
      <c r="F323" s="44"/>
    </row>
    <row r="324" spans="1:8" x14ac:dyDescent="0.25">
      <c r="A324" s="26" t="s">
        <v>187</v>
      </c>
      <c r="B324" s="3"/>
      <c r="C324" s="3"/>
      <c r="D324" s="27"/>
      <c r="E324" s="27"/>
      <c r="F324" s="44"/>
    </row>
    <row r="325" spans="1:8" x14ac:dyDescent="0.25">
      <c r="A325" s="32"/>
      <c r="B325" s="3"/>
      <c r="C325" s="3"/>
      <c r="D325" s="30" t="s">
        <v>189</v>
      </c>
      <c r="E325" s="30"/>
      <c r="F325" s="44"/>
    </row>
    <row r="326" spans="1:8" x14ac:dyDescent="0.25">
      <c r="A326" s="26"/>
      <c r="B326" s="3"/>
      <c r="C326" s="3"/>
      <c r="D326" s="29" t="s">
        <v>187</v>
      </c>
      <c r="E326" s="29"/>
      <c r="F326" s="44"/>
    </row>
    <row r="327" spans="1:8" x14ac:dyDescent="0.25">
      <c r="A327" s="25" t="s">
        <v>190</v>
      </c>
      <c r="B327" s="26"/>
      <c r="C327" s="26"/>
      <c r="D327" s="26"/>
      <c r="E327" s="26"/>
      <c r="F327" s="44"/>
    </row>
    <row r="328" spans="1:8" x14ac:dyDescent="0.25">
      <c r="A328" s="26" t="s">
        <v>187</v>
      </c>
      <c r="B328" s="26"/>
      <c r="C328" s="26"/>
      <c r="D328" s="26"/>
      <c r="E328" s="26"/>
      <c r="F328" s="44"/>
    </row>
    <row r="329" spans="1:8" x14ac:dyDescent="0.25">
      <c r="F329" s="44"/>
    </row>
    <row r="330" spans="1:8" x14ac:dyDescent="0.25">
      <c r="F330" s="44"/>
    </row>
    <row r="331" spans="1:8" x14ac:dyDescent="0.25">
      <c r="F331" s="46"/>
    </row>
    <row r="332" spans="1:8" x14ac:dyDescent="0.25">
      <c r="F332" s="47"/>
    </row>
    <row r="333" spans="1:8" x14ac:dyDescent="0.25">
      <c r="F333" s="44"/>
    </row>
    <row r="334" spans="1:8" x14ac:dyDescent="0.25">
      <c r="F334" s="44"/>
    </row>
    <row r="335" spans="1:8" x14ac:dyDescent="0.25">
      <c r="F335" s="44"/>
    </row>
    <row r="336" spans="1:8" x14ac:dyDescent="0.25">
      <c r="F336" s="44"/>
    </row>
    <row r="337" spans="6:6" x14ac:dyDescent="0.25">
      <c r="F337" s="44"/>
    </row>
    <row r="338" spans="6:6" x14ac:dyDescent="0.25">
      <c r="F338" s="44"/>
    </row>
    <row r="339" spans="6:6" x14ac:dyDescent="0.25">
      <c r="F339" s="44"/>
    </row>
    <row r="340" spans="6:6" x14ac:dyDescent="0.25">
      <c r="F340" s="44"/>
    </row>
    <row r="341" spans="6:6" x14ac:dyDescent="0.25">
      <c r="F341" s="44"/>
    </row>
    <row r="342" spans="6:6" x14ac:dyDescent="0.25">
      <c r="F342" s="44"/>
    </row>
    <row r="343" spans="6:6" x14ac:dyDescent="0.25">
      <c r="F343" s="44"/>
    </row>
    <row r="344" spans="6:6" x14ac:dyDescent="0.25">
      <c r="F344" s="44"/>
    </row>
    <row r="345" spans="6:6" x14ac:dyDescent="0.25">
      <c r="F345" s="44"/>
    </row>
    <row r="346" spans="6:6" x14ac:dyDescent="0.25">
      <c r="F346" s="44"/>
    </row>
    <row r="347" spans="6:6" x14ac:dyDescent="0.25">
      <c r="F347" s="44"/>
    </row>
    <row r="348" spans="6:6" x14ac:dyDescent="0.25">
      <c r="F348" s="44"/>
    </row>
    <row r="349" spans="6:6" x14ac:dyDescent="0.25">
      <c r="F349" s="44"/>
    </row>
    <row r="350" spans="6:6" x14ac:dyDescent="0.25">
      <c r="F350" s="44"/>
    </row>
    <row r="351" spans="6:6" x14ac:dyDescent="0.25">
      <c r="F351" s="44"/>
    </row>
    <row r="352" spans="6:6" x14ac:dyDescent="0.25">
      <c r="F352" s="44"/>
    </row>
    <row r="353" spans="6:6" x14ac:dyDescent="0.25">
      <c r="F353" s="44"/>
    </row>
    <row r="354" spans="6:6" x14ac:dyDescent="0.25">
      <c r="F354" s="44"/>
    </row>
    <row r="355" spans="6:6" x14ac:dyDescent="0.25">
      <c r="F355" s="44"/>
    </row>
    <row r="356" spans="6:6" x14ac:dyDescent="0.25">
      <c r="F356" s="44"/>
    </row>
    <row r="357" spans="6:6" x14ac:dyDescent="0.25">
      <c r="F357" s="44"/>
    </row>
    <row r="358" spans="6:6" x14ac:dyDescent="0.25">
      <c r="F358" s="44"/>
    </row>
    <row r="359" spans="6:6" x14ac:dyDescent="0.25">
      <c r="F359" s="44"/>
    </row>
    <row r="360" spans="6:6" x14ac:dyDescent="0.25">
      <c r="F360" s="44"/>
    </row>
    <row r="361" spans="6:6" x14ac:dyDescent="0.25">
      <c r="F361" s="44"/>
    </row>
    <row r="362" spans="6:6" x14ac:dyDescent="0.25">
      <c r="F362" s="44"/>
    </row>
    <row r="363" spans="6:6" x14ac:dyDescent="0.25">
      <c r="F363" s="44"/>
    </row>
    <row r="364" spans="6:6" x14ac:dyDescent="0.25">
      <c r="F364" s="44"/>
    </row>
    <row r="365" spans="6:6" x14ac:dyDescent="0.25">
      <c r="F365" s="28"/>
    </row>
    <row r="366" spans="6:6" x14ac:dyDescent="0.25">
      <c r="F366" s="29"/>
    </row>
    <row r="367" spans="6:6" x14ac:dyDescent="0.25">
      <c r="F367" s="27"/>
    </row>
    <row r="368" spans="6:6" x14ac:dyDescent="0.25">
      <c r="F368" s="27"/>
    </row>
    <row r="369" spans="6:6" x14ac:dyDescent="0.25">
      <c r="F369" s="30"/>
    </row>
    <row r="370" spans="6:6" x14ac:dyDescent="0.25">
      <c r="F370" s="29"/>
    </row>
    <row r="371" spans="6:6" x14ac:dyDescent="0.25">
      <c r="F371" s="27"/>
    </row>
    <row r="372" spans="6:6" x14ac:dyDescent="0.25">
      <c r="F372" s="27"/>
    </row>
    <row r="373" spans="6:6" x14ac:dyDescent="0.25">
      <c r="F373" s="30"/>
    </row>
    <row r="374" spans="6:6" x14ac:dyDescent="0.25">
      <c r="F374" s="29"/>
    </row>
    <row r="375" spans="6:6" x14ac:dyDescent="0.25">
      <c r="F375" s="26"/>
    </row>
    <row r="376" spans="6:6" x14ac:dyDescent="0.25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5"/>
  <sheetViews>
    <sheetView tabSelected="1"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B18" sqref="B18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0.85546875" style="3" bestFit="1" customWidth="1"/>
    <col min="4" max="4" width="10.5703125" style="3" customWidth="1"/>
    <col min="5" max="6" width="10.85546875" style="2" bestFit="1" customWidth="1"/>
    <col min="7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 x14ac:dyDescent="0.25">
      <c r="A1" s="1" t="s">
        <v>0</v>
      </c>
    </row>
    <row r="2" spans="1:16" x14ac:dyDescent="0.25">
      <c r="A2" s="1" t="s">
        <v>389</v>
      </c>
      <c r="D2" s="1"/>
    </row>
    <row r="3" spans="1:16" x14ac:dyDescent="0.25">
      <c r="C3" s="1"/>
      <c r="D3" s="1"/>
    </row>
    <row r="4" spans="1:16" x14ac:dyDescent="0.25">
      <c r="A4" s="4" t="s">
        <v>2</v>
      </c>
      <c r="B4" s="4" t="s">
        <v>3</v>
      </c>
      <c r="C4" s="84" t="s">
        <v>4</v>
      </c>
      <c r="D4" s="84" t="s">
        <v>5</v>
      </c>
      <c r="E4" s="84" t="s">
        <v>6</v>
      </c>
      <c r="F4" s="84" t="s">
        <v>7</v>
      </c>
      <c r="G4" s="84" t="s">
        <v>8</v>
      </c>
      <c r="H4" s="8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 x14ac:dyDescent="0.25">
      <c r="A5" s="3"/>
      <c r="B5" s="3"/>
      <c r="C5" s="2"/>
      <c r="D5" s="2"/>
    </row>
    <row r="6" spans="1:16" x14ac:dyDescent="0.25">
      <c r="A6" s="3"/>
      <c r="B6" s="3"/>
      <c r="C6" s="2"/>
      <c r="D6" s="2"/>
    </row>
    <row r="7" spans="1:16" s="7" customFormat="1" x14ac:dyDescent="0.25">
      <c r="A7" s="67" t="s">
        <v>17</v>
      </c>
      <c r="B7" s="67" t="s">
        <v>18</v>
      </c>
      <c r="C7" s="77">
        <f>SUM(C8:C14)</f>
        <v>379282.76</v>
      </c>
      <c r="D7" s="77">
        <f t="shared" ref="D7:N7" si="0">SUM(D8:D14)</f>
        <v>376628.65</v>
      </c>
      <c r="E7" s="77">
        <f t="shared" si="0"/>
        <v>452223.91000000003</v>
      </c>
      <c r="F7" s="77">
        <f t="shared" si="0"/>
        <v>1365179.7</v>
      </c>
      <c r="G7" s="77">
        <f t="shared" si="0"/>
        <v>413613.07999999996</v>
      </c>
      <c r="H7" s="77">
        <f t="shared" si="0"/>
        <v>347381.97</v>
      </c>
      <c r="I7" s="77">
        <f t="shared" si="0"/>
        <v>715561.45</v>
      </c>
      <c r="J7" s="77">
        <f t="shared" si="0"/>
        <v>630360.81970000011</v>
      </c>
      <c r="K7" s="77">
        <f t="shared" si="0"/>
        <v>311223.16749999998</v>
      </c>
      <c r="L7" s="77">
        <f t="shared" si="0"/>
        <v>294544.08000000007</v>
      </c>
      <c r="M7" s="77">
        <f t="shared" si="0"/>
        <v>414589.47000000003</v>
      </c>
      <c r="N7" s="77">
        <f t="shared" si="0"/>
        <v>380913.41750000004</v>
      </c>
      <c r="O7" s="77">
        <f>SUM(C7:N7)</f>
        <v>6081502.4747000011</v>
      </c>
    </row>
    <row r="8" spans="1:16" x14ac:dyDescent="0.25">
      <c r="A8" s="5" t="s">
        <v>19</v>
      </c>
      <c r="B8" s="5" t="s">
        <v>20</v>
      </c>
      <c r="C8" s="78">
        <v>167815</v>
      </c>
      <c r="D8" s="78">
        <v>151110</v>
      </c>
      <c r="E8" s="78">
        <v>170275</v>
      </c>
      <c r="F8" s="78">
        <v>379740.75</v>
      </c>
      <c r="G8" s="78">
        <v>118677.5</v>
      </c>
      <c r="H8" s="78">
        <v>97590</v>
      </c>
      <c r="I8" s="78">
        <v>279415.5</v>
      </c>
      <c r="J8" s="78">
        <v>246422.00000000003</v>
      </c>
      <c r="K8" s="78">
        <v>125427.50000000001</v>
      </c>
      <c r="L8" s="78">
        <v>124663.00000000001</v>
      </c>
      <c r="M8" s="78">
        <v>173800</v>
      </c>
      <c r="N8" s="78">
        <v>170973</v>
      </c>
      <c r="O8" s="78">
        <f>SUM(C8:N8)</f>
        <v>2205909.25</v>
      </c>
    </row>
    <row r="9" spans="1:16" x14ac:dyDescent="0.25">
      <c r="A9" s="5" t="s">
        <v>21</v>
      </c>
      <c r="B9" s="5" t="s">
        <v>22</v>
      </c>
      <c r="C9" s="78">
        <v>2240.7600000000002</v>
      </c>
      <c r="D9" s="78">
        <v>1331.65</v>
      </c>
      <c r="E9" s="78">
        <v>768.91</v>
      </c>
      <c r="F9" s="78">
        <v>3390.95</v>
      </c>
      <c r="G9" s="78">
        <v>513.74</v>
      </c>
      <c r="H9" s="78">
        <v>805.97</v>
      </c>
      <c r="I9" s="78">
        <v>500</v>
      </c>
      <c r="J9" s="78">
        <v>500</v>
      </c>
      <c r="K9" s="78">
        <v>500</v>
      </c>
      <c r="L9" s="78">
        <v>500</v>
      </c>
      <c r="M9" s="78">
        <v>500</v>
      </c>
      <c r="N9" s="78">
        <v>500</v>
      </c>
      <c r="O9" s="78">
        <f t="shared" ref="O9:O14" si="1">SUM(C9:N9)</f>
        <v>12051.98</v>
      </c>
    </row>
    <row r="10" spans="1:16" x14ac:dyDescent="0.25">
      <c r="A10" s="5" t="s">
        <v>23</v>
      </c>
      <c r="B10" s="5" t="s">
        <v>24</v>
      </c>
      <c r="C10" s="78">
        <v>59730</v>
      </c>
      <c r="D10" s="78">
        <v>54375</v>
      </c>
      <c r="E10" s="78">
        <v>64451</v>
      </c>
      <c r="F10" s="78">
        <v>160220</v>
      </c>
      <c r="G10" s="78">
        <v>37652</v>
      </c>
      <c r="H10" s="78">
        <v>33995</v>
      </c>
      <c r="I10" s="78">
        <v>91152</v>
      </c>
      <c r="J10" s="78">
        <v>79458.277500000011</v>
      </c>
      <c r="K10" s="78">
        <v>43195.950000000004</v>
      </c>
      <c r="L10" s="78">
        <v>42304.027500000004</v>
      </c>
      <c r="M10" s="78">
        <v>57954.015000000007</v>
      </c>
      <c r="N10" s="78">
        <v>60339.825000000004</v>
      </c>
      <c r="O10" s="78">
        <f t="shared" si="1"/>
        <v>784827.09499999986</v>
      </c>
      <c r="P10" s="69"/>
    </row>
    <row r="11" spans="1:16" x14ac:dyDescent="0.25">
      <c r="A11" s="5" t="s">
        <v>25</v>
      </c>
      <c r="B11" s="5" t="s">
        <v>26</v>
      </c>
      <c r="C11" s="78">
        <v>51932</v>
      </c>
      <c r="D11" s="78">
        <v>59316</v>
      </c>
      <c r="E11" s="78">
        <v>74389</v>
      </c>
      <c r="F11" s="78">
        <v>321028</v>
      </c>
      <c r="G11" s="78">
        <v>122368.84</v>
      </c>
      <c r="H11" s="78">
        <v>93170</v>
      </c>
      <c r="I11" s="78">
        <v>122743.95000000001</v>
      </c>
      <c r="J11" s="78">
        <v>110634.41970000001</v>
      </c>
      <c r="K11" s="78">
        <v>47481.3675</v>
      </c>
      <c r="L11" s="78">
        <v>45621.450000000004</v>
      </c>
      <c r="M11" s="78">
        <v>61582.342500000006</v>
      </c>
      <c r="N11" s="78">
        <v>57205.41750000001</v>
      </c>
      <c r="O11" s="78">
        <f t="shared" si="1"/>
        <v>1167472.7872000001</v>
      </c>
      <c r="P11" s="68"/>
    </row>
    <row r="12" spans="1:16" x14ac:dyDescent="0.25">
      <c r="A12" s="5" t="s">
        <v>27</v>
      </c>
      <c r="B12" s="5" t="s">
        <v>28</v>
      </c>
      <c r="C12" s="78">
        <v>5203</v>
      </c>
      <c r="D12" s="78">
        <v>4341</v>
      </c>
      <c r="E12" s="78">
        <v>5086</v>
      </c>
      <c r="F12" s="78">
        <v>7221</v>
      </c>
      <c r="G12" s="78">
        <v>5055</v>
      </c>
      <c r="H12" s="78">
        <v>4822</v>
      </c>
      <c r="I12" s="78">
        <v>4500</v>
      </c>
      <c r="J12" s="78">
        <v>4500</v>
      </c>
      <c r="K12" s="78">
        <v>4500</v>
      </c>
      <c r="L12" s="78">
        <v>4500</v>
      </c>
      <c r="M12" s="78">
        <v>4500</v>
      </c>
      <c r="N12" s="78">
        <v>4500</v>
      </c>
      <c r="O12" s="78">
        <f t="shared" si="1"/>
        <v>58728</v>
      </c>
      <c r="P12" s="68"/>
    </row>
    <row r="13" spans="1:16" x14ac:dyDescent="0.25">
      <c r="A13" s="9" t="s">
        <v>29</v>
      </c>
      <c r="B13" s="5" t="s">
        <v>30</v>
      </c>
      <c r="C13" s="78">
        <v>0</v>
      </c>
      <c r="D13" s="78">
        <v>0</v>
      </c>
      <c r="E13" s="78">
        <v>0</v>
      </c>
      <c r="F13" s="78">
        <v>2080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f t="shared" si="1"/>
        <v>2080</v>
      </c>
    </row>
    <row r="14" spans="1:16" x14ac:dyDescent="0.25">
      <c r="A14" s="5" t="s">
        <v>31</v>
      </c>
      <c r="B14" s="5" t="s">
        <v>32</v>
      </c>
      <c r="C14" s="78">
        <v>92362</v>
      </c>
      <c r="D14" s="78">
        <v>106155</v>
      </c>
      <c r="E14" s="78">
        <v>137254</v>
      </c>
      <c r="F14" s="78">
        <v>491499</v>
      </c>
      <c r="G14" s="78">
        <v>129346</v>
      </c>
      <c r="H14" s="78">
        <v>116999</v>
      </c>
      <c r="I14" s="78">
        <v>217250</v>
      </c>
      <c r="J14" s="78">
        <v>188846.12250000003</v>
      </c>
      <c r="K14" s="78">
        <v>90118.35</v>
      </c>
      <c r="L14" s="78">
        <v>76955.602500000008</v>
      </c>
      <c r="M14" s="78">
        <v>116253.1125</v>
      </c>
      <c r="N14" s="78">
        <v>87395.175000000003</v>
      </c>
      <c r="O14" s="78">
        <f t="shared" si="1"/>
        <v>1850433.3625000003</v>
      </c>
      <c r="P14" s="69"/>
    </row>
    <row r="15" spans="1:16" s="7" customFormat="1" x14ac:dyDescent="0.25">
      <c r="A15" s="67" t="s">
        <v>35</v>
      </c>
      <c r="B15" s="67" t="s">
        <v>36</v>
      </c>
      <c r="C15" s="77">
        <f t="shared" ref="C15:E15" si="2">SUM(C16:C18)</f>
        <v>1373.2</v>
      </c>
      <c r="D15" s="77">
        <f t="shared" si="2"/>
        <v>110013.7</v>
      </c>
      <c r="E15" s="77">
        <f t="shared" si="2"/>
        <v>946.4</v>
      </c>
      <c r="F15" s="77">
        <f>SUM(F16:F18)</f>
        <v>14244.1</v>
      </c>
      <c r="G15" s="77">
        <f t="shared" ref="G15:N15" si="3">SUM(G16:G18)</f>
        <v>0</v>
      </c>
      <c r="H15" s="77">
        <f t="shared" si="3"/>
        <v>0</v>
      </c>
      <c r="I15" s="77">
        <f t="shared" si="3"/>
        <v>11000</v>
      </c>
      <c r="J15" s="77">
        <f t="shared" si="3"/>
        <v>11000</v>
      </c>
      <c r="K15" s="77">
        <f t="shared" si="3"/>
        <v>11000</v>
      </c>
      <c r="L15" s="77">
        <f t="shared" si="3"/>
        <v>11000</v>
      </c>
      <c r="M15" s="77">
        <f t="shared" si="3"/>
        <v>11000</v>
      </c>
      <c r="N15" s="77">
        <f t="shared" si="3"/>
        <v>11000</v>
      </c>
      <c r="O15" s="77">
        <f>SUM(C15:N15)</f>
        <v>192577.4</v>
      </c>
      <c r="P15" s="12"/>
    </row>
    <row r="16" spans="1:16" x14ac:dyDescent="0.25">
      <c r="A16" s="5" t="s">
        <v>37</v>
      </c>
      <c r="B16" s="5" t="s">
        <v>38</v>
      </c>
      <c r="C16" s="78">
        <v>0</v>
      </c>
      <c r="D16" s="78">
        <v>109000</v>
      </c>
      <c r="E16" s="78">
        <v>0</v>
      </c>
      <c r="F16" s="78">
        <v>0</v>
      </c>
      <c r="G16" s="78">
        <v>0</v>
      </c>
      <c r="H16" s="78">
        <v>0</v>
      </c>
      <c r="I16" s="78">
        <v>10000</v>
      </c>
      <c r="J16" s="78">
        <v>10000</v>
      </c>
      <c r="K16" s="78">
        <v>10000</v>
      </c>
      <c r="L16" s="78">
        <v>10000</v>
      </c>
      <c r="M16" s="78">
        <v>10000</v>
      </c>
      <c r="N16" s="78">
        <v>10000</v>
      </c>
      <c r="O16" s="78">
        <f>SUM(C16:N16)</f>
        <v>169000</v>
      </c>
      <c r="P16" s="10"/>
    </row>
    <row r="17" spans="1:18" x14ac:dyDescent="0.25">
      <c r="A17" s="5" t="s">
        <v>39</v>
      </c>
      <c r="B17" s="5" t="s">
        <v>40</v>
      </c>
      <c r="C17" s="78">
        <v>1373.2</v>
      </c>
      <c r="D17" s="78">
        <v>1013.7</v>
      </c>
      <c r="E17" s="78">
        <v>946.4</v>
      </c>
      <c r="F17" s="78">
        <v>3168.6</v>
      </c>
      <c r="G17" s="78">
        <v>0</v>
      </c>
      <c r="H17" s="78">
        <v>0</v>
      </c>
      <c r="I17" s="78">
        <v>1000</v>
      </c>
      <c r="J17" s="78">
        <v>1000</v>
      </c>
      <c r="K17" s="78">
        <v>1000</v>
      </c>
      <c r="L17" s="78">
        <v>1000</v>
      </c>
      <c r="M17" s="78">
        <v>1000</v>
      </c>
      <c r="N17" s="78">
        <v>1000</v>
      </c>
      <c r="O17" s="78">
        <f t="shared" ref="O17:O18" si="4">SUM(C17:N17)</f>
        <v>12501.9</v>
      </c>
      <c r="P17" s="10"/>
    </row>
    <row r="18" spans="1:18" x14ac:dyDescent="0.25">
      <c r="A18" s="5" t="s">
        <v>384</v>
      </c>
      <c r="B18" s="5" t="s">
        <v>385</v>
      </c>
      <c r="C18" s="78">
        <v>0</v>
      </c>
      <c r="D18" s="78">
        <v>0</v>
      </c>
      <c r="E18" s="78">
        <v>0</v>
      </c>
      <c r="F18" s="78">
        <v>11075.5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f t="shared" si="4"/>
        <v>11075.5</v>
      </c>
      <c r="P18" s="10"/>
    </row>
    <row r="19" spans="1:18" s="7" customFormat="1" x14ac:dyDescent="0.25">
      <c r="A19" s="67" t="s">
        <v>44</v>
      </c>
      <c r="B19" s="67" t="s">
        <v>45</v>
      </c>
      <c r="C19" s="77">
        <f t="shared" ref="C19:N19" si="5">SUM(C20:C23)</f>
        <v>29880</v>
      </c>
      <c r="D19" s="77">
        <f>SUM(D20:D23)</f>
        <v>111706</v>
      </c>
      <c r="E19" s="77">
        <f t="shared" si="5"/>
        <v>224473</v>
      </c>
      <c r="F19" s="77">
        <f t="shared" si="5"/>
        <v>481450.84</v>
      </c>
      <c r="G19" s="77">
        <f t="shared" si="5"/>
        <v>101060</v>
      </c>
      <c r="H19" s="77">
        <f t="shared" si="5"/>
        <v>264329</v>
      </c>
      <c r="I19" s="77">
        <f t="shared" si="5"/>
        <v>205469.35</v>
      </c>
      <c r="J19" s="77">
        <f t="shared" si="5"/>
        <v>10400</v>
      </c>
      <c r="K19" s="77">
        <f t="shared" si="5"/>
        <v>14933.525</v>
      </c>
      <c r="L19" s="77">
        <f t="shared" si="5"/>
        <v>57778.000000000007</v>
      </c>
      <c r="M19" s="77">
        <f t="shared" si="5"/>
        <v>63227.4</v>
      </c>
      <c r="N19" s="77">
        <f t="shared" si="5"/>
        <v>51063.500000000007</v>
      </c>
      <c r="O19" s="77">
        <f>SUM(C19:N19)</f>
        <v>1615770.615</v>
      </c>
      <c r="P19" s="12"/>
    </row>
    <row r="20" spans="1:18" x14ac:dyDescent="0.25">
      <c r="A20" s="14" t="s">
        <v>53</v>
      </c>
      <c r="B20" s="5" t="s">
        <v>54</v>
      </c>
      <c r="C20" s="78">
        <v>0</v>
      </c>
      <c r="D20" s="78">
        <v>2142</v>
      </c>
      <c r="E20" s="78">
        <v>0</v>
      </c>
      <c r="F20" s="78">
        <v>2142</v>
      </c>
      <c r="G20" s="78">
        <v>0</v>
      </c>
      <c r="H20" s="78">
        <v>0</v>
      </c>
      <c r="I20" s="78">
        <v>4016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f t="shared" ref="O20:O23" si="6">SUM(C20:N20)</f>
        <v>8300</v>
      </c>
      <c r="P20" s="10"/>
    </row>
    <row r="21" spans="1:18" x14ac:dyDescent="0.25">
      <c r="A21" s="14" t="s">
        <v>55</v>
      </c>
      <c r="B21" s="5" t="s">
        <v>56</v>
      </c>
      <c r="C21" s="78">
        <v>200</v>
      </c>
      <c r="D21" s="78">
        <v>12550</v>
      </c>
      <c r="E21" s="78">
        <v>7070</v>
      </c>
      <c r="F21" s="78">
        <v>70040</v>
      </c>
      <c r="G21" s="78">
        <v>2530</v>
      </c>
      <c r="H21" s="78">
        <v>4260</v>
      </c>
      <c r="I21" s="78">
        <v>3000</v>
      </c>
      <c r="J21" s="78">
        <v>3500</v>
      </c>
      <c r="K21" s="78">
        <v>2000</v>
      </c>
      <c r="L21" s="78">
        <v>2000</v>
      </c>
      <c r="M21" s="78">
        <v>2000</v>
      </c>
      <c r="N21" s="78">
        <v>2000</v>
      </c>
      <c r="O21" s="78">
        <f t="shared" si="6"/>
        <v>111150</v>
      </c>
      <c r="P21" s="10"/>
    </row>
    <row r="22" spans="1:18" x14ac:dyDescent="0.25">
      <c r="A22" s="5" t="s">
        <v>57</v>
      </c>
      <c r="B22" s="5" t="s">
        <v>58</v>
      </c>
      <c r="C22" s="78">
        <v>2750</v>
      </c>
      <c r="D22" s="78">
        <v>6512</v>
      </c>
      <c r="E22" s="78">
        <v>6650</v>
      </c>
      <c r="F22" s="78">
        <v>46837.5</v>
      </c>
      <c r="G22" s="78">
        <v>4912.5</v>
      </c>
      <c r="H22" s="78">
        <v>6425</v>
      </c>
      <c r="I22" s="78">
        <v>11000</v>
      </c>
      <c r="J22" s="78">
        <v>4000</v>
      </c>
      <c r="K22" s="78">
        <v>3000</v>
      </c>
      <c r="L22" s="78">
        <v>3000</v>
      </c>
      <c r="M22" s="78">
        <v>3000</v>
      </c>
      <c r="N22" s="78">
        <v>2000</v>
      </c>
      <c r="O22" s="78">
        <f t="shared" si="6"/>
        <v>100087</v>
      </c>
      <c r="P22" s="10"/>
    </row>
    <row r="23" spans="1:18" x14ac:dyDescent="0.25">
      <c r="A23" s="5" t="s">
        <v>59</v>
      </c>
      <c r="B23" s="5" t="s">
        <v>60</v>
      </c>
      <c r="C23" s="78">
        <v>26930</v>
      </c>
      <c r="D23" s="78">
        <v>90502</v>
      </c>
      <c r="E23" s="78">
        <v>210753</v>
      </c>
      <c r="F23" s="78">
        <v>362431.34</v>
      </c>
      <c r="G23" s="78">
        <v>93617.5</v>
      </c>
      <c r="H23" s="78">
        <v>253644</v>
      </c>
      <c r="I23" s="78">
        <v>187453.35</v>
      </c>
      <c r="J23" s="78">
        <v>2900</v>
      </c>
      <c r="K23" s="78">
        <v>9933.5249999999996</v>
      </c>
      <c r="L23" s="78">
        <v>52778.000000000007</v>
      </c>
      <c r="M23" s="78">
        <v>58227.4</v>
      </c>
      <c r="N23" s="78">
        <v>47063.500000000007</v>
      </c>
      <c r="O23" s="78">
        <f t="shared" si="6"/>
        <v>1396233.615</v>
      </c>
      <c r="P23" s="10"/>
    </row>
    <row r="24" spans="1:18" s="7" customFormat="1" x14ac:dyDescent="0.25">
      <c r="A24" s="67" t="s">
        <v>63</v>
      </c>
      <c r="B24" s="67" t="s">
        <v>64</v>
      </c>
      <c r="C24" s="77">
        <f>SUM(C25:C61)</f>
        <v>2006574.74</v>
      </c>
      <c r="D24" s="77">
        <f>SUM(D25:D61)</f>
        <v>2152518.0499999998</v>
      </c>
      <c r="E24" s="77">
        <f t="shared" ref="E24:N24" si="7">SUM(E25:E61)</f>
        <v>2204843.54</v>
      </c>
      <c r="F24" s="77">
        <f t="shared" si="7"/>
        <v>6081856.5899999999</v>
      </c>
      <c r="G24" s="77">
        <f t="shared" si="7"/>
        <v>2241505.09</v>
      </c>
      <c r="H24" s="77">
        <f t="shared" si="7"/>
        <v>2088168.25</v>
      </c>
      <c r="I24" s="77">
        <f t="shared" si="7"/>
        <v>2966127.125</v>
      </c>
      <c r="J24" s="77">
        <f t="shared" si="7"/>
        <v>2003276.8975000002</v>
      </c>
      <c r="K24" s="77">
        <f t="shared" si="7"/>
        <v>1032921.5625000002</v>
      </c>
      <c r="L24" s="77">
        <f t="shared" si="7"/>
        <v>1122394.0300000003</v>
      </c>
      <c r="M24" s="77">
        <f t="shared" si="7"/>
        <v>1857897.9975000001</v>
      </c>
      <c r="N24" s="77">
        <f t="shared" si="7"/>
        <v>1757099.7274999998</v>
      </c>
      <c r="O24" s="77">
        <f>SUM(C24:N24)</f>
        <v>27515183.599999998</v>
      </c>
      <c r="P24" s="12"/>
    </row>
    <row r="25" spans="1:18" x14ac:dyDescent="0.25">
      <c r="A25" s="5" t="s">
        <v>366</v>
      </c>
      <c r="B25" s="5" t="s">
        <v>65</v>
      </c>
      <c r="C25" s="78">
        <v>0</v>
      </c>
      <c r="D25" s="78">
        <v>0</v>
      </c>
      <c r="E25" s="78">
        <v>0</v>
      </c>
      <c r="F25" s="78">
        <v>5000</v>
      </c>
      <c r="G25" s="78">
        <v>0</v>
      </c>
      <c r="H25" s="78">
        <v>0</v>
      </c>
      <c r="I25" s="78">
        <v>28000</v>
      </c>
      <c r="J25" s="78">
        <v>9224</v>
      </c>
      <c r="K25" s="78">
        <v>0</v>
      </c>
      <c r="L25" s="78">
        <v>0</v>
      </c>
      <c r="M25" s="78">
        <v>0</v>
      </c>
      <c r="N25" s="78">
        <v>0</v>
      </c>
      <c r="O25" s="78">
        <f>SUM(C25:N25)</f>
        <v>42224</v>
      </c>
      <c r="P25" s="10"/>
      <c r="Q25" s="54"/>
      <c r="R25" s="54"/>
    </row>
    <row r="26" spans="1:18" x14ac:dyDescent="0.25">
      <c r="A26" s="5" t="s">
        <v>66</v>
      </c>
      <c r="B26" s="5" t="s">
        <v>67</v>
      </c>
      <c r="C26" s="78">
        <v>564916</v>
      </c>
      <c r="D26" s="78">
        <v>697420</v>
      </c>
      <c r="E26" s="78">
        <v>1306912</v>
      </c>
      <c r="F26" s="78">
        <v>3364138.13</v>
      </c>
      <c r="G26" s="78">
        <v>587168</v>
      </c>
      <c r="H26" s="78">
        <v>410034</v>
      </c>
      <c r="I26" s="78">
        <v>1078861.3500000001</v>
      </c>
      <c r="J26" s="78">
        <v>962140.85000000009</v>
      </c>
      <c r="K26" s="78">
        <v>512516.4</v>
      </c>
      <c r="L26" s="78">
        <v>443919.30000000005</v>
      </c>
      <c r="M26" s="78">
        <v>562532.85000000009</v>
      </c>
      <c r="N26" s="78">
        <v>501782.60000000003</v>
      </c>
      <c r="O26" s="78">
        <f t="shared" ref="O26:O61" si="8">SUM(C26:N26)</f>
        <v>10992341.48</v>
      </c>
      <c r="P26" s="10"/>
    </row>
    <row r="27" spans="1:18" x14ac:dyDescent="0.25">
      <c r="A27" s="5" t="s">
        <v>68</v>
      </c>
      <c r="B27" s="5" t="s">
        <v>69</v>
      </c>
      <c r="C27" s="78">
        <v>157635</v>
      </c>
      <c r="D27" s="78">
        <v>208502</v>
      </c>
      <c r="E27" s="78">
        <v>403086</v>
      </c>
      <c r="F27" s="78">
        <v>1420208.3</v>
      </c>
      <c r="G27" s="78">
        <v>191262</v>
      </c>
      <c r="H27" s="78">
        <v>160190</v>
      </c>
      <c r="I27" s="78">
        <v>308153.47500000003</v>
      </c>
      <c r="J27" s="78">
        <v>327527.2</v>
      </c>
      <c r="K27" s="78">
        <v>134087.80000000002</v>
      </c>
      <c r="L27" s="78">
        <v>136305.40000000002</v>
      </c>
      <c r="M27" s="78">
        <v>187074.80000000002</v>
      </c>
      <c r="N27" s="78">
        <v>148733.20000000001</v>
      </c>
      <c r="O27" s="78">
        <f t="shared" si="8"/>
        <v>3782765.1749999998</v>
      </c>
      <c r="P27" s="10"/>
    </row>
    <row r="28" spans="1:18" x14ac:dyDescent="0.25">
      <c r="A28" s="9" t="s">
        <v>70</v>
      </c>
      <c r="B28" s="5" t="s">
        <v>71</v>
      </c>
      <c r="C28" s="78">
        <v>0</v>
      </c>
      <c r="D28" s="78">
        <v>0</v>
      </c>
      <c r="E28" s="78">
        <v>0</v>
      </c>
      <c r="F28" s="78">
        <v>0</v>
      </c>
      <c r="G28" s="78">
        <v>923799.5</v>
      </c>
      <c r="H28" s="78">
        <v>1038355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f t="shared" si="8"/>
        <v>1962154.5</v>
      </c>
      <c r="P28" s="10"/>
    </row>
    <row r="29" spans="1:18" x14ac:dyDescent="0.25">
      <c r="A29" s="13" t="s">
        <v>367</v>
      </c>
      <c r="B29" s="5" t="s">
        <v>368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761681.55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f t="shared" si="8"/>
        <v>761681.55</v>
      </c>
      <c r="P29" s="10"/>
    </row>
    <row r="30" spans="1:18" x14ac:dyDescent="0.25">
      <c r="A30" s="62" t="s">
        <v>371</v>
      </c>
      <c r="B30" s="5" t="s">
        <v>372</v>
      </c>
      <c r="C30" s="78">
        <v>345732</v>
      </c>
      <c r="D30" s="78">
        <v>410903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171066.5</v>
      </c>
      <c r="M30" s="78">
        <v>644982.80000000005</v>
      </c>
      <c r="N30" s="78">
        <v>640042.70000000007</v>
      </c>
      <c r="O30" s="78">
        <f t="shared" si="8"/>
        <v>2212727</v>
      </c>
      <c r="P30" s="10"/>
    </row>
    <row r="31" spans="1:18" x14ac:dyDescent="0.25">
      <c r="A31" s="62" t="s">
        <v>379</v>
      </c>
      <c r="B31" s="5" t="s">
        <v>380</v>
      </c>
      <c r="C31" s="78">
        <v>545856</v>
      </c>
      <c r="D31" s="78">
        <v>454972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f t="shared" si="8"/>
        <v>1000828</v>
      </c>
      <c r="P31" s="10"/>
    </row>
    <row r="32" spans="1:18" x14ac:dyDescent="0.25">
      <c r="A32" s="5" t="s">
        <v>76</v>
      </c>
      <c r="B32" s="5" t="s">
        <v>77</v>
      </c>
      <c r="C32" s="78">
        <v>19125.5</v>
      </c>
      <c r="D32" s="78">
        <v>18226.5</v>
      </c>
      <c r="E32" s="78">
        <v>16573.5</v>
      </c>
      <c r="F32" s="78">
        <v>39019.5</v>
      </c>
      <c r="G32" s="78">
        <v>20575.5</v>
      </c>
      <c r="H32" s="78">
        <v>24186</v>
      </c>
      <c r="I32" s="78">
        <v>51111.9</v>
      </c>
      <c r="J32" s="78">
        <v>52242.3</v>
      </c>
      <c r="K32" s="78">
        <v>18532.800000000003</v>
      </c>
      <c r="L32" s="78">
        <v>18042.75</v>
      </c>
      <c r="M32" s="78">
        <v>30769.200000000001</v>
      </c>
      <c r="N32" s="78">
        <v>28274.400000000001</v>
      </c>
      <c r="O32" s="78">
        <f t="shared" si="8"/>
        <v>336679.85000000003</v>
      </c>
      <c r="P32" s="10"/>
    </row>
    <row r="33" spans="1:16" x14ac:dyDescent="0.25">
      <c r="A33" s="5" t="s">
        <v>78</v>
      </c>
      <c r="B33" s="5" t="s">
        <v>79</v>
      </c>
      <c r="C33" s="78">
        <v>27347</v>
      </c>
      <c r="D33" s="78">
        <v>25592.5</v>
      </c>
      <c r="E33" s="78">
        <v>26926.5</v>
      </c>
      <c r="F33" s="78">
        <v>66004</v>
      </c>
      <c r="G33" s="78">
        <v>37555</v>
      </c>
      <c r="H33" s="78">
        <v>38367</v>
      </c>
      <c r="I33" s="78">
        <v>61210.8</v>
      </c>
      <c r="J33" s="78">
        <v>60468.65</v>
      </c>
      <c r="K33" s="78">
        <v>25334.100000000002</v>
      </c>
      <c r="L33" s="78">
        <v>24784.65</v>
      </c>
      <c r="M33" s="78">
        <v>37347.75</v>
      </c>
      <c r="N33" s="78">
        <v>35031.15</v>
      </c>
      <c r="O33" s="78">
        <f t="shared" si="8"/>
        <v>465969.10000000003</v>
      </c>
      <c r="P33" s="10"/>
    </row>
    <row r="34" spans="1:16" x14ac:dyDescent="0.25">
      <c r="A34" s="14" t="s">
        <v>374</v>
      </c>
      <c r="B34" s="5" t="s">
        <v>375</v>
      </c>
      <c r="C34" s="78">
        <v>17928.5</v>
      </c>
      <c r="D34" s="78">
        <v>16755.5</v>
      </c>
      <c r="E34" s="78">
        <v>22574.5</v>
      </c>
      <c r="F34" s="78">
        <v>58719</v>
      </c>
      <c r="G34" s="78">
        <v>16537</v>
      </c>
      <c r="H34" s="78">
        <v>17744.5</v>
      </c>
      <c r="I34" s="78">
        <v>58860.45</v>
      </c>
      <c r="J34" s="78">
        <v>34500</v>
      </c>
      <c r="K34" s="78">
        <v>34500</v>
      </c>
      <c r="L34" s="78">
        <v>34500</v>
      </c>
      <c r="M34" s="78">
        <v>34500</v>
      </c>
      <c r="N34" s="78">
        <v>34500</v>
      </c>
      <c r="O34" s="78">
        <f t="shared" si="8"/>
        <v>381619.45</v>
      </c>
      <c r="P34" s="10"/>
    </row>
    <row r="35" spans="1:16" x14ac:dyDescent="0.25">
      <c r="A35" s="5" t="s">
        <v>82</v>
      </c>
      <c r="B35" s="5" t="s">
        <v>83</v>
      </c>
      <c r="C35" s="78">
        <v>5412.5</v>
      </c>
      <c r="D35" s="78">
        <v>8475</v>
      </c>
      <c r="E35" s="78">
        <v>7162.5</v>
      </c>
      <c r="F35" s="78">
        <v>28562.5</v>
      </c>
      <c r="G35" s="78">
        <v>6200</v>
      </c>
      <c r="H35" s="78">
        <v>5700</v>
      </c>
      <c r="I35" s="78">
        <v>7635.6</v>
      </c>
      <c r="J35" s="78">
        <v>7337.0000000000009</v>
      </c>
      <c r="K35" s="78">
        <v>4882.9000000000005</v>
      </c>
      <c r="L35" s="78">
        <v>4996.75</v>
      </c>
      <c r="M35" s="78">
        <v>7349.6500000000005</v>
      </c>
      <c r="N35" s="78">
        <v>3921.5000000000005</v>
      </c>
      <c r="O35" s="78">
        <f t="shared" si="8"/>
        <v>97635.9</v>
      </c>
      <c r="P35" s="10"/>
    </row>
    <row r="36" spans="1:16" x14ac:dyDescent="0.25">
      <c r="A36" s="5" t="s">
        <v>84</v>
      </c>
      <c r="B36" s="5" t="s">
        <v>85</v>
      </c>
      <c r="C36" s="78">
        <v>112781</v>
      </c>
      <c r="D36" s="78">
        <v>118373</v>
      </c>
      <c r="E36" s="78">
        <v>223380</v>
      </c>
      <c r="F36" s="78">
        <v>654962</v>
      </c>
      <c r="G36" s="78">
        <v>163282</v>
      </c>
      <c r="H36" s="78">
        <v>207327</v>
      </c>
      <c r="I36" s="78">
        <v>346664.85000000003</v>
      </c>
      <c r="J36" s="78">
        <v>299967.09750000003</v>
      </c>
      <c r="K36" s="78">
        <v>150166.01250000001</v>
      </c>
      <c r="L36" s="78">
        <v>132577.83000000002</v>
      </c>
      <c r="M36" s="78">
        <v>183212.34750000003</v>
      </c>
      <c r="N36" s="78">
        <v>200027.67750000002</v>
      </c>
      <c r="O36" s="78">
        <f t="shared" si="8"/>
        <v>2792720.8150000009</v>
      </c>
      <c r="P36" s="69"/>
    </row>
    <row r="37" spans="1:16" x14ac:dyDescent="0.25">
      <c r="A37" s="5" t="s">
        <v>88</v>
      </c>
      <c r="B37" s="5" t="s">
        <v>89</v>
      </c>
      <c r="C37" s="78">
        <v>2618.5</v>
      </c>
      <c r="D37" s="78">
        <v>2618.5</v>
      </c>
      <c r="E37" s="78">
        <v>2618.5</v>
      </c>
      <c r="F37" s="78">
        <v>2618.5</v>
      </c>
      <c r="G37" s="78">
        <v>2618.5</v>
      </c>
      <c r="H37" s="78">
        <v>2618.5</v>
      </c>
      <c r="I37" s="78">
        <v>2618.5</v>
      </c>
      <c r="J37" s="78">
        <v>2618.5</v>
      </c>
      <c r="K37" s="78">
        <v>2618.5</v>
      </c>
      <c r="L37" s="78">
        <v>2618.5</v>
      </c>
      <c r="M37" s="78">
        <v>2618.5</v>
      </c>
      <c r="N37" s="78">
        <v>2618.5</v>
      </c>
      <c r="O37" s="78">
        <f t="shared" si="8"/>
        <v>31422</v>
      </c>
      <c r="P37" s="10"/>
    </row>
    <row r="38" spans="1:16" x14ac:dyDescent="0.25">
      <c r="A38" s="5" t="s">
        <v>90</v>
      </c>
      <c r="B38" s="5" t="s">
        <v>91</v>
      </c>
      <c r="C38" s="78">
        <v>4228</v>
      </c>
      <c r="D38" s="78">
        <v>4228</v>
      </c>
      <c r="E38" s="78">
        <v>4228</v>
      </c>
      <c r="F38" s="78">
        <v>4228</v>
      </c>
      <c r="G38" s="78">
        <v>4228</v>
      </c>
      <c r="H38" s="78">
        <v>4228</v>
      </c>
      <c r="I38" s="78">
        <v>4228</v>
      </c>
      <c r="J38" s="78">
        <v>4228</v>
      </c>
      <c r="K38" s="78">
        <v>4228</v>
      </c>
      <c r="L38" s="78">
        <v>4228</v>
      </c>
      <c r="M38" s="78">
        <v>4228</v>
      </c>
      <c r="N38" s="78">
        <v>4228</v>
      </c>
      <c r="O38" s="78">
        <f t="shared" si="8"/>
        <v>50736</v>
      </c>
      <c r="P38" s="63"/>
    </row>
    <row r="39" spans="1:16" x14ac:dyDescent="0.25">
      <c r="A39" s="5" t="s">
        <v>92</v>
      </c>
      <c r="B39" s="5" t="s">
        <v>93</v>
      </c>
      <c r="C39" s="78">
        <v>2313</v>
      </c>
      <c r="D39" s="78">
        <v>2313</v>
      </c>
      <c r="E39" s="78">
        <v>2313</v>
      </c>
      <c r="F39" s="78">
        <v>2313</v>
      </c>
      <c r="G39" s="78">
        <v>2313</v>
      </c>
      <c r="H39" s="78">
        <v>2313</v>
      </c>
      <c r="I39" s="78">
        <v>2313</v>
      </c>
      <c r="J39" s="78">
        <v>2313</v>
      </c>
      <c r="K39" s="78">
        <v>2313</v>
      </c>
      <c r="L39" s="78">
        <v>2313</v>
      </c>
      <c r="M39" s="78">
        <v>2313</v>
      </c>
      <c r="N39" s="78">
        <v>2313</v>
      </c>
      <c r="O39" s="78">
        <f t="shared" si="8"/>
        <v>27756</v>
      </c>
      <c r="P39" s="10"/>
    </row>
    <row r="40" spans="1:16" x14ac:dyDescent="0.25">
      <c r="A40" s="5" t="s">
        <v>94</v>
      </c>
      <c r="B40" s="5" t="s">
        <v>95</v>
      </c>
      <c r="C40" s="78">
        <v>1535.5</v>
      </c>
      <c r="D40" s="78">
        <v>1535.5</v>
      </c>
      <c r="E40" s="78">
        <v>1535.5</v>
      </c>
      <c r="F40" s="78">
        <v>1535.5</v>
      </c>
      <c r="G40" s="78">
        <v>1535.5</v>
      </c>
      <c r="H40" s="78">
        <v>1535.5</v>
      </c>
      <c r="I40" s="78">
        <v>1535.5</v>
      </c>
      <c r="J40" s="78">
        <v>1535.5</v>
      </c>
      <c r="K40" s="78">
        <v>1535.5</v>
      </c>
      <c r="L40" s="78">
        <v>1535.5</v>
      </c>
      <c r="M40" s="78">
        <v>1535.5</v>
      </c>
      <c r="N40" s="78">
        <v>1535.5</v>
      </c>
      <c r="O40" s="78">
        <f t="shared" si="8"/>
        <v>18426</v>
      </c>
      <c r="P40" s="10"/>
    </row>
    <row r="41" spans="1:16" x14ac:dyDescent="0.25">
      <c r="A41" s="5" t="s">
        <v>96</v>
      </c>
      <c r="B41" s="5" t="s">
        <v>97</v>
      </c>
      <c r="C41" s="78">
        <v>1844</v>
      </c>
      <c r="D41" s="78">
        <v>1844</v>
      </c>
      <c r="E41" s="78">
        <v>1844</v>
      </c>
      <c r="F41" s="78">
        <v>1844</v>
      </c>
      <c r="G41" s="78">
        <v>1844</v>
      </c>
      <c r="H41" s="78">
        <v>1844</v>
      </c>
      <c r="I41" s="78">
        <v>1844</v>
      </c>
      <c r="J41" s="78">
        <v>1844</v>
      </c>
      <c r="K41" s="78">
        <v>1844</v>
      </c>
      <c r="L41" s="78">
        <v>1844</v>
      </c>
      <c r="M41" s="78">
        <v>1844</v>
      </c>
      <c r="N41" s="78">
        <v>1844</v>
      </c>
      <c r="O41" s="78">
        <f t="shared" si="8"/>
        <v>22128</v>
      </c>
      <c r="P41" s="10"/>
    </row>
    <row r="42" spans="1:16" x14ac:dyDescent="0.25">
      <c r="A42" s="5" t="s">
        <v>98</v>
      </c>
      <c r="B42" s="5" t="s">
        <v>99</v>
      </c>
      <c r="C42" s="78">
        <v>2151</v>
      </c>
      <c r="D42" s="78">
        <v>2151</v>
      </c>
      <c r="E42" s="78">
        <v>2151</v>
      </c>
      <c r="F42" s="78">
        <v>2151</v>
      </c>
      <c r="G42" s="78">
        <v>2151</v>
      </c>
      <c r="H42" s="78">
        <v>2151</v>
      </c>
      <c r="I42" s="78">
        <v>2151</v>
      </c>
      <c r="J42" s="78">
        <v>2151</v>
      </c>
      <c r="K42" s="78">
        <v>2151</v>
      </c>
      <c r="L42" s="78">
        <v>2151</v>
      </c>
      <c r="M42" s="78">
        <v>2151</v>
      </c>
      <c r="N42" s="78">
        <v>2151</v>
      </c>
      <c r="O42" s="78">
        <f t="shared" si="8"/>
        <v>25812</v>
      </c>
      <c r="P42" s="10"/>
    </row>
    <row r="43" spans="1:16" x14ac:dyDescent="0.25">
      <c r="A43" s="5" t="s">
        <v>102</v>
      </c>
      <c r="B43" s="5" t="s">
        <v>103</v>
      </c>
      <c r="C43" s="78">
        <v>921</v>
      </c>
      <c r="D43" s="78">
        <v>921</v>
      </c>
      <c r="E43" s="78">
        <v>921</v>
      </c>
      <c r="F43" s="78">
        <v>921</v>
      </c>
      <c r="G43" s="78">
        <v>921</v>
      </c>
      <c r="H43" s="78">
        <v>921</v>
      </c>
      <c r="I43" s="78">
        <v>921</v>
      </c>
      <c r="J43" s="78">
        <v>921</v>
      </c>
      <c r="K43" s="78">
        <v>921</v>
      </c>
      <c r="L43" s="78">
        <v>921</v>
      </c>
      <c r="M43" s="78">
        <v>921</v>
      </c>
      <c r="N43" s="78">
        <v>921</v>
      </c>
      <c r="O43" s="78">
        <f t="shared" si="8"/>
        <v>11052</v>
      </c>
      <c r="P43" s="10"/>
    </row>
    <row r="44" spans="1:16" x14ac:dyDescent="0.25">
      <c r="A44" s="5" t="s">
        <v>104</v>
      </c>
      <c r="B44" s="5" t="s">
        <v>105</v>
      </c>
      <c r="C44" s="78">
        <v>3736</v>
      </c>
      <c r="D44" s="78">
        <v>3736</v>
      </c>
      <c r="E44" s="78">
        <v>3736</v>
      </c>
      <c r="F44" s="78">
        <v>3736</v>
      </c>
      <c r="G44" s="78">
        <v>3736</v>
      </c>
      <c r="H44" s="78">
        <v>3736</v>
      </c>
      <c r="I44" s="78">
        <v>3736</v>
      </c>
      <c r="J44" s="78">
        <v>3736</v>
      </c>
      <c r="K44" s="78">
        <v>3736</v>
      </c>
      <c r="L44" s="78">
        <v>3736</v>
      </c>
      <c r="M44" s="78">
        <v>3736</v>
      </c>
      <c r="N44" s="78">
        <v>3736</v>
      </c>
      <c r="O44" s="78">
        <f t="shared" si="8"/>
        <v>44832</v>
      </c>
      <c r="P44" s="10"/>
    </row>
    <row r="45" spans="1:16" x14ac:dyDescent="0.25">
      <c r="A45" s="5" t="s">
        <v>106</v>
      </c>
      <c r="B45" s="5" t="s">
        <v>107</v>
      </c>
      <c r="C45" s="78">
        <v>3380</v>
      </c>
      <c r="D45" s="78">
        <v>3380</v>
      </c>
      <c r="E45" s="78">
        <v>3380</v>
      </c>
      <c r="F45" s="78">
        <v>3380</v>
      </c>
      <c r="G45" s="78">
        <v>3380</v>
      </c>
      <c r="H45" s="78">
        <v>3380</v>
      </c>
      <c r="I45" s="78">
        <v>3380</v>
      </c>
      <c r="J45" s="78">
        <v>3380</v>
      </c>
      <c r="K45" s="78">
        <v>3380</v>
      </c>
      <c r="L45" s="78">
        <v>3380</v>
      </c>
      <c r="M45" s="78">
        <v>3380</v>
      </c>
      <c r="N45" s="78">
        <v>3380</v>
      </c>
      <c r="O45" s="78">
        <f t="shared" si="8"/>
        <v>40560</v>
      </c>
      <c r="P45" s="10"/>
    </row>
    <row r="46" spans="1:16" x14ac:dyDescent="0.25">
      <c r="A46" s="5" t="s">
        <v>108</v>
      </c>
      <c r="B46" s="5" t="s">
        <v>109</v>
      </c>
      <c r="C46" s="78">
        <v>1844</v>
      </c>
      <c r="D46" s="78">
        <v>1844</v>
      </c>
      <c r="E46" s="78">
        <v>1844</v>
      </c>
      <c r="F46" s="78">
        <v>1844</v>
      </c>
      <c r="G46" s="78">
        <v>1844</v>
      </c>
      <c r="H46" s="78">
        <v>1844</v>
      </c>
      <c r="I46" s="78">
        <v>1844</v>
      </c>
      <c r="J46" s="78">
        <v>1844</v>
      </c>
      <c r="K46" s="78">
        <v>1844</v>
      </c>
      <c r="L46" s="78">
        <v>1844</v>
      </c>
      <c r="M46" s="78">
        <v>1844</v>
      </c>
      <c r="N46" s="78">
        <v>1844</v>
      </c>
      <c r="O46" s="78">
        <f t="shared" si="8"/>
        <v>22128</v>
      </c>
      <c r="P46" s="10"/>
    </row>
    <row r="47" spans="1:16" x14ac:dyDescent="0.25">
      <c r="A47" s="5" t="s">
        <v>110</v>
      </c>
      <c r="B47" s="5" t="s">
        <v>111</v>
      </c>
      <c r="C47" s="78">
        <v>1535.5</v>
      </c>
      <c r="D47" s="78">
        <v>1535.5</v>
      </c>
      <c r="E47" s="78">
        <v>1535.5</v>
      </c>
      <c r="F47" s="78">
        <v>1535.5</v>
      </c>
      <c r="G47" s="78">
        <v>1535.5</v>
      </c>
      <c r="H47" s="78">
        <v>1535.5</v>
      </c>
      <c r="I47" s="78">
        <v>1535.5</v>
      </c>
      <c r="J47" s="78">
        <v>1535.5</v>
      </c>
      <c r="K47" s="78">
        <v>1535.5</v>
      </c>
      <c r="L47" s="78">
        <v>1535.5</v>
      </c>
      <c r="M47" s="78">
        <v>1535.5</v>
      </c>
      <c r="N47" s="78">
        <v>1535.5</v>
      </c>
      <c r="O47" s="78">
        <f t="shared" si="8"/>
        <v>18426</v>
      </c>
      <c r="P47" s="10"/>
    </row>
    <row r="48" spans="1:16" x14ac:dyDescent="0.25">
      <c r="A48" s="5" t="s">
        <v>112</v>
      </c>
      <c r="B48" s="5" t="s">
        <v>113</v>
      </c>
      <c r="C48" s="78">
        <v>2209</v>
      </c>
      <c r="D48" s="78">
        <v>2209</v>
      </c>
      <c r="E48" s="78">
        <v>2209</v>
      </c>
      <c r="F48" s="78">
        <v>2209</v>
      </c>
      <c r="G48" s="78">
        <v>2209</v>
      </c>
      <c r="H48" s="78">
        <v>2209</v>
      </c>
      <c r="I48" s="78">
        <v>2209</v>
      </c>
      <c r="J48" s="78">
        <v>2209</v>
      </c>
      <c r="K48" s="78">
        <v>2209</v>
      </c>
      <c r="L48" s="78">
        <v>2209</v>
      </c>
      <c r="M48" s="78">
        <v>2209</v>
      </c>
      <c r="N48" s="78">
        <v>2209</v>
      </c>
      <c r="O48" s="78">
        <f t="shared" si="8"/>
        <v>26508</v>
      </c>
      <c r="P48" s="10"/>
    </row>
    <row r="49" spans="1:16" x14ac:dyDescent="0.25">
      <c r="A49" s="5" t="s">
        <v>114</v>
      </c>
      <c r="B49" s="5" t="s">
        <v>115</v>
      </c>
      <c r="C49" s="78">
        <v>6051</v>
      </c>
      <c r="D49" s="78">
        <v>6051</v>
      </c>
      <c r="E49" s="78">
        <v>6051</v>
      </c>
      <c r="F49" s="78">
        <v>6051</v>
      </c>
      <c r="G49" s="78">
        <v>6051</v>
      </c>
      <c r="H49" s="78">
        <v>6051</v>
      </c>
      <c r="I49" s="78">
        <v>6051</v>
      </c>
      <c r="J49" s="78">
        <v>6051</v>
      </c>
      <c r="K49" s="78">
        <v>6051</v>
      </c>
      <c r="L49" s="78">
        <v>6051</v>
      </c>
      <c r="M49" s="78">
        <v>6051</v>
      </c>
      <c r="N49" s="78">
        <v>6051</v>
      </c>
      <c r="O49" s="78">
        <f t="shared" si="8"/>
        <v>72612</v>
      </c>
      <c r="P49" s="10"/>
    </row>
    <row r="50" spans="1:16" x14ac:dyDescent="0.25">
      <c r="A50" s="5" t="s">
        <v>116</v>
      </c>
      <c r="B50" s="5" t="s">
        <v>369</v>
      </c>
      <c r="C50" s="78">
        <v>0</v>
      </c>
      <c r="D50" s="78">
        <v>0</v>
      </c>
      <c r="E50" s="78">
        <v>0</v>
      </c>
      <c r="F50" s="78">
        <v>0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f t="shared" si="8"/>
        <v>0</v>
      </c>
      <c r="P50" s="10"/>
    </row>
    <row r="51" spans="1:16" x14ac:dyDescent="0.25">
      <c r="A51" s="5" t="s">
        <v>118</v>
      </c>
      <c r="B51" s="5" t="s">
        <v>119</v>
      </c>
      <c r="C51" s="78">
        <v>1303</v>
      </c>
      <c r="D51" s="78">
        <v>1303</v>
      </c>
      <c r="E51" s="78">
        <v>1303</v>
      </c>
      <c r="F51" s="78">
        <v>1303</v>
      </c>
      <c r="G51" s="78">
        <v>1303</v>
      </c>
      <c r="H51" s="78">
        <v>1303</v>
      </c>
      <c r="I51" s="78">
        <v>1303</v>
      </c>
      <c r="J51" s="78">
        <v>1303</v>
      </c>
      <c r="K51" s="78">
        <v>1303</v>
      </c>
      <c r="L51" s="78">
        <v>1303</v>
      </c>
      <c r="M51" s="78">
        <v>1303</v>
      </c>
      <c r="N51" s="78">
        <v>1303</v>
      </c>
      <c r="O51" s="78">
        <f t="shared" si="8"/>
        <v>15636</v>
      </c>
      <c r="P51" s="10"/>
    </row>
    <row r="52" spans="1:16" x14ac:dyDescent="0.25">
      <c r="A52" s="9" t="s">
        <v>360</v>
      </c>
      <c r="B52" s="5" t="s">
        <v>122</v>
      </c>
      <c r="C52" s="78">
        <v>8427</v>
      </c>
      <c r="D52" s="78">
        <v>8427</v>
      </c>
      <c r="E52" s="78">
        <v>8427</v>
      </c>
      <c r="F52" s="78">
        <v>8427</v>
      </c>
      <c r="G52" s="78">
        <v>8427</v>
      </c>
      <c r="H52" s="78">
        <v>8427</v>
      </c>
      <c r="I52" s="78">
        <v>8427</v>
      </c>
      <c r="J52" s="78">
        <v>8427</v>
      </c>
      <c r="K52" s="78">
        <v>8427</v>
      </c>
      <c r="L52" s="78">
        <v>8427</v>
      </c>
      <c r="M52" s="78">
        <v>8427</v>
      </c>
      <c r="N52" s="78">
        <v>8427</v>
      </c>
      <c r="O52" s="78">
        <f t="shared" si="8"/>
        <v>101124</v>
      </c>
      <c r="P52" s="10"/>
    </row>
    <row r="53" spans="1:16" x14ac:dyDescent="0.25">
      <c r="A53" s="5" t="s">
        <v>123</v>
      </c>
      <c r="B53" s="5" t="s">
        <v>124</v>
      </c>
      <c r="C53" s="78">
        <v>363</v>
      </c>
      <c r="D53" s="78">
        <v>363</v>
      </c>
      <c r="E53" s="78">
        <v>363</v>
      </c>
      <c r="F53" s="78">
        <v>363</v>
      </c>
      <c r="G53" s="78">
        <v>363</v>
      </c>
      <c r="H53" s="78">
        <v>363</v>
      </c>
      <c r="I53" s="78">
        <v>363</v>
      </c>
      <c r="J53" s="78">
        <v>363</v>
      </c>
      <c r="K53" s="78">
        <v>363</v>
      </c>
      <c r="L53" s="78">
        <v>363</v>
      </c>
      <c r="M53" s="78">
        <v>363</v>
      </c>
      <c r="N53" s="78">
        <v>363</v>
      </c>
      <c r="O53" s="78">
        <f t="shared" si="8"/>
        <v>4356</v>
      </c>
      <c r="P53" s="10"/>
    </row>
    <row r="54" spans="1:16" x14ac:dyDescent="0.25">
      <c r="A54" s="5" t="s">
        <v>125</v>
      </c>
      <c r="B54" s="5" t="s">
        <v>126</v>
      </c>
      <c r="C54" s="78">
        <v>10146.24</v>
      </c>
      <c r="D54" s="78">
        <v>13862.05</v>
      </c>
      <c r="E54" s="78">
        <v>6784.54</v>
      </c>
      <c r="F54" s="78">
        <v>15830.66</v>
      </c>
      <c r="G54" s="78">
        <v>112217.58999999998</v>
      </c>
      <c r="H54" s="78">
        <v>37066.25</v>
      </c>
      <c r="I54" s="78">
        <v>1000</v>
      </c>
      <c r="J54" s="78">
        <v>1000</v>
      </c>
      <c r="K54" s="78">
        <v>1000</v>
      </c>
      <c r="L54" s="78">
        <v>1000</v>
      </c>
      <c r="M54" s="78">
        <v>1000</v>
      </c>
      <c r="N54" s="78">
        <v>1000</v>
      </c>
      <c r="O54" s="78">
        <f t="shared" si="8"/>
        <v>201907.33</v>
      </c>
      <c r="P54" s="10"/>
    </row>
    <row r="55" spans="1:16" x14ac:dyDescent="0.25">
      <c r="A55" s="5" t="s">
        <v>129</v>
      </c>
      <c r="B55" s="5" t="s">
        <v>130</v>
      </c>
      <c r="C55" s="78">
        <v>14982</v>
      </c>
      <c r="D55" s="78">
        <v>8426</v>
      </c>
      <c r="E55" s="78">
        <v>13816</v>
      </c>
      <c r="F55" s="78">
        <v>50028</v>
      </c>
      <c r="G55" s="78">
        <v>0</v>
      </c>
      <c r="H55" s="78">
        <v>0</v>
      </c>
      <c r="I55" s="78">
        <v>9500</v>
      </c>
      <c r="J55" s="78">
        <v>9500</v>
      </c>
      <c r="K55" s="78">
        <v>9500</v>
      </c>
      <c r="L55" s="78">
        <v>9500</v>
      </c>
      <c r="M55" s="78">
        <v>9500</v>
      </c>
      <c r="N55" s="78">
        <v>9500</v>
      </c>
      <c r="O55" s="78">
        <f t="shared" si="8"/>
        <v>144252</v>
      </c>
      <c r="P55" s="10"/>
    </row>
    <row r="56" spans="1:16" x14ac:dyDescent="0.25">
      <c r="A56" s="5" t="s">
        <v>131</v>
      </c>
      <c r="B56" s="5" t="s">
        <v>132</v>
      </c>
      <c r="C56" s="78">
        <v>4730</v>
      </c>
      <c r="D56" s="78">
        <v>6282</v>
      </c>
      <c r="E56" s="78">
        <v>2637</v>
      </c>
      <c r="F56" s="78">
        <v>1154</v>
      </c>
      <c r="G56" s="78">
        <v>18265</v>
      </c>
      <c r="H56" s="78">
        <v>4361.5</v>
      </c>
      <c r="I56" s="78">
        <v>7297.5</v>
      </c>
      <c r="J56" s="78">
        <v>0</v>
      </c>
      <c r="K56" s="78">
        <v>6000</v>
      </c>
      <c r="L56" s="78">
        <v>18077.849999999999</v>
      </c>
      <c r="M56" s="78">
        <v>0</v>
      </c>
      <c r="N56" s="78">
        <v>6000</v>
      </c>
      <c r="O56" s="78">
        <f t="shared" si="8"/>
        <v>74804.850000000006</v>
      </c>
      <c r="P56" s="10"/>
    </row>
    <row r="57" spans="1:16" x14ac:dyDescent="0.25">
      <c r="A57" s="5" t="s">
        <v>135</v>
      </c>
      <c r="B57" s="5" t="s">
        <v>136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f t="shared" si="8"/>
        <v>0</v>
      </c>
      <c r="P57" s="10"/>
    </row>
    <row r="58" spans="1:16" x14ac:dyDescent="0.25">
      <c r="A58" s="14" t="s">
        <v>137</v>
      </c>
      <c r="B58" s="5" t="s">
        <v>138</v>
      </c>
      <c r="C58" s="78">
        <v>111791.5</v>
      </c>
      <c r="D58" s="78">
        <v>103281.5</v>
      </c>
      <c r="E58" s="78">
        <v>111607.5</v>
      </c>
      <c r="F58" s="78">
        <v>285280.5</v>
      </c>
      <c r="G58" s="78">
        <v>109192.5</v>
      </c>
      <c r="H58" s="78">
        <v>96853</v>
      </c>
      <c r="I58" s="78">
        <v>194190.15</v>
      </c>
      <c r="J58" s="78">
        <v>187410.30000000002</v>
      </c>
      <c r="K58" s="78">
        <v>84442.05</v>
      </c>
      <c r="L58" s="78">
        <v>75663.5</v>
      </c>
      <c r="M58" s="78">
        <v>107669.1</v>
      </c>
      <c r="N58" s="78">
        <v>96327.000000000015</v>
      </c>
      <c r="O58" s="78">
        <f t="shared" si="8"/>
        <v>1563708.6</v>
      </c>
      <c r="P58" s="52"/>
    </row>
    <row r="59" spans="1:16" x14ac:dyDescent="0.25">
      <c r="A59" s="14" t="s">
        <v>141</v>
      </c>
      <c r="B59" s="5" t="s">
        <v>142</v>
      </c>
      <c r="C59" s="78">
        <v>18012</v>
      </c>
      <c r="D59" s="78">
        <v>12587.5</v>
      </c>
      <c r="E59" s="78">
        <v>18924</v>
      </c>
      <c r="F59" s="78">
        <v>46265</v>
      </c>
      <c r="G59" s="78">
        <v>10991.5</v>
      </c>
      <c r="H59" s="78">
        <v>3524.5</v>
      </c>
      <c r="I59" s="78">
        <v>7500</v>
      </c>
      <c r="J59" s="78">
        <v>7500</v>
      </c>
      <c r="K59" s="78">
        <v>7500</v>
      </c>
      <c r="L59" s="78">
        <v>7500</v>
      </c>
      <c r="M59" s="78">
        <v>7500</v>
      </c>
      <c r="N59" s="78">
        <v>7500</v>
      </c>
      <c r="O59" s="78">
        <f t="shared" si="8"/>
        <v>155304.5</v>
      </c>
      <c r="P59" s="10"/>
    </row>
    <row r="60" spans="1:16" x14ac:dyDescent="0.25">
      <c r="A60" s="9" t="s">
        <v>364</v>
      </c>
      <c r="B60" s="9" t="s">
        <v>365</v>
      </c>
      <c r="C60" s="78">
        <v>0</v>
      </c>
      <c r="D60" s="78">
        <v>0</v>
      </c>
      <c r="E60" s="78">
        <v>0</v>
      </c>
      <c r="F60" s="78">
        <v>2225.5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f t="shared" si="8"/>
        <v>2225.5</v>
      </c>
      <c r="P60" s="10"/>
    </row>
    <row r="61" spans="1:16" x14ac:dyDescent="0.25">
      <c r="A61" s="13" t="s">
        <v>381</v>
      </c>
      <c r="B61" s="13" t="s">
        <v>382</v>
      </c>
      <c r="C61" s="78">
        <v>5720</v>
      </c>
      <c r="D61" s="78">
        <v>4400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f t="shared" si="8"/>
        <v>10120</v>
      </c>
      <c r="P61" s="10"/>
    </row>
    <row r="62" spans="1:16" s="7" customFormat="1" x14ac:dyDescent="0.25">
      <c r="A62" s="75" t="s">
        <v>146</v>
      </c>
      <c r="B62" s="20" t="s">
        <v>147</v>
      </c>
      <c r="C62" s="77">
        <v>0</v>
      </c>
      <c r="D62" s="77">
        <v>129000</v>
      </c>
      <c r="E62" s="77">
        <v>0</v>
      </c>
      <c r="F62" s="77">
        <v>0</v>
      </c>
      <c r="G62" s="77">
        <v>0</v>
      </c>
      <c r="H62" s="77">
        <v>91804.5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f>SUM(C62:N62)</f>
        <v>220804.5</v>
      </c>
      <c r="P62" s="12"/>
    </row>
    <row r="63" spans="1:16" s="7" customFormat="1" x14ac:dyDescent="0.25">
      <c r="A63" s="67" t="s">
        <v>148</v>
      </c>
      <c r="B63" s="67" t="s">
        <v>149</v>
      </c>
      <c r="C63" s="77">
        <f>SUM(C64)</f>
        <v>12844.72</v>
      </c>
      <c r="D63" s="77">
        <f t="shared" ref="D63:N63" si="9">SUM(D64)</f>
        <v>8865.14</v>
      </c>
      <c r="E63" s="77">
        <f>SUM(E64)</f>
        <v>11651.72</v>
      </c>
      <c r="F63" s="77">
        <f>SUM(F64)</f>
        <v>10841.69</v>
      </c>
      <c r="G63" s="77">
        <f t="shared" si="9"/>
        <v>10969.51</v>
      </c>
      <c r="H63" s="77">
        <f t="shared" si="9"/>
        <v>16473.419999999998</v>
      </c>
      <c r="I63" s="77">
        <f t="shared" si="9"/>
        <v>8000</v>
      </c>
      <c r="J63" s="77">
        <f t="shared" si="9"/>
        <v>8000</v>
      </c>
      <c r="K63" s="77">
        <f t="shared" si="9"/>
        <v>8000</v>
      </c>
      <c r="L63" s="77">
        <f t="shared" si="9"/>
        <v>8000</v>
      </c>
      <c r="M63" s="77">
        <f t="shared" si="9"/>
        <v>8000</v>
      </c>
      <c r="N63" s="77">
        <f t="shared" si="9"/>
        <v>8000</v>
      </c>
      <c r="O63" s="77">
        <f t="shared" ref="O63:O75" si="10">SUM(C63:N63)</f>
        <v>119646.20000000001</v>
      </c>
      <c r="P63" s="12"/>
    </row>
    <row r="64" spans="1:16" x14ac:dyDescent="0.25">
      <c r="A64" s="14" t="s">
        <v>150</v>
      </c>
      <c r="B64" s="11" t="s">
        <v>151</v>
      </c>
      <c r="C64" s="78">
        <v>12844.72</v>
      </c>
      <c r="D64" s="78">
        <v>8865.14</v>
      </c>
      <c r="E64" s="78">
        <v>11651.72</v>
      </c>
      <c r="F64" s="78">
        <v>10841.69</v>
      </c>
      <c r="G64" s="78">
        <v>10969.51</v>
      </c>
      <c r="H64" s="78">
        <v>16473.419999999998</v>
      </c>
      <c r="I64" s="78">
        <v>8000</v>
      </c>
      <c r="J64" s="78">
        <v>8000</v>
      </c>
      <c r="K64" s="78">
        <v>8000</v>
      </c>
      <c r="L64" s="78">
        <v>8000</v>
      </c>
      <c r="M64" s="78">
        <v>8000</v>
      </c>
      <c r="N64" s="78">
        <v>8000</v>
      </c>
      <c r="O64" s="78">
        <f>SUM(C64:N64)</f>
        <v>119646.20000000001</v>
      </c>
      <c r="P64" s="10"/>
    </row>
    <row r="65" spans="1:17" s="7" customFormat="1" x14ac:dyDescent="0.25">
      <c r="A65" s="67" t="s">
        <v>154</v>
      </c>
      <c r="B65" s="67" t="s">
        <v>155</v>
      </c>
      <c r="C65" s="77">
        <f>SUM(C66:C75)</f>
        <v>204583.5</v>
      </c>
      <c r="D65" s="77">
        <f t="shared" ref="D65:N65" si="11">SUM(D66:D75)</f>
        <v>215004.5</v>
      </c>
      <c r="E65" s="77">
        <f t="shared" si="11"/>
        <v>482033.5</v>
      </c>
      <c r="F65" s="77">
        <f t="shared" si="11"/>
        <v>901838.13</v>
      </c>
      <c r="G65" s="77">
        <f t="shared" si="11"/>
        <v>412050.77999999997</v>
      </c>
      <c r="H65" s="77">
        <f>SUM(H66:H75)</f>
        <v>387477</v>
      </c>
      <c r="I65" s="77">
        <f t="shared" si="11"/>
        <v>1172285.375</v>
      </c>
      <c r="J65" s="77">
        <f t="shared" si="11"/>
        <v>714281.88762000029</v>
      </c>
      <c r="K65" s="77">
        <f t="shared" si="11"/>
        <v>282109.78600000002</v>
      </c>
      <c r="L65" s="77">
        <f t="shared" si="11"/>
        <v>122776.22750000001</v>
      </c>
      <c r="M65" s="77">
        <f t="shared" si="11"/>
        <v>235899.13250000001</v>
      </c>
      <c r="N65" s="77">
        <f t="shared" si="11"/>
        <v>237672.91500000001</v>
      </c>
      <c r="O65" s="77">
        <f>SUM(C65:N65)</f>
        <v>5368012.733620001</v>
      </c>
      <c r="P65" s="12"/>
    </row>
    <row r="66" spans="1:17" x14ac:dyDescent="0.25">
      <c r="A66" s="5" t="s">
        <v>156</v>
      </c>
      <c r="B66" s="5" t="s">
        <v>67</v>
      </c>
      <c r="C66" s="78">
        <v>346.5</v>
      </c>
      <c r="D66" s="78">
        <v>4812.5</v>
      </c>
      <c r="E66" s="78">
        <v>6968.5</v>
      </c>
      <c r="F66" s="78">
        <v>11519.88</v>
      </c>
      <c r="G66" s="78">
        <v>76</v>
      </c>
      <c r="H66" s="78">
        <v>5159</v>
      </c>
      <c r="I66" s="78">
        <v>12836.25</v>
      </c>
      <c r="J66" s="78">
        <v>9091.1620800000019</v>
      </c>
      <c r="K66" s="78">
        <v>6787.5192000000015</v>
      </c>
      <c r="L66" s="78">
        <v>1306.8000000000002</v>
      </c>
      <c r="M66" s="78">
        <v>316.8</v>
      </c>
      <c r="N66" s="78">
        <v>198.00000000000003</v>
      </c>
      <c r="O66" s="78">
        <f t="shared" si="10"/>
        <v>59418.911280000008</v>
      </c>
      <c r="P66" s="10"/>
    </row>
    <row r="67" spans="1:17" x14ac:dyDescent="0.25">
      <c r="A67" s="5" t="s">
        <v>157</v>
      </c>
      <c r="B67" s="5" t="s">
        <v>69</v>
      </c>
      <c r="C67" s="78">
        <v>1011.5</v>
      </c>
      <c r="D67" s="78">
        <v>6469</v>
      </c>
      <c r="E67" s="78">
        <v>7503</v>
      </c>
      <c r="F67" s="78">
        <v>8534.42</v>
      </c>
      <c r="G67" s="78">
        <v>78</v>
      </c>
      <c r="H67" s="78">
        <v>6318</v>
      </c>
      <c r="I67" s="78">
        <v>11943.75</v>
      </c>
      <c r="J67" s="78">
        <v>3126.3724800000009</v>
      </c>
      <c r="K67" s="78">
        <v>1535.2722000000003</v>
      </c>
      <c r="L67" s="78">
        <v>2851.2000000000003</v>
      </c>
      <c r="M67" s="78">
        <v>52.800000000000004</v>
      </c>
      <c r="N67" s="78">
        <v>105.60000000000001</v>
      </c>
      <c r="O67" s="78">
        <f t="shared" si="10"/>
        <v>49528.914679999994</v>
      </c>
      <c r="P67" s="10"/>
    </row>
    <row r="68" spans="1:17" x14ac:dyDescent="0.25">
      <c r="A68" s="5" t="s">
        <v>158</v>
      </c>
      <c r="B68" s="5" t="s">
        <v>60</v>
      </c>
      <c r="C68" s="78">
        <v>7229</v>
      </c>
      <c r="D68" s="78">
        <v>5666</v>
      </c>
      <c r="E68" s="78">
        <v>5256</v>
      </c>
      <c r="F68" s="78">
        <v>14866.64</v>
      </c>
      <c r="G68" s="78">
        <v>6051</v>
      </c>
      <c r="H68" s="78">
        <v>4797</v>
      </c>
      <c r="I68" s="78">
        <v>17075.100000000002</v>
      </c>
      <c r="J68" s="78">
        <v>34352.700480000007</v>
      </c>
      <c r="K68" s="78">
        <v>26703.207300000005</v>
      </c>
      <c r="L68" s="78">
        <v>9839.5</v>
      </c>
      <c r="M68" s="78">
        <v>5166.7000000000007</v>
      </c>
      <c r="N68" s="78">
        <v>6294.2000000000007</v>
      </c>
      <c r="O68" s="78">
        <f t="shared" si="10"/>
        <v>143297.04778000005</v>
      </c>
      <c r="P68" s="10"/>
    </row>
    <row r="69" spans="1:17" x14ac:dyDescent="0.25">
      <c r="A69" s="5" t="s">
        <v>159</v>
      </c>
      <c r="B69" s="5" t="s">
        <v>160</v>
      </c>
      <c r="C69" s="78">
        <v>44385</v>
      </c>
      <c r="D69" s="78">
        <v>25885</v>
      </c>
      <c r="E69" s="78">
        <v>25730</v>
      </c>
      <c r="F69" s="78">
        <v>62235</v>
      </c>
      <c r="G69" s="78">
        <v>21275</v>
      </c>
      <c r="H69" s="78">
        <v>29305</v>
      </c>
      <c r="I69" s="78">
        <v>37500</v>
      </c>
      <c r="J69" s="78">
        <v>23036.737499999999</v>
      </c>
      <c r="K69" s="78">
        <v>10527.772500000001</v>
      </c>
      <c r="L69" s="78">
        <v>17466.907500000001</v>
      </c>
      <c r="M69" s="78">
        <v>41439.667500000003</v>
      </c>
      <c r="N69" s="78">
        <v>50669.797500000008</v>
      </c>
      <c r="O69" s="78">
        <f t="shared" si="10"/>
        <v>389455.88249999995</v>
      </c>
      <c r="P69" s="10"/>
    </row>
    <row r="70" spans="1:17" x14ac:dyDescent="0.25">
      <c r="A70" s="5" t="s">
        <v>161</v>
      </c>
      <c r="B70" s="5" t="s">
        <v>26</v>
      </c>
      <c r="C70" s="78">
        <v>29668</v>
      </c>
      <c r="D70" s="78">
        <v>19611</v>
      </c>
      <c r="E70" s="78">
        <v>18854</v>
      </c>
      <c r="F70" s="78">
        <v>57128</v>
      </c>
      <c r="G70" s="78">
        <v>111925.84</v>
      </c>
      <c r="H70" s="78">
        <v>119582.82</v>
      </c>
      <c r="I70" s="78">
        <v>34451</v>
      </c>
      <c r="J70" s="78">
        <v>35004.375</v>
      </c>
      <c r="K70" s="78">
        <v>13245.435000000001</v>
      </c>
      <c r="L70" s="78">
        <v>18824.085000000003</v>
      </c>
      <c r="M70" s="78">
        <v>44155.125</v>
      </c>
      <c r="N70" s="78">
        <v>39150.877500000002</v>
      </c>
      <c r="O70" s="78">
        <f t="shared" si="10"/>
        <v>541600.55750000011</v>
      </c>
      <c r="P70" s="61"/>
    </row>
    <row r="71" spans="1:17" x14ac:dyDescent="0.25">
      <c r="A71" s="5" t="s">
        <v>162</v>
      </c>
      <c r="B71" s="5" t="s">
        <v>85</v>
      </c>
      <c r="C71" s="78">
        <v>102655</v>
      </c>
      <c r="D71" s="78">
        <v>53590</v>
      </c>
      <c r="E71" s="78">
        <v>43895</v>
      </c>
      <c r="F71" s="78">
        <v>92855</v>
      </c>
      <c r="G71" s="78">
        <v>38365</v>
      </c>
      <c r="H71" s="78">
        <v>52440</v>
      </c>
      <c r="I71" s="78">
        <v>60509.4</v>
      </c>
      <c r="J71" s="78">
        <v>78297.345000000016</v>
      </c>
      <c r="K71" s="78">
        <v>37948.050000000003</v>
      </c>
      <c r="L71" s="78">
        <v>61005.735000000008</v>
      </c>
      <c r="M71" s="78">
        <v>117059.04000000001</v>
      </c>
      <c r="N71" s="78">
        <v>119881.44</v>
      </c>
      <c r="O71" s="78">
        <f t="shared" si="10"/>
        <v>858501.01</v>
      </c>
      <c r="P71" s="10"/>
    </row>
    <row r="72" spans="1:17" x14ac:dyDescent="0.25">
      <c r="A72" s="5" t="s">
        <v>165</v>
      </c>
      <c r="B72" s="5" t="s">
        <v>166</v>
      </c>
      <c r="C72" s="78">
        <v>4186</v>
      </c>
      <c r="D72" s="78">
        <v>70058</v>
      </c>
      <c r="E72" s="78">
        <v>279588</v>
      </c>
      <c r="F72" s="78">
        <v>482437.93</v>
      </c>
      <c r="G72" s="78">
        <v>134596</v>
      </c>
      <c r="H72" s="78">
        <v>106674</v>
      </c>
      <c r="I72" s="78">
        <v>754188.22499999998</v>
      </c>
      <c r="J72" s="78">
        <v>374067.72480000008</v>
      </c>
      <c r="K72" s="78">
        <v>141382.16400000002</v>
      </c>
      <c r="L72" s="78">
        <v>0</v>
      </c>
      <c r="M72" s="78">
        <v>0</v>
      </c>
      <c r="N72" s="78">
        <v>0</v>
      </c>
      <c r="O72" s="78">
        <f t="shared" si="10"/>
        <v>2347178.0437999996</v>
      </c>
      <c r="Q72" s="22"/>
    </row>
    <row r="73" spans="1:17" x14ac:dyDescent="0.25">
      <c r="A73" s="5" t="s">
        <v>167</v>
      </c>
      <c r="B73" s="5" t="s">
        <v>168</v>
      </c>
      <c r="C73" s="78">
        <v>1105.5</v>
      </c>
      <c r="D73" s="78">
        <v>19296</v>
      </c>
      <c r="E73" s="78">
        <v>80802</v>
      </c>
      <c r="F73" s="78">
        <v>142108.26</v>
      </c>
      <c r="G73" s="78">
        <v>75073.5</v>
      </c>
      <c r="H73" s="78">
        <v>31023</v>
      </c>
      <c r="I73" s="78">
        <v>223314</v>
      </c>
      <c r="J73" s="78">
        <v>131839.92528000002</v>
      </c>
      <c r="K73" s="78">
        <v>36001.765800000001</v>
      </c>
      <c r="L73" s="78">
        <v>0</v>
      </c>
      <c r="M73" s="78">
        <v>0</v>
      </c>
      <c r="N73" s="78">
        <v>0</v>
      </c>
      <c r="O73" s="78">
        <f t="shared" si="10"/>
        <v>740563.95108000014</v>
      </c>
      <c r="Q73" s="22"/>
    </row>
    <row r="74" spans="1:17" x14ac:dyDescent="0.25">
      <c r="A74" s="5" t="s">
        <v>169</v>
      </c>
      <c r="B74" s="5" t="s">
        <v>126</v>
      </c>
      <c r="C74" s="78">
        <v>3</v>
      </c>
      <c r="D74" s="78">
        <v>0</v>
      </c>
      <c r="E74" s="78">
        <v>0</v>
      </c>
      <c r="F74" s="78">
        <v>0</v>
      </c>
      <c r="G74" s="78">
        <v>-0.56000000000000005</v>
      </c>
      <c r="H74" s="78">
        <v>0.18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  <c r="N74" s="78">
        <v>0</v>
      </c>
      <c r="O74" s="78">
        <f t="shared" si="10"/>
        <v>2.62</v>
      </c>
      <c r="Q74" s="22"/>
    </row>
    <row r="75" spans="1:17" x14ac:dyDescent="0.25">
      <c r="A75" s="5" t="s">
        <v>170</v>
      </c>
      <c r="B75" s="5" t="s">
        <v>32</v>
      </c>
      <c r="C75" s="78">
        <v>13994</v>
      </c>
      <c r="D75" s="78">
        <v>9617</v>
      </c>
      <c r="E75" s="78">
        <v>13437</v>
      </c>
      <c r="F75" s="78">
        <v>30153</v>
      </c>
      <c r="G75" s="78">
        <v>24611</v>
      </c>
      <c r="H75" s="78">
        <v>32178</v>
      </c>
      <c r="I75" s="78">
        <v>20467.650000000001</v>
      </c>
      <c r="J75" s="78">
        <v>25465.545000000002</v>
      </c>
      <c r="K75" s="78">
        <v>7978.6</v>
      </c>
      <c r="L75" s="78">
        <v>11482</v>
      </c>
      <c r="M75" s="78">
        <v>27709</v>
      </c>
      <c r="N75" s="78">
        <v>21373</v>
      </c>
      <c r="O75" s="78">
        <f t="shared" si="10"/>
        <v>238465.79500000001</v>
      </c>
    </row>
    <row r="76" spans="1:17" x14ac:dyDescent="0.25">
      <c r="A76" s="16"/>
      <c r="B76" s="11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1:17" x14ac:dyDescent="0.25">
      <c r="A77" s="5" t="s">
        <v>171</v>
      </c>
      <c r="B77" s="5" t="s">
        <v>172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1:17" x14ac:dyDescent="0.25">
      <c r="A78" s="5" t="s">
        <v>173</v>
      </c>
      <c r="B78" s="5" t="s">
        <v>174</v>
      </c>
      <c r="C78" s="77">
        <v>1023373.76</v>
      </c>
      <c r="D78" s="77">
        <v>1023373.76</v>
      </c>
      <c r="E78" s="77">
        <v>1023373.76</v>
      </c>
      <c r="F78" s="77">
        <v>1023373.76</v>
      </c>
      <c r="G78" s="77">
        <v>1023373.76</v>
      </c>
      <c r="H78" s="77">
        <v>1023373.76</v>
      </c>
      <c r="I78" s="77">
        <v>1023373.76</v>
      </c>
      <c r="J78" s="77">
        <v>1023373.76</v>
      </c>
      <c r="K78" s="77">
        <v>1023373.76</v>
      </c>
      <c r="L78" s="77">
        <v>1023373.76</v>
      </c>
      <c r="M78" s="77">
        <v>1023373.76</v>
      </c>
      <c r="N78" s="77">
        <v>1023373.76</v>
      </c>
      <c r="O78" s="77">
        <f>SUM(C78:N78)</f>
        <v>12280485.119999999</v>
      </c>
      <c r="P78" s="55"/>
    </row>
    <row r="79" spans="1:17" x14ac:dyDescent="0.25">
      <c r="A79" s="5" t="s">
        <v>175</v>
      </c>
      <c r="B79" s="5" t="s">
        <v>386</v>
      </c>
      <c r="C79" s="77"/>
      <c r="D79" s="77"/>
      <c r="E79" s="77"/>
      <c r="F79" s="77"/>
      <c r="G79" s="77">
        <v>1200000</v>
      </c>
      <c r="H79" s="77"/>
      <c r="I79" s="77"/>
      <c r="J79" s="77"/>
      <c r="K79" s="77"/>
      <c r="L79" s="77"/>
      <c r="M79" s="77"/>
      <c r="N79" s="77"/>
      <c r="O79" s="77">
        <f>SUM(C79:N79)</f>
        <v>1200000</v>
      </c>
      <c r="P79" s="55"/>
    </row>
    <row r="80" spans="1:17" x14ac:dyDescent="0.25">
      <c r="A80" s="5"/>
      <c r="B80" s="5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55"/>
    </row>
    <row r="81" spans="1:18" x14ac:dyDescent="0.25">
      <c r="A81" s="5"/>
      <c r="B81" s="5" t="s">
        <v>377</v>
      </c>
      <c r="C81" s="77">
        <f>6708407.88+430379.35</f>
        <v>7138787.2299999995</v>
      </c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>
        <f>SUM(C81:N81)</f>
        <v>7138787.2299999995</v>
      </c>
      <c r="P81" s="55"/>
    </row>
    <row r="82" spans="1:18" s="7" customFormat="1" x14ac:dyDescent="0.25">
      <c r="A82" s="16"/>
      <c r="B82" s="11"/>
      <c r="C82" s="77"/>
      <c r="D82" s="77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22"/>
      <c r="Q82" s="2"/>
    </row>
    <row r="83" spans="1:18" x14ac:dyDescent="0.25">
      <c r="A83" s="20"/>
      <c r="B83" s="20" t="s">
        <v>177</v>
      </c>
      <c r="C83" s="77">
        <f t="shared" ref="C83:F83" si="12">+C7+C15+C19+C24+C62+C63+C65+C78+C79+C81</f>
        <v>10796699.91</v>
      </c>
      <c r="D83" s="77">
        <f t="shared" si="12"/>
        <v>4127109.8</v>
      </c>
      <c r="E83" s="77">
        <f t="shared" si="12"/>
        <v>4399545.83</v>
      </c>
      <c r="F83" s="77">
        <f t="shared" si="12"/>
        <v>9878784.8100000005</v>
      </c>
      <c r="G83" s="77">
        <f>+G7+G15+G19+G24+G62+G63+G65+G78+G79+G81</f>
        <v>5402572.2199999997</v>
      </c>
      <c r="H83" s="77">
        <f>+H7+H15+H19+H24+H62+H63+H65+H78+H79+H81</f>
        <v>4219007.8999999994</v>
      </c>
      <c r="I83" s="77">
        <f>+I7+I15+I19+I24+I62+I63+I65+I78+I79+I81</f>
        <v>6101817.0599999996</v>
      </c>
      <c r="J83" s="77">
        <f t="shared" ref="J83:N83" si="13">+J7+J15+J19+J24+J62+J63+J65+J78+J79+J81</f>
        <v>4400693.3648200007</v>
      </c>
      <c r="K83" s="77">
        <f t="shared" si="13"/>
        <v>2683561.8010000004</v>
      </c>
      <c r="L83" s="77">
        <f t="shared" si="13"/>
        <v>2639866.0975000001</v>
      </c>
      <c r="M83" s="77">
        <f t="shared" si="13"/>
        <v>3613987.76</v>
      </c>
      <c r="N83" s="77">
        <f t="shared" si="13"/>
        <v>3469123.3200000003</v>
      </c>
      <c r="O83" s="77">
        <f>+O7+O15+O19+O24+O62+O63+O65+O78+O79+O81</f>
        <v>61732769.873319998</v>
      </c>
      <c r="P83" s="22"/>
    </row>
    <row r="84" spans="1:18" s="7" customFormat="1" x14ac:dyDescent="0.25">
      <c r="A84" s="21"/>
      <c r="B84" s="3"/>
      <c r="C84" s="3"/>
      <c r="D84" s="3"/>
      <c r="E84" s="76"/>
      <c r="F84" s="22"/>
      <c r="G84" s="2"/>
      <c r="H84" s="2"/>
      <c r="I84" s="56"/>
      <c r="J84" s="2"/>
      <c r="K84" s="2"/>
      <c r="L84" s="2"/>
      <c r="M84" s="2"/>
      <c r="N84" s="2"/>
      <c r="O84" s="2"/>
      <c r="P84" s="2"/>
      <c r="Q84" s="2"/>
      <c r="R84" s="19"/>
    </row>
    <row r="85" spans="1:18" x14ac:dyDescent="0.25">
      <c r="B85" s="3"/>
      <c r="C85" s="63"/>
      <c r="D85" s="10"/>
      <c r="E85" s="22"/>
      <c r="F85" s="22"/>
      <c r="I85" s="55"/>
      <c r="O85" s="55"/>
      <c r="Q85" s="12"/>
    </row>
    <row r="86" spans="1:18" x14ac:dyDescent="0.25">
      <c r="A86" s="21"/>
      <c r="B86" s="3"/>
      <c r="C86" s="10"/>
      <c r="D86" s="63"/>
      <c r="E86" s="63"/>
      <c r="F86" s="63"/>
      <c r="G86" s="63"/>
      <c r="H86" s="10"/>
      <c r="I86" s="10"/>
      <c r="J86" s="10"/>
      <c r="K86" s="10"/>
      <c r="O86" s="57"/>
    </row>
    <row r="87" spans="1:18" x14ac:dyDescent="0.25">
      <c r="A87" s="94" t="s">
        <v>178</v>
      </c>
      <c r="B87" s="94"/>
      <c r="C87" s="94"/>
      <c r="D87" s="94"/>
      <c r="E87" s="94"/>
      <c r="F87" s="22"/>
      <c r="I87" s="10"/>
      <c r="J87" s="3"/>
      <c r="K87" s="10"/>
      <c r="O87" s="59"/>
      <c r="Q87" s="22"/>
    </row>
    <row r="88" spans="1:18" x14ac:dyDescent="0.25">
      <c r="A88" s="82" t="s">
        <v>388</v>
      </c>
      <c r="B88" s="53"/>
      <c r="C88" s="53"/>
      <c r="D88" s="53"/>
      <c r="E88" s="53"/>
      <c r="I88" s="3"/>
      <c r="J88" s="3"/>
      <c r="K88" s="3"/>
      <c r="O88" s="57"/>
    </row>
    <row r="89" spans="1:18" x14ac:dyDescent="0.25">
      <c r="A89" s="25"/>
      <c r="B89" s="26"/>
      <c r="C89" s="26"/>
      <c r="D89" s="26"/>
      <c r="E89" s="26"/>
      <c r="I89" s="3"/>
      <c r="J89" s="3"/>
      <c r="K89" s="3"/>
    </row>
    <row r="90" spans="1:18" x14ac:dyDescent="0.25">
      <c r="A90" s="25" t="s">
        <v>180</v>
      </c>
      <c r="B90" s="26"/>
      <c r="C90" s="26"/>
      <c r="D90" s="26"/>
      <c r="E90" s="26"/>
      <c r="I90" s="3"/>
      <c r="J90" s="3"/>
      <c r="K90" s="3"/>
    </row>
    <row r="91" spans="1:18" x14ac:dyDescent="0.25">
      <c r="A91" s="27" t="s">
        <v>181</v>
      </c>
      <c r="B91" s="26"/>
      <c r="C91" s="26"/>
      <c r="D91" s="26"/>
      <c r="E91" s="26"/>
      <c r="I91" s="1"/>
      <c r="J91" s="1"/>
      <c r="K91" s="1"/>
    </row>
    <row r="92" spans="1:18" x14ac:dyDescent="0.25">
      <c r="A92" s="26"/>
      <c r="B92" s="3"/>
      <c r="D92" s="30" t="s">
        <v>184</v>
      </c>
      <c r="E92" s="74"/>
      <c r="I92" s="1"/>
      <c r="J92" s="1"/>
      <c r="K92" s="1"/>
    </row>
    <row r="93" spans="1:18" x14ac:dyDescent="0.25">
      <c r="A93" s="26"/>
      <c r="B93" s="3"/>
      <c r="D93" s="29" t="s">
        <v>183</v>
      </c>
      <c r="E93" s="29"/>
      <c r="I93" s="1"/>
      <c r="J93" s="1"/>
      <c r="K93" s="1"/>
    </row>
    <row r="94" spans="1:18" x14ac:dyDescent="0.25">
      <c r="A94" s="74" t="s">
        <v>182</v>
      </c>
      <c r="B94" s="3"/>
      <c r="D94" s="74"/>
      <c r="E94" s="27"/>
      <c r="I94" s="1"/>
      <c r="J94" s="1"/>
      <c r="K94" s="1"/>
    </row>
    <row r="95" spans="1:18" x14ac:dyDescent="0.25">
      <c r="A95" s="26" t="s">
        <v>185</v>
      </c>
      <c r="B95" s="31"/>
      <c r="C95" s="31"/>
      <c r="D95" s="27"/>
      <c r="E95" s="27"/>
      <c r="I95" s="4"/>
      <c r="J95" s="4"/>
      <c r="K95" s="4"/>
    </row>
    <row r="96" spans="1:18" x14ac:dyDescent="0.25">
      <c r="A96" s="74"/>
      <c r="B96" s="3"/>
      <c r="D96" s="30" t="s">
        <v>370</v>
      </c>
      <c r="E96" s="30"/>
      <c r="I96" s="34"/>
      <c r="J96" s="34"/>
      <c r="K96" s="34"/>
    </row>
    <row r="97" spans="1:11" x14ac:dyDescent="0.25">
      <c r="A97" s="26"/>
      <c r="B97" s="3"/>
      <c r="D97" s="29" t="s">
        <v>187</v>
      </c>
      <c r="E97" s="29"/>
      <c r="I97" s="34"/>
      <c r="J97" s="34"/>
      <c r="K97" s="34"/>
    </row>
    <row r="98" spans="1:11" x14ac:dyDescent="0.25">
      <c r="A98" s="25" t="s">
        <v>355</v>
      </c>
      <c r="B98" s="3"/>
      <c r="D98" s="27"/>
      <c r="E98" s="27"/>
      <c r="I98" s="34"/>
      <c r="J98" s="34"/>
      <c r="K98" s="34"/>
    </row>
    <row r="99" spans="1:11" x14ac:dyDescent="0.25">
      <c r="A99" s="26" t="s">
        <v>187</v>
      </c>
      <c r="B99" s="3"/>
      <c r="D99" s="27"/>
      <c r="E99" s="27"/>
      <c r="I99" s="34"/>
      <c r="J99" s="34"/>
      <c r="K99" s="34"/>
    </row>
    <row r="100" spans="1:11" x14ac:dyDescent="0.25">
      <c r="A100" s="32"/>
      <c r="B100" s="3"/>
      <c r="D100" s="30" t="s">
        <v>356</v>
      </c>
      <c r="E100" s="30"/>
      <c r="I100" s="35"/>
      <c r="J100" s="35"/>
      <c r="K100" s="35"/>
    </row>
    <row r="101" spans="1:11" x14ac:dyDescent="0.25">
      <c r="A101" s="26"/>
      <c r="B101" s="3"/>
      <c r="D101" s="29" t="s">
        <v>187</v>
      </c>
      <c r="E101" s="29"/>
      <c r="I101" s="36"/>
      <c r="J101" s="36"/>
      <c r="K101" s="36"/>
    </row>
    <row r="102" spans="1:11" x14ac:dyDescent="0.25">
      <c r="A102" s="25" t="s">
        <v>357</v>
      </c>
      <c r="B102" s="26"/>
      <c r="C102" s="26"/>
      <c r="D102" s="26"/>
      <c r="E102" s="26"/>
      <c r="I102" s="3"/>
      <c r="J102" s="3"/>
      <c r="K102" s="3"/>
    </row>
    <row r="103" spans="1:11" x14ac:dyDescent="0.25">
      <c r="A103" s="26" t="s">
        <v>187</v>
      </c>
      <c r="B103" s="26"/>
      <c r="C103" s="26"/>
      <c r="D103" s="26"/>
      <c r="E103" s="26"/>
      <c r="I103" s="3"/>
      <c r="J103" s="3"/>
      <c r="K103" s="3"/>
    </row>
    <row r="104" spans="1:11" x14ac:dyDescent="0.25">
      <c r="D104" s="2"/>
      <c r="I104" s="3"/>
      <c r="J104" s="3"/>
      <c r="K104" s="3"/>
    </row>
    <row r="105" spans="1:11" x14ac:dyDescent="0.25">
      <c r="E105" s="3"/>
      <c r="F105" s="3"/>
      <c r="G105" s="3"/>
      <c r="H105" s="3"/>
      <c r="I105" s="3"/>
      <c r="J105" s="3"/>
      <c r="K105" s="3"/>
    </row>
  </sheetData>
  <mergeCells count="1">
    <mergeCell ref="A87:E87"/>
  </mergeCells>
  <pageMargins left="0.70866141732283472" right="0.70866141732283472" top="0.74803149606299213" bottom="0.74803149606299213" header="0.31496062992125984" footer="0.31496062992125984"/>
  <pageSetup scale="6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320"/>
  <sheetViews>
    <sheetView topLeftCell="A5" zoomScale="90" zoomScaleNormal="9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B3" sqref="B3"/>
    </sheetView>
  </sheetViews>
  <sheetFormatPr baseColWidth="10" defaultRowHeight="15" x14ac:dyDescent="0.25"/>
  <cols>
    <col min="1" max="1" width="8.5703125" style="2" customWidth="1"/>
    <col min="2" max="2" width="41" style="2" customWidth="1"/>
    <col min="3" max="3" width="11.28515625" style="2" customWidth="1"/>
    <col min="4" max="4" width="11.140625" style="2" customWidth="1"/>
    <col min="5" max="5" width="12.7109375" style="2" bestFit="1" customWidth="1"/>
    <col min="6" max="8" width="11.28515625" style="2" bestFit="1" customWidth="1"/>
    <col min="9" max="13" width="12.5703125" style="2" bestFit="1" customWidth="1"/>
    <col min="14" max="15" width="13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8" ht="15.75" x14ac:dyDescent="0.25">
      <c r="A1" s="95" t="s">
        <v>191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28" x14ac:dyDescent="0.25">
      <c r="A2" s="91" t="s">
        <v>390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28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5" spans="1:28" x14ac:dyDescent="0.25">
      <c r="A5" s="92"/>
      <c r="B5" s="92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28" x14ac:dyDescent="0.25">
      <c r="A6" s="92"/>
      <c r="B6" s="92"/>
      <c r="C6" s="83" t="s">
        <v>195</v>
      </c>
      <c r="D6" s="83" t="s">
        <v>195</v>
      </c>
      <c r="E6" s="83" t="s">
        <v>195</v>
      </c>
      <c r="F6" s="83" t="s">
        <v>195</v>
      </c>
      <c r="G6" s="83" t="s">
        <v>195</v>
      </c>
      <c r="H6" s="83" t="s">
        <v>195</v>
      </c>
      <c r="I6" s="70" t="s">
        <v>195</v>
      </c>
      <c r="J6" s="70" t="s">
        <v>195</v>
      </c>
      <c r="K6" s="70" t="s">
        <v>195</v>
      </c>
      <c r="L6" s="70" t="s">
        <v>195</v>
      </c>
      <c r="M6" s="70" t="s">
        <v>195</v>
      </c>
      <c r="N6" s="70" t="s">
        <v>195</v>
      </c>
      <c r="O6" s="70" t="s">
        <v>16</v>
      </c>
    </row>
    <row r="7" spans="1:28" x14ac:dyDescent="0.25">
      <c r="A7" s="93" t="s">
        <v>196</v>
      </c>
      <c r="B7" s="93"/>
      <c r="C7" s="70" t="s">
        <v>197</v>
      </c>
      <c r="D7" s="70" t="s">
        <v>198</v>
      </c>
      <c r="E7" s="70" t="s">
        <v>199</v>
      </c>
      <c r="F7" s="60" t="s">
        <v>200</v>
      </c>
      <c r="G7" s="70" t="s">
        <v>201</v>
      </c>
      <c r="H7" s="70" t="s">
        <v>202</v>
      </c>
      <c r="I7" s="70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  <c r="Q7" s="86"/>
      <c r="R7" s="86"/>
      <c r="S7" s="39"/>
      <c r="T7" s="39"/>
      <c r="U7" s="39"/>
      <c r="V7" s="39"/>
      <c r="W7" s="39"/>
    </row>
    <row r="8" spans="1:28" x14ac:dyDescent="0.25">
      <c r="A8" s="40">
        <v>100</v>
      </c>
      <c r="B8" s="40" t="s">
        <v>209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28" x14ac:dyDescent="0.25">
      <c r="A9" s="73">
        <v>1131</v>
      </c>
      <c r="B9" s="73" t="s">
        <v>210</v>
      </c>
      <c r="C9" s="44">
        <v>367882.39</v>
      </c>
      <c r="D9" s="44">
        <v>362216.4</v>
      </c>
      <c r="E9" s="44">
        <v>547816</v>
      </c>
      <c r="F9" s="44">
        <v>397130.43</v>
      </c>
      <c r="G9" s="44">
        <v>398035.46</v>
      </c>
      <c r="H9" s="44">
        <v>491045.93</v>
      </c>
      <c r="I9" s="44">
        <v>834431.77</v>
      </c>
      <c r="J9" s="44">
        <v>551520.44969180005</v>
      </c>
      <c r="K9" s="44">
        <v>441216.35975343996</v>
      </c>
      <c r="L9" s="44">
        <v>441216.35975343996</v>
      </c>
      <c r="M9" s="44">
        <v>551520.44969180005</v>
      </c>
      <c r="N9" s="44">
        <v>436847.88094399997</v>
      </c>
      <c r="O9" s="46">
        <f>SUM(C9:N9)</f>
        <v>5820879.8798344797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 x14ac:dyDescent="0.25">
      <c r="A10" s="73">
        <v>1221</v>
      </c>
      <c r="B10" s="73" t="s">
        <v>211</v>
      </c>
      <c r="C10" s="44">
        <v>68724.2</v>
      </c>
      <c r="D10" s="44">
        <v>41291.339999999997</v>
      </c>
      <c r="E10" s="44">
        <v>33242.31</v>
      </c>
      <c r="F10" s="44">
        <v>160686.43</v>
      </c>
      <c r="G10" s="44">
        <v>54654.63</v>
      </c>
      <c r="H10" s="44">
        <v>39755.589999999997</v>
      </c>
      <c r="I10" s="44">
        <v>39957.21</v>
      </c>
      <c r="J10" s="44">
        <v>42713.633117999998</v>
      </c>
      <c r="K10" s="44">
        <v>47706.486775999998</v>
      </c>
      <c r="L10" s="44">
        <v>35699.713023000004</v>
      </c>
      <c r="M10" s="44">
        <v>59821.605779000005</v>
      </c>
      <c r="N10" s="44">
        <v>45689.320768000005</v>
      </c>
      <c r="O10" s="46">
        <f t="shared" ref="O10:O59" si="0">SUM(C10:N10)</f>
        <v>669942.46946399997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 x14ac:dyDescent="0.25">
      <c r="A11" s="73">
        <v>1322</v>
      </c>
      <c r="B11" s="73" t="s">
        <v>213</v>
      </c>
      <c r="C11" s="44">
        <v>8425.34</v>
      </c>
      <c r="D11" s="44">
        <v>8640.31</v>
      </c>
      <c r="E11" s="44">
        <v>10934.74</v>
      </c>
      <c r="F11" s="44">
        <v>11502.64</v>
      </c>
      <c r="G11" s="44">
        <v>9559.1</v>
      </c>
      <c r="H11" s="44">
        <v>12272.53</v>
      </c>
      <c r="I11" s="44">
        <v>19079.509999999998</v>
      </c>
      <c r="J11" s="44">
        <v>13516.33295</v>
      </c>
      <c r="K11" s="44">
        <v>10813.066360000003</v>
      </c>
      <c r="L11" s="44">
        <v>10813.066360000003</v>
      </c>
      <c r="M11" s="44">
        <v>13516.33295</v>
      </c>
      <c r="N11" s="44">
        <v>10813.066360000003</v>
      </c>
      <c r="O11" s="46">
        <f t="shared" si="0"/>
        <v>139886.03498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 x14ac:dyDescent="0.25">
      <c r="A12" s="73">
        <v>1323</v>
      </c>
      <c r="B12" s="73" t="s">
        <v>214</v>
      </c>
      <c r="C12" s="44">
        <v>51598.48</v>
      </c>
      <c r="D12" s="44">
        <v>46269.08</v>
      </c>
      <c r="E12" s="44">
        <v>50549.53</v>
      </c>
      <c r="F12" s="44">
        <v>49597.23</v>
      </c>
      <c r="G12" s="44">
        <v>52924.44</v>
      </c>
      <c r="H12" s="44">
        <v>49985.98</v>
      </c>
      <c r="I12" s="44">
        <v>100299.76</v>
      </c>
      <c r="J12" s="44">
        <v>60927.511040000012</v>
      </c>
      <c r="K12" s="44">
        <v>60927.511040000012</v>
      </c>
      <c r="L12" s="44">
        <v>60927.511040000012</v>
      </c>
      <c r="M12" s="44">
        <v>60927.511040000012</v>
      </c>
      <c r="N12" s="44">
        <v>130393.78948700002</v>
      </c>
      <c r="O12" s="46">
        <f t="shared" si="0"/>
        <v>775328.33364700002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 x14ac:dyDescent="0.25">
      <c r="A13" s="73">
        <v>1324</v>
      </c>
      <c r="B13" s="73" t="s">
        <v>215</v>
      </c>
      <c r="C13" s="44">
        <v>5024.67</v>
      </c>
      <c r="D13" s="44">
        <v>42.97</v>
      </c>
      <c r="E13" s="44">
        <v>60.58</v>
      </c>
      <c r="F13" s="44">
        <v>0</v>
      </c>
      <c r="G13" s="44">
        <v>0</v>
      </c>
      <c r="H13" s="44">
        <v>1469.49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6">
        <f t="shared" si="0"/>
        <v>6597.71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 x14ac:dyDescent="0.25">
      <c r="A14" s="73">
        <v>1325</v>
      </c>
      <c r="B14" s="73" t="s">
        <v>216</v>
      </c>
      <c r="C14" s="44">
        <v>13595</v>
      </c>
      <c r="D14" s="44">
        <v>12171.37</v>
      </c>
      <c r="E14" s="44">
        <v>13279.39</v>
      </c>
      <c r="F14" s="44">
        <v>12843.87</v>
      </c>
      <c r="G14" s="44">
        <v>13372.79</v>
      </c>
      <c r="H14" s="44">
        <v>12941.41</v>
      </c>
      <c r="I14" s="44">
        <v>26617.24</v>
      </c>
      <c r="J14" s="44">
        <v>15857.098620000001</v>
      </c>
      <c r="K14" s="44">
        <v>15857.098620000001</v>
      </c>
      <c r="L14" s="44">
        <v>15857.098620000001</v>
      </c>
      <c r="M14" s="44">
        <v>15857.098620000001</v>
      </c>
      <c r="N14" s="44">
        <v>15857.098620000001</v>
      </c>
      <c r="O14" s="46">
        <f t="shared" si="0"/>
        <v>184106.56310000003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 x14ac:dyDescent="0.25">
      <c r="A15" s="73">
        <v>1331</v>
      </c>
      <c r="B15" s="73" t="s">
        <v>217</v>
      </c>
      <c r="C15" s="44">
        <v>6622.53</v>
      </c>
      <c r="D15" s="44">
        <v>6288.85</v>
      </c>
      <c r="E15" s="44">
        <v>8000.66</v>
      </c>
      <c r="F15" s="44">
        <v>9407.86</v>
      </c>
      <c r="G15" s="44">
        <v>23327.279999999999</v>
      </c>
      <c r="H15" s="44">
        <v>24672.48</v>
      </c>
      <c r="I15" s="44">
        <v>11459.39</v>
      </c>
      <c r="J15" s="44">
        <v>2120</v>
      </c>
      <c r="K15" s="44">
        <v>2120</v>
      </c>
      <c r="L15" s="44">
        <v>2120</v>
      </c>
      <c r="M15" s="44">
        <v>2120</v>
      </c>
      <c r="N15" s="44">
        <v>2120</v>
      </c>
      <c r="O15" s="46">
        <f t="shared" si="0"/>
        <v>100379.05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 x14ac:dyDescent="0.25">
      <c r="A16" s="73">
        <v>1333</v>
      </c>
      <c r="B16" s="73" t="s">
        <v>218</v>
      </c>
      <c r="C16" s="44">
        <v>24464.21</v>
      </c>
      <c r="D16" s="44">
        <v>15240.78</v>
      </c>
      <c r="E16" s="44">
        <v>17591.080000000002</v>
      </c>
      <c r="F16" s="44">
        <v>69691.350000000006</v>
      </c>
      <c r="G16" s="44">
        <v>16535.13</v>
      </c>
      <c r="H16" s="44">
        <v>11700.79</v>
      </c>
      <c r="I16" s="44">
        <v>0</v>
      </c>
      <c r="J16" s="44">
        <v>0</v>
      </c>
      <c r="K16" s="44">
        <v>12679.173569999999</v>
      </c>
      <c r="L16" s="44">
        <v>0</v>
      </c>
      <c r="M16" s="44">
        <v>25028.853945631996</v>
      </c>
      <c r="N16" s="44">
        <v>27845.614084999997</v>
      </c>
      <c r="O16" s="46">
        <f t="shared" si="0"/>
        <v>220776.98160063202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 x14ac:dyDescent="0.25">
      <c r="A17" s="73">
        <v>1334</v>
      </c>
      <c r="B17" s="73" t="s">
        <v>219</v>
      </c>
      <c r="C17" s="44">
        <v>0</v>
      </c>
      <c r="D17" s="44">
        <v>0</v>
      </c>
      <c r="E17" s="44">
        <v>0</v>
      </c>
      <c r="F17" s="44">
        <v>121834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121834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 x14ac:dyDescent="0.25">
      <c r="A18" s="73">
        <v>1335</v>
      </c>
      <c r="B18" s="73" t="s">
        <v>220</v>
      </c>
      <c r="C18" s="44">
        <v>1228.5</v>
      </c>
      <c r="D18" s="44">
        <v>1272.9000000000001</v>
      </c>
      <c r="E18" s="44">
        <v>0</v>
      </c>
      <c r="F18" s="44">
        <v>3628.04</v>
      </c>
      <c r="G18" s="44">
        <v>5041.2299999999996</v>
      </c>
      <c r="H18" s="44">
        <v>8612.67</v>
      </c>
      <c r="I18" s="44">
        <v>2049.02</v>
      </c>
      <c r="J18" s="44">
        <v>1060</v>
      </c>
      <c r="K18" s="44">
        <v>1060</v>
      </c>
      <c r="L18" s="44">
        <v>1060</v>
      </c>
      <c r="M18" s="44">
        <v>1060</v>
      </c>
      <c r="N18" s="44">
        <v>1060</v>
      </c>
      <c r="O18" s="46">
        <f t="shared" si="0"/>
        <v>27132.36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 x14ac:dyDescent="0.25">
      <c r="A19" s="73">
        <v>1411</v>
      </c>
      <c r="B19" s="73" t="s">
        <v>221</v>
      </c>
      <c r="C19" s="44">
        <v>59307.43</v>
      </c>
      <c r="D19" s="44">
        <v>52178.77</v>
      </c>
      <c r="E19" s="44">
        <v>60266.04</v>
      </c>
      <c r="F19" s="44">
        <v>74832.160000000003</v>
      </c>
      <c r="G19" s="44">
        <v>77018.14</v>
      </c>
      <c r="H19" s="44">
        <v>70741.850000000006</v>
      </c>
      <c r="I19" s="44">
        <v>86400.37</v>
      </c>
      <c r="J19" s="44">
        <v>71521.670492999998</v>
      </c>
      <c r="K19" s="44">
        <v>71521.670492999998</v>
      </c>
      <c r="L19" s="44">
        <v>71521.670492999998</v>
      </c>
      <c r="M19" s="44">
        <v>71521.670492999998</v>
      </c>
      <c r="N19" s="44">
        <v>71521.670492999998</v>
      </c>
      <c r="O19" s="46">
        <f t="shared" si="0"/>
        <v>838353.11246499978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 x14ac:dyDescent="0.25">
      <c r="A20" s="73">
        <v>1421</v>
      </c>
      <c r="B20" s="73" t="s">
        <v>222</v>
      </c>
      <c r="C20" s="44">
        <v>0</v>
      </c>
      <c r="D20" s="44">
        <v>54496.959999999999</v>
      </c>
      <c r="E20" s="44">
        <v>0</v>
      </c>
      <c r="F20" s="44">
        <v>63680.77</v>
      </c>
      <c r="G20" s="44">
        <v>0</v>
      </c>
      <c r="H20" s="44">
        <v>73303.03</v>
      </c>
      <c r="I20" s="44">
        <v>0</v>
      </c>
      <c r="J20" s="44">
        <v>86310.04</v>
      </c>
      <c r="K20" s="44">
        <v>0</v>
      </c>
      <c r="L20" s="44">
        <v>69447.704861999999</v>
      </c>
      <c r="M20" s="44">
        <v>0</v>
      </c>
      <c r="N20" s="44">
        <v>69447.704861999999</v>
      </c>
      <c r="O20" s="46">
        <f t="shared" si="0"/>
        <v>416686.20972400001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 x14ac:dyDescent="0.25">
      <c r="A21" s="73">
        <v>1431</v>
      </c>
      <c r="B21" s="73" t="s">
        <v>223</v>
      </c>
      <c r="C21" s="44">
        <v>0</v>
      </c>
      <c r="D21" s="44">
        <v>55558.11</v>
      </c>
      <c r="E21" s="44">
        <v>0</v>
      </c>
      <c r="F21" s="44">
        <v>64495.54</v>
      </c>
      <c r="G21" s="44">
        <v>0</v>
      </c>
      <c r="H21" s="44">
        <v>74324.37</v>
      </c>
      <c r="I21" s="44">
        <v>0</v>
      </c>
      <c r="J21" s="44">
        <v>90611.34</v>
      </c>
      <c r="K21" s="44">
        <v>0</v>
      </c>
      <c r="L21" s="44">
        <v>71247.340320000003</v>
      </c>
      <c r="M21" s="44">
        <v>0</v>
      </c>
      <c r="N21" s="44">
        <v>71247.340320000003</v>
      </c>
      <c r="O21" s="46">
        <f t="shared" si="0"/>
        <v>427484.04064000002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 x14ac:dyDescent="0.25">
      <c r="A22" s="73">
        <v>1543</v>
      </c>
      <c r="B22" s="73" t="s">
        <v>224</v>
      </c>
      <c r="C22" s="44">
        <v>2640.3</v>
      </c>
      <c r="D22" s="44">
        <v>2640.3</v>
      </c>
      <c r="E22" s="44">
        <v>2640.3</v>
      </c>
      <c r="F22" s="44">
        <v>2640.3</v>
      </c>
      <c r="G22" s="44">
        <v>2741.85</v>
      </c>
      <c r="H22" s="44">
        <v>2741.85</v>
      </c>
      <c r="I22" s="44">
        <v>3391.38</v>
      </c>
      <c r="J22" s="44">
        <v>3710</v>
      </c>
      <c r="K22" s="44">
        <v>3710</v>
      </c>
      <c r="L22" s="44">
        <v>3710</v>
      </c>
      <c r="M22" s="44">
        <v>3710</v>
      </c>
      <c r="N22" s="44">
        <v>3710</v>
      </c>
      <c r="O22" s="46">
        <f t="shared" si="0"/>
        <v>37986.28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 x14ac:dyDescent="0.25">
      <c r="A23" s="73">
        <v>1545</v>
      </c>
      <c r="B23" s="73" t="s">
        <v>225</v>
      </c>
      <c r="C23" s="44">
        <v>36098.04</v>
      </c>
      <c r="D23" s="44">
        <v>35217.599999999999</v>
      </c>
      <c r="E23" s="44">
        <v>34337.160000000003</v>
      </c>
      <c r="F23" s="44">
        <v>35217.599999999999</v>
      </c>
      <c r="G23" s="44">
        <v>42261.120000000003</v>
      </c>
      <c r="H23" s="44">
        <v>41380.68</v>
      </c>
      <c r="I23" s="44">
        <v>54121.39</v>
      </c>
      <c r="J23" s="44">
        <v>43140.918163999995</v>
      </c>
      <c r="K23" s="44">
        <v>70668.939408647508</v>
      </c>
      <c r="L23" s="44">
        <v>60138.618953847501</v>
      </c>
      <c r="M23" s="44">
        <v>49549.526515612175</v>
      </c>
      <c r="N23" s="44">
        <v>70085.978948102798</v>
      </c>
      <c r="O23" s="46">
        <f t="shared" si="0"/>
        <v>572217.57199020998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 x14ac:dyDescent="0.25">
      <c r="A24" s="73">
        <v>1547</v>
      </c>
      <c r="B24" s="73" t="s">
        <v>226</v>
      </c>
      <c r="C24" s="44">
        <v>48722.98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48722.98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 x14ac:dyDescent="0.25">
      <c r="A25" s="73">
        <v>1548</v>
      </c>
      <c r="B25" s="73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51842.22</v>
      </c>
      <c r="H25" s="44">
        <v>0</v>
      </c>
      <c r="I25" s="44">
        <v>1071.43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52913.65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 x14ac:dyDescent="0.25">
      <c r="A26" s="73">
        <v>1592</v>
      </c>
      <c r="B26" s="73" t="s">
        <v>228</v>
      </c>
      <c r="C26" s="44">
        <v>37160.839999999997</v>
      </c>
      <c r="D26" s="44">
        <v>36561.46</v>
      </c>
      <c r="E26" s="44">
        <v>47128.98</v>
      </c>
      <c r="F26" s="44">
        <v>40224.65</v>
      </c>
      <c r="G26" s="44">
        <v>40092.199999999997</v>
      </c>
      <c r="H26" s="44">
        <v>49355.040000000001</v>
      </c>
      <c r="I26" s="44">
        <v>69862.399999999994</v>
      </c>
      <c r="J26" s="44">
        <v>54065.3318</v>
      </c>
      <c r="K26" s="44">
        <v>43252.26544000001</v>
      </c>
      <c r="L26" s="44">
        <v>43252.26544000001</v>
      </c>
      <c r="M26" s="44">
        <v>54065.3318</v>
      </c>
      <c r="N26" s="44">
        <v>43252.26544000001</v>
      </c>
      <c r="O26" s="46">
        <f t="shared" si="0"/>
        <v>558273.02992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 x14ac:dyDescent="0.25">
      <c r="A27" s="73">
        <v>1593</v>
      </c>
      <c r="B27" s="73" t="s">
        <v>229</v>
      </c>
      <c r="C27" s="44">
        <v>37160.839999999997</v>
      </c>
      <c r="D27" s="44">
        <v>36561.46</v>
      </c>
      <c r="E27" s="44">
        <v>47128.98</v>
      </c>
      <c r="F27" s="44">
        <v>40224.65</v>
      </c>
      <c r="G27" s="44">
        <v>40092.199999999997</v>
      </c>
      <c r="H27" s="44">
        <v>49355.040000000001</v>
      </c>
      <c r="I27" s="44">
        <v>69862.399999999994</v>
      </c>
      <c r="J27" s="44">
        <v>54065.3318</v>
      </c>
      <c r="K27" s="44">
        <v>43252.26544000001</v>
      </c>
      <c r="L27" s="44">
        <v>43252.26544000001</v>
      </c>
      <c r="M27" s="44">
        <v>54065.3318</v>
      </c>
      <c r="N27" s="44">
        <v>43252.26544000001</v>
      </c>
      <c r="O27" s="46">
        <f t="shared" si="0"/>
        <v>558273.02992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 x14ac:dyDescent="0.25">
      <c r="A28" s="73">
        <v>1612</v>
      </c>
      <c r="B28" s="73" t="s">
        <v>230</v>
      </c>
      <c r="C28" s="44">
        <v>8844.08</v>
      </c>
      <c r="D28" s="44">
        <v>8706.7900000000009</v>
      </c>
      <c r="E28" s="44">
        <v>12841.47</v>
      </c>
      <c r="F28" s="44">
        <v>9551.6</v>
      </c>
      <c r="G28" s="44">
        <v>9564.4</v>
      </c>
      <c r="H28" s="44">
        <v>11795.12</v>
      </c>
      <c r="I28" s="44">
        <v>12377.24</v>
      </c>
      <c r="J28" s="44">
        <v>12975.679632000001</v>
      </c>
      <c r="K28" s="44">
        <v>10380.543705599999</v>
      </c>
      <c r="L28" s="44">
        <v>10380.543705599999</v>
      </c>
      <c r="M28" s="44">
        <v>12975.679632000001</v>
      </c>
      <c r="N28" s="44">
        <v>10380.543705599999</v>
      </c>
      <c r="O28" s="46">
        <f t="shared" si="0"/>
        <v>130773.69038079999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 x14ac:dyDescent="0.25">
      <c r="A29" s="73">
        <v>2111</v>
      </c>
      <c r="B29" s="73" t="s">
        <v>231</v>
      </c>
      <c r="C29" s="44">
        <v>12379.07</v>
      </c>
      <c r="D29" s="44">
        <v>12881.28</v>
      </c>
      <c r="E29" s="44">
        <v>6765.17</v>
      </c>
      <c r="F29" s="44">
        <v>3088.83</v>
      </c>
      <c r="G29" s="44">
        <v>11208.64</v>
      </c>
      <c r="H29" s="44">
        <v>8103.99</v>
      </c>
      <c r="I29" s="44">
        <v>15000</v>
      </c>
      <c r="J29" s="44">
        <v>10694.883600000001</v>
      </c>
      <c r="K29" s="44">
        <v>7938.0000000000009</v>
      </c>
      <c r="L29" s="44">
        <v>7938.0000000000009</v>
      </c>
      <c r="M29" s="44">
        <v>7938.0000000000009</v>
      </c>
      <c r="N29" s="44">
        <v>7938.0000000000009</v>
      </c>
      <c r="O29" s="46">
        <f>SUM(C29:N29)</f>
        <v>111873.8636</v>
      </c>
      <c r="P29" s="58"/>
      <c r="Q29" s="58"/>
      <c r="R29" s="58"/>
      <c r="S29" s="58"/>
      <c r="T29" s="58"/>
      <c r="U29" s="58"/>
      <c r="V29" s="58"/>
    </row>
    <row r="30" spans="1:28" x14ac:dyDescent="0.25">
      <c r="A30" s="73">
        <v>2213</v>
      </c>
      <c r="B30" s="73" t="s">
        <v>233</v>
      </c>
      <c r="C30" s="44">
        <v>29639.38</v>
      </c>
      <c r="D30" s="44">
        <v>19272.22</v>
      </c>
      <c r="E30" s="44">
        <v>17349.919999999998</v>
      </c>
      <c r="F30" s="44">
        <v>20294.18</v>
      </c>
      <c r="G30" s="44">
        <v>27960.84</v>
      </c>
      <c r="H30" s="44">
        <v>19125.73</v>
      </c>
      <c r="I30" s="44">
        <v>24673.78</v>
      </c>
      <c r="J30" s="44">
        <v>14001.75</v>
      </c>
      <c r="K30" s="44">
        <v>14001.75</v>
      </c>
      <c r="L30" s="44">
        <v>14001.75</v>
      </c>
      <c r="M30" s="44">
        <v>14001.75</v>
      </c>
      <c r="N30" s="44">
        <v>14001.75</v>
      </c>
      <c r="O30" s="46">
        <f t="shared" si="0"/>
        <v>228324.80000000002</v>
      </c>
      <c r="P30" s="58"/>
      <c r="Q30" s="58"/>
      <c r="R30" s="58"/>
      <c r="S30" s="58"/>
      <c r="T30" s="58"/>
      <c r="U30" s="58"/>
      <c r="V30" s="58"/>
    </row>
    <row r="31" spans="1:28" x14ac:dyDescent="0.25">
      <c r="A31" s="73">
        <v>2214</v>
      </c>
      <c r="B31" s="73" t="s">
        <v>234</v>
      </c>
      <c r="C31" s="44">
        <v>3128</v>
      </c>
      <c r="D31" s="44">
        <v>3657</v>
      </c>
      <c r="E31" s="44">
        <v>4301</v>
      </c>
      <c r="F31" s="44">
        <v>5658</v>
      </c>
      <c r="G31" s="44">
        <v>4142</v>
      </c>
      <c r="H31" s="44">
        <v>4968</v>
      </c>
      <c r="I31" s="44">
        <v>3580.5</v>
      </c>
      <c r="J31" s="44">
        <v>3292.8105000000005</v>
      </c>
      <c r="K31" s="44">
        <v>3240.552273377345</v>
      </c>
      <c r="L31" s="44">
        <v>3208.188963656251</v>
      </c>
      <c r="M31" s="44">
        <v>3021.0446074429692</v>
      </c>
      <c r="N31" s="44">
        <v>3292.8064312500005</v>
      </c>
      <c r="O31" s="46">
        <f t="shared" si="0"/>
        <v>45489.902775726565</v>
      </c>
      <c r="P31" s="58"/>
      <c r="Q31" s="58"/>
      <c r="R31" s="58"/>
      <c r="S31" s="58"/>
      <c r="T31" s="58"/>
      <c r="U31" s="58"/>
      <c r="V31" s="58"/>
    </row>
    <row r="32" spans="1:28" x14ac:dyDescent="0.25">
      <c r="A32" s="73">
        <v>2215</v>
      </c>
      <c r="B32" s="73" t="s">
        <v>235</v>
      </c>
      <c r="C32" s="44">
        <v>2865.46</v>
      </c>
      <c r="D32" s="44">
        <v>261.45999999999998</v>
      </c>
      <c r="E32" s="44">
        <v>1418.57</v>
      </c>
      <c r="F32" s="44">
        <v>547.33000000000004</v>
      </c>
      <c r="G32" s="44">
        <v>2372.0300000000002</v>
      </c>
      <c r="H32" s="44">
        <v>1104.8800000000001</v>
      </c>
      <c r="I32" s="44">
        <v>3000</v>
      </c>
      <c r="J32" s="44">
        <v>3000</v>
      </c>
      <c r="K32" s="44">
        <v>3000</v>
      </c>
      <c r="L32" s="44">
        <v>3000</v>
      </c>
      <c r="M32" s="44">
        <v>3000</v>
      </c>
      <c r="N32" s="44">
        <v>3000</v>
      </c>
      <c r="O32" s="46">
        <f t="shared" si="0"/>
        <v>26569.73</v>
      </c>
      <c r="P32" s="58"/>
      <c r="Q32" s="58"/>
      <c r="R32" s="58"/>
      <c r="S32" s="58"/>
      <c r="T32" s="58"/>
      <c r="U32" s="58"/>
      <c r="V32" s="58"/>
    </row>
    <row r="33" spans="1:22" x14ac:dyDescent="0.25">
      <c r="A33" s="73">
        <v>2231</v>
      </c>
      <c r="B33" s="73" t="s">
        <v>236</v>
      </c>
      <c r="C33" s="44">
        <v>0</v>
      </c>
      <c r="D33" s="44">
        <v>0</v>
      </c>
      <c r="E33" s="44">
        <v>0</v>
      </c>
      <c r="F33" s="44">
        <v>30</v>
      </c>
      <c r="G33" s="44">
        <v>0</v>
      </c>
      <c r="H33" s="44">
        <v>0</v>
      </c>
      <c r="I33" s="44">
        <v>5970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6">
        <f t="shared" si="0"/>
        <v>6000</v>
      </c>
      <c r="P33" s="58"/>
      <c r="Q33" s="58"/>
      <c r="R33" s="58"/>
      <c r="S33" s="58"/>
      <c r="T33" s="58"/>
      <c r="U33" s="58"/>
      <c r="V33" s="58"/>
    </row>
    <row r="34" spans="1:22" x14ac:dyDescent="0.25">
      <c r="A34" s="73">
        <v>2381</v>
      </c>
      <c r="B34" s="73" t="s">
        <v>237</v>
      </c>
      <c r="C34" s="44">
        <v>44754.96</v>
      </c>
      <c r="D34" s="44">
        <v>39384.99</v>
      </c>
      <c r="E34" s="44">
        <v>67365.97</v>
      </c>
      <c r="F34" s="44">
        <v>207113.99</v>
      </c>
      <c r="G34" s="44">
        <v>157447.95000000001</v>
      </c>
      <c r="H34" s="44">
        <v>108166.47</v>
      </c>
      <c r="I34" s="44">
        <v>75267.149999999994</v>
      </c>
      <c r="J34" s="44">
        <v>85052.718500000003</v>
      </c>
      <c r="K34" s="44">
        <v>55032.591500000002</v>
      </c>
      <c r="L34" s="44">
        <v>39230.869500000001</v>
      </c>
      <c r="M34" s="44">
        <v>47990.265999999996</v>
      </c>
      <c r="N34" s="44">
        <v>49694.587500000001</v>
      </c>
      <c r="O34" s="46">
        <f t="shared" si="0"/>
        <v>976502.51299999992</v>
      </c>
      <c r="P34" s="58"/>
      <c r="Q34" s="58"/>
      <c r="R34" s="58"/>
      <c r="S34" s="58"/>
      <c r="T34" s="58"/>
      <c r="U34" s="58"/>
      <c r="V34" s="58"/>
    </row>
    <row r="35" spans="1:22" x14ac:dyDescent="0.25">
      <c r="A35" s="73">
        <v>2383</v>
      </c>
      <c r="B35" s="73" t="s">
        <v>239</v>
      </c>
      <c r="C35" s="44">
        <v>110896.97</v>
      </c>
      <c r="D35" s="44">
        <v>56211.09</v>
      </c>
      <c r="E35" s="44">
        <v>143349.5</v>
      </c>
      <c r="F35" s="44">
        <v>160352.93</v>
      </c>
      <c r="G35" s="44">
        <v>142648.91</v>
      </c>
      <c r="H35" s="44">
        <v>95106.01</v>
      </c>
      <c r="I35" s="44">
        <v>54419.31</v>
      </c>
      <c r="J35" s="44">
        <v>155808.16650000002</v>
      </c>
      <c r="K35" s="44">
        <v>61120.773000000008</v>
      </c>
      <c r="L35" s="44">
        <v>43769.943000000007</v>
      </c>
      <c r="M35" s="44">
        <v>53114.985000000001</v>
      </c>
      <c r="N35" s="44">
        <v>47507.218500000003</v>
      </c>
      <c r="O35" s="46">
        <f t="shared" si="0"/>
        <v>1124305.8060000001</v>
      </c>
      <c r="P35" s="58"/>
      <c r="Q35" s="58"/>
      <c r="R35" s="58"/>
      <c r="S35" s="58"/>
      <c r="T35" s="58"/>
      <c r="U35" s="58"/>
      <c r="V35" s="58"/>
    </row>
    <row r="36" spans="1:22" x14ac:dyDescent="0.25">
      <c r="A36" s="73">
        <v>2384</v>
      </c>
      <c r="B36" s="73" t="s">
        <v>240</v>
      </c>
      <c r="C36" s="44">
        <v>48002.79</v>
      </c>
      <c r="D36" s="44">
        <v>29014.32</v>
      </c>
      <c r="E36" s="44">
        <v>36282.35</v>
      </c>
      <c r="F36" s="44">
        <v>83386.98</v>
      </c>
      <c r="G36" s="44">
        <v>30661.14</v>
      </c>
      <c r="H36" s="44">
        <v>14720.01</v>
      </c>
      <c r="I36" s="44">
        <v>50344.89</v>
      </c>
      <c r="J36" s="44">
        <v>46404.33</v>
      </c>
      <c r="K36" s="44">
        <v>28120.386000000002</v>
      </c>
      <c r="L36" s="44">
        <v>23092.282500000001</v>
      </c>
      <c r="M36" s="44">
        <v>31458.273000000001</v>
      </c>
      <c r="N36" s="44">
        <v>36483.468000000008</v>
      </c>
      <c r="O36" s="46">
        <f t="shared" si="0"/>
        <v>457971.21950000006</v>
      </c>
      <c r="P36" s="58"/>
      <c r="Q36" s="58"/>
      <c r="R36" s="58"/>
      <c r="S36" s="58"/>
      <c r="T36" s="58"/>
      <c r="U36" s="58"/>
      <c r="V36" s="58"/>
    </row>
    <row r="37" spans="1:22" x14ac:dyDescent="0.25">
      <c r="A37" s="73">
        <v>2531</v>
      </c>
      <c r="B37" s="73" t="s">
        <v>241</v>
      </c>
      <c r="C37" s="44">
        <v>0</v>
      </c>
      <c r="D37" s="44">
        <v>18985.759999999998</v>
      </c>
      <c r="E37" s="44">
        <v>7977.61</v>
      </c>
      <c r="F37" s="44">
        <v>0</v>
      </c>
      <c r="G37" s="44">
        <v>0</v>
      </c>
      <c r="H37" s="44">
        <v>80.239999999999995</v>
      </c>
      <c r="I37" s="44">
        <v>33305.9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6">
        <f t="shared" si="0"/>
        <v>60349.51</v>
      </c>
      <c r="P37" s="58"/>
      <c r="Q37" s="58"/>
      <c r="R37" s="58"/>
      <c r="S37" s="58"/>
      <c r="T37" s="58"/>
      <c r="U37" s="58"/>
      <c r="V37" s="58"/>
    </row>
    <row r="38" spans="1:22" x14ac:dyDescent="0.25">
      <c r="A38" s="73">
        <v>3142</v>
      </c>
      <c r="B38" s="73" t="s">
        <v>244</v>
      </c>
      <c r="C38" s="44">
        <v>6636</v>
      </c>
      <c r="D38" s="44">
        <v>8441</v>
      </c>
      <c r="E38" s="44">
        <v>8820</v>
      </c>
      <c r="F38" s="44">
        <v>8566</v>
      </c>
      <c r="G38" s="44">
        <v>6852</v>
      </c>
      <c r="H38" s="44">
        <v>6853</v>
      </c>
      <c r="I38" s="44">
        <v>7000</v>
      </c>
      <c r="J38" s="44">
        <v>7000</v>
      </c>
      <c r="K38" s="44">
        <v>7000</v>
      </c>
      <c r="L38" s="44">
        <v>7000</v>
      </c>
      <c r="M38" s="44">
        <v>7000</v>
      </c>
      <c r="N38" s="44">
        <v>7000</v>
      </c>
      <c r="O38" s="46">
        <f t="shared" si="0"/>
        <v>88168</v>
      </c>
      <c r="P38" s="58"/>
      <c r="Q38" s="58"/>
      <c r="R38" s="58"/>
      <c r="S38" s="58"/>
      <c r="T38" s="58"/>
      <c r="U38" s="58"/>
      <c r="V38" s="58"/>
    </row>
    <row r="39" spans="1:22" x14ac:dyDescent="0.25">
      <c r="A39" s="73">
        <v>3153</v>
      </c>
      <c r="B39" s="73" t="s">
        <v>246</v>
      </c>
      <c r="C39" s="44">
        <v>3760</v>
      </c>
      <c r="D39" s="44">
        <v>3756</v>
      </c>
      <c r="E39" s="44">
        <v>3755</v>
      </c>
      <c r="F39" s="44">
        <v>3762</v>
      </c>
      <c r="G39" s="44">
        <v>3753</v>
      </c>
      <c r="H39" s="44">
        <v>3760</v>
      </c>
      <c r="I39" s="44">
        <v>5500</v>
      </c>
      <c r="J39" s="44">
        <v>5500</v>
      </c>
      <c r="K39" s="44">
        <v>5500</v>
      </c>
      <c r="L39" s="44">
        <v>5500</v>
      </c>
      <c r="M39" s="44">
        <v>5500</v>
      </c>
      <c r="N39" s="44">
        <v>5500</v>
      </c>
      <c r="O39" s="46">
        <f t="shared" si="0"/>
        <v>55546</v>
      </c>
      <c r="P39" s="58"/>
      <c r="Q39" s="58"/>
      <c r="R39" s="58"/>
      <c r="S39" s="58"/>
      <c r="T39" s="58"/>
      <c r="U39" s="58"/>
      <c r="V39" s="58"/>
    </row>
    <row r="40" spans="1:22" x14ac:dyDescent="0.25">
      <c r="A40" s="73">
        <v>3272</v>
      </c>
      <c r="B40" s="73" t="s">
        <v>250</v>
      </c>
      <c r="C40" s="44">
        <v>7957.6</v>
      </c>
      <c r="D40" s="44">
        <v>18907.43</v>
      </c>
      <c r="E40" s="44">
        <v>1000.01</v>
      </c>
      <c r="F40" s="44">
        <v>17960.2</v>
      </c>
      <c r="G40" s="44">
        <v>7957.6</v>
      </c>
      <c r="H40" s="44">
        <v>9282.6</v>
      </c>
      <c r="I40" s="44">
        <v>15000</v>
      </c>
      <c r="J40" s="44">
        <v>14955.893</v>
      </c>
      <c r="K40" s="44">
        <v>8000</v>
      </c>
      <c r="L40" s="44">
        <v>8000</v>
      </c>
      <c r="M40" s="44">
        <v>8000</v>
      </c>
      <c r="N40" s="44">
        <v>8000</v>
      </c>
      <c r="O40" s="46">
        <f t="shared" si="0"/>
        <v>125021.333</v>
      </c>
      <c r="P40" s="58"/>
      <c r="Q40" s="58"/>
      <c r="R40" s="58"/>
      <c r="S40" s="58"/>
      <c r="T40" s="58"/>
      <c r="U40" s="58"/>
      <c r="V40" s="58"/>
    </row>
    <row r="41" spans="1:22" x14ac:dyDescent="0.25">
      <c r="A41" s="73">
        <v>3341</v>
      </c>
      <c r="B41" s="73" t="s">
        <v>252</v>
      </c>
      <c r="C41" s="44">
        <v>0</v>
      </c>
      <c r="D41" s="44">
        <v>0</v>
      </c>
      <c r="E41" s="44">
        <v>2320</v>
      </c>
      <c r="F41" s="44">
        <v>0</v>
      </c>
      <c r="G41" s="44">
        <v>0</v>
      </c>
      <c r="H41" s="44">
        <v>0</v>
      </c>
      <c r="I41" s="44">
        <v>4000</v>
      </c>
      <c r="J41" s="44">
        <v>0</v>
      </c>
      <c r="K41" s="44">
        <v>5000</v>
      </c>
      <c r="L41" s="44">
        <v>0</v>
      </c>
      <c r="M41" s="44">
        <v>0</v>
      </c>
      <c r="N41" s="44">
        <v>0</v>
      </c>
      <c r="O41" s="46">
        <f t="shared" si="0"/>
        <v>11320</v>
      </c>
      <c r="P41" s="58"/>
      <c r="Q41" s="58"/>
      <c r="R41" s="58"/>
      <c r="S41" s="58"/>
      <c r="T41" s="58"/>
      <c r="U41" s="58"/>
      <c r="V41" s="58"/>
    </row>
    <row r="42" spans="1:22" x14ac:dyDescent="0.25">
      <c r="A42" s="73">
        <v>3411</v>
      </c>
      <c r="B42" s="73" t="s">
        <v>257</v>
      </c>
      <c r="C42" s="44">
        <v>4390.6000000000004</v>
      </c>
      <c r="D42" s="44">
        <v>3927.76</v>
      </c>
      <c r="E42" s="44">
        <v>5785.21</v>
      </c>
      <c r="F42" s="44">
        <v>4344.2</v>
      </c>
      <c r="G42" s="44">
        <v>4350.58</v>
      </c>
      <c r="H42" s="44">
        <v>5570.87</v>
      </c>
      <c r="I42" s="44">
        <v>4518.17</v>
      </c>
      <c r="J42" s="44">
        <v>6264.2789999999995</v>
      </c>
      <c r="K42" s="44">
        <v>6105.5122038750005</v>
      </c>
      <c r="L42" s="44">
        <v>5944.5305561250016</v>
      </c>
      <c r="M42" s="44">
        <v>5781.2880667500012</v>
      </c>
      <c r="N42" s="44">
        <v>5615.7482705625007</v>
      </c>
      <c r="O42" s="46">
        <f t="shared" si="0"/>
        <v>62598.748097312498</v>
      </c>
      <c r="P42" s="58"/>
      <c r="Q42" s="58"/>
      <c r="R42" s="58"/>
      <c r="S42" s="58"/>
      <c r="T42" s="58"/>
      <c r="U42" s="58"/>
      <c r="V42" s="58"/>
    </row>
    <row r="43" spans="1:22" x14ac:dyDescent="0.25">
      <c r="A43" s="73">
        <v>3431</v>
      </c>
      <c r="B43" s="73" t="s">
        <v>259</v>
      </c>
      <c r="C43" s="44">
        <v>7785.2</v>
      </c>
      <c r="D43" s="44">
        <v>10662.67</v>
      </c>
      <c r="E43" s="44">
        <v>9202.7000000000007</v>
      </c>
      <c r="F43" s="44">
        <v>6916.42</v>
      </c>
      <c r="G43" s="44">
        <v>4223.9399999999996</v>
      </c>
      <c r="H43" s="44">
        <v>0</v>
      </c>
      <c r="I43" s="44">
        <v>14700</v>
      </c>
      <c r="J43" s="44">
        <v>7350</v>
      </c>
      <c r="K43" s="44">
        <v>7350</v>
      </c>
      <c r="L43" s="44">
        <v>7350</v>
      </c>
      <c r="M43" s="44">
        <v>7350</v>
      </c>
      <c r="N43" s="44">
        <v>7350</v>
      </c>
      <c r="O43" s="46">
        <f t="shared" si="0"/>
        <v>90240.93</v>
      </c>
      <c r="P43" s="58"/>
      <c r="Q43" s="58"/>
      <c r="R43" s="58"/>
      <c r="S43" s="58"/>
      <c r="T43" s="58"/>
      <c r="U43" s="58"/>
      <c r="V43" s="58"/>
    </row>
    <row r="44" spans="1:22" x14ac:dyDescent="0.25">
      <c r="A44" s="73">
        <v>3471</v>
      </c>
      <c r="B44" s="73" t="s">
        <v>260</v>
      </c>
      <c r="C44" s="44">
        <v>1564.3</v>
      </c>
      <c r="D44" s="44">
        <v>300</v>
      </c>
      <c r="E44" s="44">
        <v>520</v>
      </c>
      <c r="F44" s="44">
        <v>1638.88</v>
      </c>
      <c r="G44" s="44">
        <v>790</v>
      </c>
      <c r="H44" s="44">
        <v>545</v>
      </c>
      <c r="I44" s="44">
        <v>1200</v>
      </c>
      <c r="J44" s="44">
        <v>1200</v>
      </c>
      <c r="K44" s="44">
        <v>1200</v>
      </c>
      <c r="L44" s="44">
        <v>1200</v>
      </c>
      <c r="M44" s="44">
        <v>1200</v>
      </c>
      <c r="N44" s="44">
        <v>1200</v>
      </c>
      <c r="O44" s="46">
        <f t="shared" si="0"/>
        <v>12558.18</v>
      </c>
      <c r="P44" s="58"/>
      <c r="Q44" s="58"/>
      <c r="R44" s="58"/>
      <c r="S44" s="58"/>
      <c r="T44" s="58"/>
      <c r="U44" s="58"/>
      <c r="V44" s="58"/>
    </row>
    <row r="45" spans="1:22" x14ac:dyDescent="0.25">
      <c r="A45" s="73">
        <v>3511</v>
      </c>
      <c r="B45" s="65" t="s">
        <v>261</v>
      </c>
      <c r="C45" s="44">
        <v>0</v>
      </c>
      <c r="D45" s="44">
        <v>0</v>
      </c>
      <c r="E45" s="44">
        <v>232</v>
      </c>
      <c r="F45" s="44">
        <v>214.99</v>
      </c>
      <c r="G45" s="44">
        <v>0</v>
      </c>
      <c r="H45" s="44">
        <v>322.48</v>
      </c>
      <c r="I45" s="44">
        <v>1500</v>
      </c>
      <c r="J45" s="44">
        <v>1500</v>
      </c>
      <c r="K45" s="44">
        <v>1500</v>
      </c>
      <c r="L45" s="44">
        <v>1500</v>
      </c>
      <c r="M45" s="44">
        <v>1500</v>
      </c>
      <c r="N45" s="44">
        <v>1500</v>
      </c>
      <c r="O45" s="46">
        <f t="shared" si="0"/>
        <v>9769.4700000000012</v>
      </c>
      <c r="P45" s="58"/>
      <c r="Q45" s="58"/>
      <c r="R45" s="58"/>
      <c r="S45" s="58"/>
      <c r="T45" s="58"/>
      <c r="U45" s="58"/>
      <c r="V45" s="58"/>
    </row>
    <row r="46" spans="1:22" x14ac:dyDescent="0.25">
      <c r="A46" s="73">
        <v>3532</v>
      </c>
      <c r="B46" s="73" t="s">
        <v>263</v>
      </c>
      <c r="C46" s="44">
        <v>1102.54</v>
      </c>
      <c r="D46" s="44">
        <v>12208.26</v>
      </c>
      <c r="E46" s="44">
        <v>1102.54</v>
      </c>
      <c r="F46" s="44">
        <v>1102.54</v>
      </c>
      <c r="G46" s="44">
        <v>1102.54</v>
      </c>
      <c r="H46" s="44">
        <v>2260.92</v>
      </c>
      <c r="I46" s="44">
        <v>1500</v>
      </c>
      <c r="J46" s="44">
        <v>1500</v>
      </c>
      <c r="K46" s="44">
        <v>1500</v>
      </c>
      <c r="L46" s="44">
        <v>1500</v>
      </c>
      <c r="M46" s="44">
        <v>1500</v>
      </c>
      <c r="N46" s="44">
        <v>1500</v>
      </c>
      <c r="O46" s="46">
        <f t="shared" si="0"/>
        <v>27879.340000000004</v>
      </c>
      <c r="P46" s="58"/>
      <c r="Q46" s="58"/>
      <c r="R46" s="58"/>
      <c r="S46" s="58"/>
      <c r="T46" s="58"/>
      <c r="U46" s="58"/>
      <c r="V46" s="58"/>
    </row>
    <row r="47" spans="1:22" x14ac:dyDescent="0.25">
      <c r="A47" s="73">
        <v>3533</v>
      </c>
      <c r="B47" s="73" t="s">
        <v>264</v>
      </c>
      <c r="C47" s="44">
        <v>21969.1</v>
      </c>
      <c r="D47" s="44">
        <v>6322</v>
      </c>
      <c r="E47" s="44">
        <v>5568</v>
      </c>
      <c r="F47" s="44">
        <v>5568</v>
      </c>
      <c r="G47" s="44">
        <v>10164.959999999999</v>
      </c>
      <c r="H47" s="44">
        <v>5568</v>
      </c>
      <c r="I47" s="44">
        <v>11659.16</v>
      </c>
      <c r="J47" s="44">
        <v>6720</v>
      </c>
      <c r="K47" s="44">
        <v>6720</v>
      </c>
      <c r="L47" s="44">
        <v>6720</v>
      </c>
      <c r="M47" s="44">
        <v>6720</v>
      </c>
      <c r="N47" s="44">
        <v>6720</v>
      </c>
      <c r="O47" s="46">
        <f t="shared" si="0"/>
        <v>100419.22</v>
      </c>
      <c r="P47" s="58"/>
      <c r="Q47" s="58"/>
      <c r="R47" s="58"/>
      <c r="S47" s="58"/>
      <c r="T47" s="58"/>
      <c r="U47" s="58"/>
      <c r="V47" s="58"/>
    </row>
    <row r="48" spans="1:22" x14ac:dyDescent="0.25">
      <c r="A48" s="73">
        <v>3534</v>
      </c>
      <c r="B48" s="73" t="s">
        <v>265</v>
      </c>
      <c r="C48" s="44">
        <v>0</v>
      </c>
      <c r="D48" s="44">
        <v>522</v>
      </c>
      <c r="E48" s="44">
        <v>0</v>
      </c>
      <c r="F48" s="44">
        <v>1392</v>
      </c>
      <c r="G48" s="44">
        <v>0</v>
      </c>
      <c r="H48" s="44">
        <v>580</v>
      </c>
      <c r="I48" s="44">
        <v>2000</v>
      </c>
      <c r="J48" s="44">
        <v>0</v>
      </c>
      <c r="K48" s="44">
        <v>0</v>
      </c>
      <c r="L48" s="44">
        <v>2000</v>
      </c>
      <c r="M48" s="44">
        <v>0</v>
      </c>
      <c r="N48" s="44">
        <v>0</v>
      </c>
      <c r="O48" s="46">
        <f t="shared" si="0"/>
        <v>6494</v>
      </c>
      <c r="P48" s="58"/>
      <c r="Q48" s="58"/>
      <c r="R48" s="58"/>
      <c r="S48" s="58"/>
      <c r="T48" s="58"/>
      <c r="U48" s="58"/>
      <c r="V48" s="58"/>
    </row>
    <row r="49" spans="1:23" x14ac:dyDescent="0.25">
      <c r="A49" s="73">
        <v>3582</v>
      </c>
      <c r="B49" s="73" t="s">
        <v>266</v>
      </c>
      <c r="C49" s="44">
        <v>40</v>
      </c>
      <c r="D49" s="44">
        <v>148</v>
      </c>
      <c r="E49" s="44">
        <v>60</v>
      </c>
      <c r="F49" s="44">
        <v>0</v>
      </c>
      <c r="G49" s="44">
        <v>0</v>
      </c>
      <c r="H49" s="44">
        <v>64</v>
      </c>
      <c r="I49" s="44">
        <v>150</v>
      </c>
      <c r="J49" s="44">
        <v>150</v>
      </c>
      <c r="K49" s="44">
        <v>150</v>
      </c>
      <c r="L49" s="44">
        <v>150</v>
      </c>
      <c r="M49" s="44">
        <v>150</v>
      </c>
      <c r="N49" s="44">
        <v>150</v>
      </c>
      <c r="O49" s="46">
        <f t="shared" si="0"/>
        <v>1212</v>
      </c>
      <c r="P49" s="58"/>
      <c r="Q49" s="58"/>
      <c r="R49" s="58"/>
      <c r="S49" s="58"/>
      <c r="T49" s="58"/>
      <c r="U49" s="58"/>
      <c r="V49" s="58"/>
    </row>
    <row r="50" spans="1:23" x14ac:dyDescent="0.25">
      <c r="A50" s="73">
        <v>3625</v>
      </c>
      <c r="B50" s="73" t="s">
        <v>362</v>
      </c>
      <c r="C50" s="44">
        <v>39894.14</v>
      </c>
      <c r="D50" s="44">
        <v>0</v>
      </c>
      <c r="E50" s="44">
        <v>0</v>
      </c>
      <c r="F50" s="44">
        <v>26529.200000000001</v>
      </c>
      <c r="G50" s="44">
        <v>0</v>
      </c>
      <c r="H50" s="44">
        <v>0</v>
      </c>
      <c r="I50" s="44">
        <v>22744.799999999999</v>
      </c>
      <c r="J50" s="44">
        <v>3675</v>
      </c>
      <c r="K50" s="44">
        <v>0</v>
      </c>
      <c r="L50" s="44">
        <v>7350</v>
      </c>
      <c r="M50" s="44">
        <v>0</v>
      </c>
      <c r="N50" s="44">
        <v>0</v>
      </c>
      <c r="O50" s="46">
        <f t="shared" si="0"/>
        <v>100193.14</v>
      </c>
      <c r="P50" s="58"/>
      <c r="Q50" s="58"/>
      <c r="R50" s="58"/>
      <c r="S50" s="58"/>
      <c r="T50" s="58"/>
      <c r="U50" s="58"/>
      <c r="V50" s="58"/>
    </row>
    <row r="51" spans="1:23" x14ac:dyDescent="0.25">
      <c r="A51" s="73">
        <v>3791</v>
      </c>
      <c r="B51" s="73" t="s">
        <v>267</v>
      </c>
      <c r="C51" s="44">
        <v>3850.63</v>
      </c>
      <c r="D51" s="44">
        <v>2034.9</v>
      </c>
      <c r="E51" s="44">
        <v>111261.71</v>
      </c>
      <c r="F51" s="44">
        <v>524.85</v>
      </c>
      <c r="G51" s="44">
        <v>1915.25</v>
      </c>
      <c r="H51" s="44">
        <v>6008</v>
      </c>
      <c r="I51" s="44">
        <v>2500</v>
      </c>
      <c r="J51" s="44">
        <v>50000</v>
      </c>
      <c r="K51" s="44">
        <v>6343.3440000000001</v>
      </c>
      <c r="L51" s="44">
        <v>2500</v>
      </c>
      <c r="M51" s="44">
        <v>2500</v>
      </c>
      <c r="N51" s="44">
        <v>2500</v>
      </c>
      <c r="O51" s="46">
        <f t="shared" si="0"/>
        <v>191938.68400000004</v>
      </c>
      <c r="P51" s="58"/>
      <c r="Q51" s="58"/>
      <c r="R51" s="58"/>
      <c r="S51" s="58"/>
      <c r="T51" s="58"/>
      <c r="U51" s="58"/>
      <c r="V51" s="58"/>
    </row>
    <row r="52" spans="1:23" x14ac:dyDescent="0.25">
      <c r="A52" s="73">
        <v>3856</v>
      </c>
      <c r="B52" s="73" t="s">
        <v>270</v>
      </c>
      <c r="C52" s="44">
        <v>0</v>
      </c>
      <c r="D52" s="44">
        <v>110</v>
      </c>
      <c r="E52" s="44">
        <v>15</v>
      </c>
      <c r="F52" s="44">
        <v>2060.5100000000002</v>
      </c>
      <c r="G52" s="44">
        <v>90</v>
      </c>
      <c r="H52" s="44">
        <v>174</v>
      </c>
      <c r="I52" s="44">
        <v>100</v>
      </c>
      <c r="J52" s="44">
        <v>100</v>
      </c>
      <c r="K52" s="44">
        <v>100</v>
      </c>
      <c r="L52" s="44">
        <v>100</v>
      </c>
      <c r="M52" s="44">
        <v>100</v>
      </c>
      <c r="N52" s="44">
        <v>100</v>
      </c>
      <c r="O52" s="46">
        <f t="shared" si="0"/>
        <v>3049.51</v>
      </c>
      <c r="P52" s="58"/>
      <c r="Q52" s="58"/>
      <c r="R52" s="58"/>
      <c r="S52" s="58"/>
      <c r="T52" s="58"/>
      <c r="U52" s="58"/>
      <c r="V52" s="58"/>
    </row>
    <row r="53" spans="1:23" x14ac:dyDescent="0.25">
      <c r="A53" s="73">
        <v>3857</v>
      </c>
      <c r="B53" s="73" t="s">
        <v>271</v>
      </c>
      <c r="C53" s="44">
        <v>885</v>
      </c>
      <c r="D53" s="44">
        <v>485.9</v>
      </c>
      <c r="E53" s="44">
        <v>268.2</v>
      </c>
      <c r="F53" s="44">
        <v>321</v>
      </c>
      <c r="G53" s="44">
        <v>0</v>
      </c>
      <c r="H53" s="44">
        <v>1189.98</v>
      </c>
      <c r="I53" s="44">
        <v>500</v>
      </c>
      <c r="J53" s="44">
        <v>500</v>
      </c>
      <c r="K53" s="44">
        <v>500</v>
      </c>
      <c r="L53" s="44">
        <v>500</v>
      </c>
      <c r="M53" s="44">
        <v>500</v>
      </c>
      <c r="N53" s="44">
        <v>500</v>
      </c>
      <c r="O53" s="46">
        <f t="shared" si="0"/>
        <v>6150.08</v>
      </c>
      <c r="P53" s="58"/>
      <c r="Q53" s="58"/>
      <c r="R53" s="58"/>
      <c r="S53" s="58"/>
      <c r="T53" s="58"/>
      <c r="U53" s="58"/>
      <c r="V53" s="58"/>
    </row>
    <row r="54" spans="1:23" x14ac:dyDescent="0.25">
      <c r="A54" s="73">
        <v>3858</v>
      </c>
      <c r="B54" s="73" t="s">
        <v>272</v>
      </c>
      <c r="C54" s="44">
        <v>393</v>
      </c>
      <c r="D54" s="44">
        <v>248</v>
      </c>
      <c r="E54" s="44">
        <v>276</v>
      </c>
      <c r="F54" s="44">
        <v>162</v>
      </c>
      <c r="G54" s="44">
        <v>252</v>
      </c>
      <c r="H54" s="44">
        <v>239</v>
      </c>
      <c r="I54" s="44">
        <v>500</v>
      </c>
      <c r="J54" s="44">
        <v>500</v>
      </c>
      <c r="K54" s="44">
        <v>500</v>
      </c>
      <c r="L54" s="44">
        <v>500</v>
      </c>
      <c r="M54" s="44">
        <v>500</v>
      </c>
      <c r="N54" s="44">
        <v>500</v>
      </c>
      <c r="O54" s="46">
        <f t="shared" si="0"/>
        <v>4570</v>
      </c>
      <c r="P54" s="58"/>
      <c r="Q54" s="58"/>
      <c r="R54" s="58"/>
      <c r="S54" s="58"/>
      <c r="T54" s="58"/>
      <c r="U54" s="58"/>
      <c r="V54" s="58"/>
    </row>
    <row r="55" spans="1:23" x14ac:dyDescent="0.25">
      <c r="A55" s="73">
        <v>3921</v>
      </c>
      <c r="B55" s="73" t="s">
        <v>289</v>
      </c>
      <c r="C55" s="44">
        <v>0</v>
      </c>
      <c r="D55" s="44">
        <v>111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3307.5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3418.5</v>
      </c>
      <c r="P55" s="58"/>
      <c r="Q55" s="58"/>
      <c r="R55" s="58"/>
      <c r="S55" s="58"/>
      <c r="T55" s="58"/>
      <c r="U55" s="58"/>
      <c r="V55" s="58"/>
    </row>
    <row r="56" spans="1:23" x14ac:dyDescent="0.25">
      <c r="A56" s="73">
        <v>5110</v>
      </c>
      <c r="B56" s="73" t="s">
        <v>291</v>
      </c>
      <c r="C56" s="44">
        <v>0</v>
      </c>
      <c r="D56" s="44">
        <v>12642.84</v>
      </c>
      <c r="E56" s="44">
        <v>0</v>
      </c>
      <c r="F56" s="44">
        <v>0</v>
      </c>
      <c r="G56" s="44">
        <v>0</v>
      </c>
      <c r="H56" s="44">
        <v>20095.84</v>
      </c>
      <c r="I56" s="44">
        <v>3228.05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35966.730000000003</v>
      </c>
      <c r="P56" s="58"/>
      <c r="Q56" s="58"/>
      <c r="R56" s="58"/>
      <c r="S56" s="58"/>
      <c r="T56" s="58"/>
      <c r="U56" s="58"/>
      <c r="V56" s="58"/>
    </row>
    <row r="57" spans="1:23" x14ac:dyDescent="0.25">
      <c r="A57" s="73">
        <v>5152</v>
      </c>
      <c r="B57" s="73" t="s">
        <v>274</v>
      </c>
      <c r="C57" s="44">
        <v>0</v>
      </c>
      <c r="D57" s="44">
        <v>27744.12</v>
      </c>
      <c r="E57" s="44">
        <v>22147.88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49892</v>
      </c>
      <c r="P57" s="58"/>
      <c r="Q57" s="58"/>
      <c r="R57" s="58"/>
      <c r="S57" s="58"/>
      <c r="T57" s="58"/>
      <c r="U57" s="58"/>
      <c r="V57" s="58"/>
    </row>
    <row r="58" spans="1:23" x14ac:dyDescent="0.25">
      <c r="A58" s="73">
        <v>5651</v>
      </c>
      <c r="B58" s="66" t="s">
        <v>275</v>
      </c>
      <c r="C58" s="44">
        <v>0</v>
      </c>
      <c r="D58" s="44">
        <v>0</v>
      </c>
      <c r="E58" s="44">
        <v>18444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6">
        <f t="shared" si="0"/>
        <v>18444</v>
      </c>
      <c r="P58" s="58"/>
      <c r="Q58" s="58"/>
      <c r="R58" s="58"/>
      <c r="S58" s="58"/>
      <c r="T58" s="58"/>
      <c r="U58" s="58"/>
      <c r="V58" s="58"/>
    </row>
    <row r="59" spans="1:23" x14ac:dyDescent="0.25">
      <c r="A59" s="73">
        <v>5690</v>
      </c>
      <c r="B59" s="64" t="s">
        <v>373</v>
      </c>
      <c r="C59" s="44">
        <v>0</v>
      </c>
      <c r="D59" s="44">
        <v>11994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11994</v>
      </c>
      <c r="P59" s="58"/>
      <c r="Q59" s="58"/>
      <c r="R59" s="58"/>
      <c r="S59" s="58"/>
      <c r="T59" s="58"/>
      <c r="U59" s="58"/>
      <c r="V59" s="58"/>
    </row>
    <row r="60" spans="1:23" ht="39" x14ac:dyDescent="0.25">
      <c r="A60" s="73" t="s">
        <v>277</v>
      </c>
      <c r="B60" s="73" t="s">
        <v>209</v>
      </c>
      <c r="C60" s="44">
        <f t="shared" ref="C60:J60" si="1">SUM(C9:C59)</f>
        <v>1129394.5699999998</v>
      </c>
      <c r="D60" s="44">
        <f t="shared" si="1"/>
        <v>1075589.45</v>
      </c>
      <c r="E60" s="44">
        <f t="shared" si="1"/>
        <v>1361405.56</v>
      </c>
      <c r="F60" s="44">
        <f t="shared" si="1"/>
        <v>1728724.15</v>
      </c>
      <c r="G60" s="44">
        <f t="shared" si="1"/>
        <v>1254955.5699999998</v>
      </c>
      <c r="H60" s="44">
        <f t="shared" si="1"/>
        <v>1339342.8700000003</v>
      </c>
      <c r="I60" s="44">
        <f t="shared" si="1"/>
        <v>1694842.2199999993</v>
      </c>
      <c r="J60" s="44">
        <f t="shared" si="1"/>
        <v>1532592.6684087999</v>
      </c>
      <c r="K60" s="44">
        <f t="shared" ref="K60:N60" si="2">SUM(K9:K59)</f>
        <v>1065088.2895839396</v>
      </c>
      <c r="L60" s="44">
        <f t="shared" si="2"/>
        <v>1132699.7225306684</v>
      </c>
      <c r="M60" s="44">
        <f t="shared" si="2"/>
        <v>1184564.9989412371</v>
      </c>
      <c r="N60" s="44">
        <f t="shared" si="2"/>
        <v>1263578.1181745152</v>
      </c>
      <c r="O60" s="44">
        <f>SUM(O9:O59)</f>
        <v>15762778.187639166</v>
      </c>
      <c r="P60" s="58"/>
      <c r="Q60" s="58"/>
      <c r="R60" s="58"/>
      <c r="S60" s="58"/>
      <c r="T60" s="58"/>
      <c r="U60" s="58"/>
      <c r="V60" s="58"/>
    </row>
    <row r="61" spans="1:23" x14ac:dyDescent="0.25">
      <c r="A61" s="72"/>
      <c r="C61" s="46"/>
      <c r="D61" s="46"/>
      <c r="E61" s="46"/>
      <c r="J61" s="46"/>
      <c r="K61" s="46"/>
      <c r="L61" s="46"/>
      <c r="M61" s="46"/>
      <c r="N61" s="46"/>
      <c r="O61" s="46"/>
      <c r="P61" s="58"/>
      <c r="Q61" s="58"/>
      <c r="R61" s="58"/>
      <c r="S61" s="58"/>
      <c r="T61" s="58"/>
      <c r="U61" s="58"/>
      <c r="V61" s="58"/>
    </row>
    <row r="62" spans="1:23" x14ac:dyDescent="0.25">
      <c r="A62" s="40">
        <v>200</v>
      </c>
      <c r="B62" s="40" t="s">
        <v>36</v>
      </c>
      <c r="C62" s="47"/>
      <c r="D62" s="47"/>
      <c r="E62" s="47"/>
      <c r="F62" s="72"/>
      <c r="G62" s="72"/>
      <c r="H62" s="72"/>
      <c r="I62" s="88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3" x14ac:dyDescent="0.25">
      <c r="A63" s="73">
        <v>1131</v>
      </c>
      <c r="B63" s="73" t="s">
        <v>210</v>
      </c>
      <c r="C63" s="46">
        <v>281068.09999999998</v>
      </c>
      <c r="D63" s="46">
        <v>283667.09999999998</v>
      </c>
      <c r="E63" s="46">
        <v>415631.46</v>
      </c>
      <c r="F63" s="46">
        <v>309132.86</v>
      </c>
      <c r="G63" s="46">
        <v>308828</v>
      </c>
      <c r="H63" s="46">
        <v>385198.95</v>
      </c>
      <c r="I63" s="46">
        <v>427461.92</v>
      </c>
      <c r="J63" s="46">
        <v>389117.65555499995</v>
      </c>
      <c r="K63" s="46">
        <v>311294.12444399996</v>
      </c>
      <c r="L63" s="46">
        <v>311294.12444399996</v>
      </c>
      <c r="M63" s="46">
        <v>389117.65555499995</v>
      </c>
      <c r="N63" s="46">
        <v>311294.12444399996</v>
      </c>
      <c r="O63" s="46">
        <f>SUM(C63:N63)</f>
        <v>4123106.0744420001</v>
      </c>
      <c r="P63" s="58"/>
      <c r="Q63" s="58"/>
      <c r="R63" s="58"/>
      <c r="S63" s="58"/>
      <c r="T63" s="58"/>
      <c r="U63" s="58"/>
      <c r="V63" s="58"/>
      <c r="W63" s="58"/>
    </row>
    <row r="64" spans="1:23" x14ac:dyDescent="0.25">
      <c r="A64" s="73">
        <v>1322</v>
      </c>
      <c r="B64" s="73" t="s">
        <v>213</v>
      </c>
      <c r="C64" s="46">
        <v>5700.76</v>
      </c>
      <c r="D64" s="46">
        <v>5627.32</v>
      </c>
      <c r="E64" s="46">
        <v>7300.09</v>
      </c>
      <c r="F64" s="46">
        <v>6458.15</v>
      </c>
      <c r="G64" s="46">
        <v>5941.59</v>
      </c>
      <c r="H64" s="46">
        <v>7464.73</v>
      </c>
      <c r="I64" s="46">
        <v>19604.169999999998</v>
      </c>
      <c r="J64" s="46">
        <v>9631.6251374999993</v>
      </c>
      <c r="K64" s="46">
        <v>7705.3001100000001</v>
      </c>
      <c r="L64" s="46">
        <v>7705.3001100000001</v>
      </c>
      <c r="M64" s="46">
        <v>9631.6251374999993</v>
      </c>
      <c r="N64" s="46">
        <v>7705.3001100000001</v>
      </c>
      <c r="O64" s="46">
        <f t="shared" ref="O64:O113" si="3">SUM(C64:N64)</f>
        <v>100475.96060499999</v>
      </c>
      <c r="P64" s="58"/>
      <c r="Q64" s="58"/>
      <c r="R64" s="58"/>
      <c r="S64" s="58"/>
      <c r="T64" s="58"/>
      <c r="U64" s="58"/>
      <c r="V64" s="58"/>
      <c r="W64" s="58"/>
    </row>
    <row r="65" spans="1:22" x14ac:dyDescent="0.25">
      <c r="A65" s="73">
        <v>1323</v>
      </c>
      <c r="B65" s="73" t="s">
        <v>214</v>
      </c>
      <c r="C65" s="46">
        <v>39821.949999999997</v>
      </c>
      <c r="D65" s="46">
        <v>35968.21</v>
      </c>
      <c r="E65" s="46">
        <v>39821.949999999997</v>
      </c>
      <c r="F65" s="46">
        <v>38857.910000000003</v>
      </c>
      <c r="G65" s="46">
        <v>46213.99</v>
      </c>
      <c r="H65" s="46">
        <v>39656.339999999997</v>
      </c>
      <c r="I65" s="46">
        <v>44872.39</v>
      </c>
      <c r="J65" s="46">
        <v>42987.340000000004</v>
      </c>
      <c r="K65" s="46">
        <v>42987.340000000004</v>
      </c>
      <c r="L65" s="46">
        <v>42987.340000000004</v>
      </c>
      <c r="M65" s="46">
        <v>42987.340000000004</v>
      </c>
      <c r="N65" s="46">
        <v>75484.312653305999</v>
      </c>
      <c r="O65" s="46">
        <f t="shared" si="3"/>
        <v>532646.41265330603</v>
      </c>
      <c r="P65" s="58"/>
      <c r="Q65" s="58"/>
      <c r="R65" s="58"/>
      <c r="S65" s="58"/>
      <c r="T65" s="58"/>
      <c r="U65" s="58"/>
      <c r="V65" s="58"/>
    </row>
    <row r="66" spans="1:22" x14ac:dyDescent="0.25">
      <c r="A66" s="73">
        <v>1324</v>
      </c>
      <c r="B66" s="73" t="s">
        <v>215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1413.62</v>
      </c>
      <c r="J66" s="46">
        <v>5000</v>
      </c>
      <c r="K66" s="46">
        <v>0</v>
      </c>
      <c r="L66" s="46">
        <v>0</v>
      </c>
      <c r="M66" s="46">
        <v>0</v>
      </c>
      <c r="N66" s="46">
        <v>0</v>
      </c>
      <c r="O66" s="46">
        <f t="shared" si="3"/>
        <v>6413.62</v>
      </c>
      <c r="P66" s="58"/>
      <c r="Q66" s="58"/>
      <c r="R66" s="58"/>
      <c r="S66" s="58"/>
      <c r="T66" s="58"/>
      <c r="U66" s="58"/>
      <c r="V66" s="58"/>
    </row>
    <row r="67" spans="1:22" x14ac:dyDescent="0.25">
      <c r="A67" s="73">
        <v>1325</v>
      </c>
      <c r="B67" s="73" t="s">
        <v>216</v>
      </c>
      <c r="C67" s="46">
        <v>9601.5400000000009</v>
      </c>
      <c r="D67" s="46">
        <v>8672.36</v>
      </c>
      <c r="E67" s="46">
        <v>9601.5400000000009</v>
      </c>
      <c r="F67" s="46">
        <v>9203.34</v>
      </c>
      <c r="G67" s="46">
        <v>9282.4</v>
      </c>
      <c r="H67" s="46">
        <v>8982.9699999999993</v>
      </c>
      <c r="I67" s="46">
        <v>14096.68</v>
      </c>
      <c r="J67" s="46">
        <v>11750.497000000001</v>
      </c>
      <c r="K67" s="46">
        <v>11750.497000000001</v>
      </c>
      <c r="L67" s="46">
        <v>11750.497000000001</v>
      </c>
      <c r="M67" s="46">
        <v>11750.497000000001</v>
      </c>
      <c r="N67" s="46">
        <v>11750.497000000001</v>
      </c>
      <c r="O67" s="46">
        <f t="shared" si="3"/>
        <v>128193.31500000002</v>
      </c>
      <c r="P67" s="58"/>
      <c r="Q67" s="58"/>
      <c r="R67" s="58"/>
      <c r="S67" s="58"/>
      <c r="T67" s="58"/>
      <c r="U67" s="58"/>
      <c r="V67" s="58"/>
    </row>
    <row r="68" spans="1:22" x14ac:dyDescent="0.25">
      <c r="A68" s="73">
        <v>1332</v>
      </c>
      <c r="B68" s="73" t="s">
        <v>217</v>
      </c>
      <c r="C68" s="46">
        <v>2652.36</v>
      </c>
      <c r="D68" s="46">
        <v>1135.6099999999999</v>
      </c>
      <c r="E68" s="46">
        <v>831.56</v>
      </c>
      <c r="F68" s="46">
        <v>971.36</v>
      </c>
      <c r="G68" s="46">
        <v>1957.7</v>
      </c>
      <c r="H68" s="46">
        <v>1999.47</v>
      </c>
      <c r="I68" s="46">
        <v>3190.14</v>
      </c>
      <c r="J68" s="46">
        <v>1300</v>
      </c>
      <c r="K68" s="46">
        <v>1300</v>
      </c>
      <c r="L68" s="46">
        <v>1300</v>
      </c>
      <c r="M68" s="46">
        <v>1300</v>
      </c>
      <c r="N68" s="46">
        <v>1300</v>
      </c>
      <c r="O68" s="46">
        <f t="shared" si="3"/>
        <v>19238.199999999997</v>
      </c>
      <c r="P68" s="58"/>
      <c r="Q68" s="58"/>
      <c r="R68" s="58"/>
      <c r="S68" s="58"/>
      <c r="T68" s="58"/>
      <c r="U68" s="58"/>
      <c r="V68" s="58"/>
    </row>
    <row r="69" spans="1:22" x14ac:dyDescent="0.25">
      <c r="A69" s="73">
        <v>1336</v>
      </c>
      <c r="B69" s="73" t="s">
        <v>218</v>
      </c>
      <c r="C69" s="46">
        <v>23651.06</v>
      </c>
      <c r="D69" s="46">
        <v>11672.66</v>
      </c>
      <c r="E69" s="46">
        <v>11164.92</v>
      </c>
      <c r="F69" s="44">
        <v>53023.91</v>
      </c>
      <c r="G69" s="46">
        <v>12236.47</v>
      </c>
      <c r="H69" s="46">
        <v>12405.36</v>
      </c>
      <c r="I69" s="46">
        <v>0</v>
      </c>
      <c r="J69" s="46">
        <v>0</v>
      </c>
      <c r="K69" s="46">
        <v>19143.344249999998</v>
      </c>
      <c r="L69" s="46">
        <v>0</v>
      </c>
      <c r="M69" s="46">
        <v>26348.121548798394</v>
      </c>
      <c r="N69" s="46">
        <v>19517.749011182019</v>
      </c>
      <c r="O69" s="46">
        <f t="shared" si="3"/>
        <v>189163.59480998042</v>
      </c>
      <c r="P69" s="58"/>
      <c r="Q69" s="58"/>
      <c r="R69" s="58"/>
      <c r="S69" s="58"/>
      <c r="T69" s="58"/>
      <c r="U69" s="58"/>
      <c r="V69" s="58"/>
    </row>
    <row r="70" spans="1:22" x14ac:dyDescent="0.25">
      <c r="A70" s="73">
        <v>1337</v>
      </c>
      <c r="B70" s="73" t="s">
        <v>278</v>
      </c>
      <c r="C70" s="46">
        <v>0</v>
      </c>
      <c r="D70" s="46">
        <v>0</v>
      </c>
      <c r="E70" s="46">
        <v>0</v>
      </c>
      <c r="F70" s="46">
        <v>92791.84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f t="shared" si="3"/>
        <v>92791.84</v>
      </c>
      <c r="P70" s="58"/>
      <c r="Q70" s="58"/>
      <c r="R70" s="58"/>
      <c r="S70" s="58"/>
      <c r="T70" s="58"/>
      <c r="U70" s="58"/>
      <c r="V70" s="58"/>
    </row>
    <row r="71" spans="1:22" x14ac:dyDescent="0.25">
      <c r="A71" s="73">
        <v>1338</v>
      </c>
      <c r="B71" s="73" t="s">
        <v>220</v>
      </c>
      <c r="C71" s="46">
        <v>390</v>
      </c>
      <c r="D71" s="46">
        <v>1192.5</v>
      </c>
      <c r="E71" s="46">
        <v>0</v>
      </c>
      <c r="F71" s="46">
        <v>228.38</v>
      </c>
      <c r="G71" s="46">
        <v>926.15</v>
      </c>
      <c r="H71" s="46">
        <v>1323</v>
      </c>
      <c r="I71" s="46">
        <v>5241.84</v>
      </c>
      <c r="J71" s="46">
        <v>1500</v>
      </c>
      <c r="K71" s="46">
        <v>1500</v>
      </c>
      <c r="L71" s="46">
        <v>1500</v>
      </c>
      <c r="M71" s="46">
        <v>1500</v>
      </c>
      <c r="N71" s="46">
        <v>1500</v>
      </c>
      <c r="O71" s="46">
        <f t="shared" si="3"/>
        <v>16801.870000000003</v>
      </c>
      <c r="P71" s="58"/>
      <c r="Q71" s="58"/>
      <c r="R71" s="58"/>
      <c r="S71" s="58"/>
      <c r="T71" s="58"/>
      <c r="U71" s="58"/>
      <c r="V71" s="58"/>
    </row>
    <row r="72" spans="1:22" x14ac:dyDescent="0.25">
      <c r="A72" s="73">
        <v>1411</v>
      </c>
      <c r="B72" s="73" t="s">
        <v>221</v>
      </c>
      <c r="C72" s="46">
        <v>40915.49</v>
      </c>
      <c r="D72" s="46">
        <v>37978.83</v>
      </c>
      <c r="E72" s="46">
        <v>45684.480000000003</v>
      </c>
      <c r="F72" s="46">
        <v>46200.71</v>
      </c>
      <c r="G72" s="46">
        <v>53349.08</v>
      </c>
      <c r="H72" s="46">
        <v>51380.800000000003</v>
      </c>
      <c r="I72" s="46">
        <v>44505.39</v>
      </c>
      <c r="J72" s="46">
        <v>44505.385999999991</v>
      </c>
      <c r="K72" s="46">
        <v>44505.385999999991</v>
      </c>
      <c r="L72" s="46">
        <v>44505.385999999991</v>
      </c>
      <c r="M72" s="46">
        <v>44505.385999999991</v>
      </c>
      <c r="N72" s="46">
        <v>44505.385999999991</v>
      </c>
      <c r="O72" s="46">
        <f t="shared" si="3"/>
        <v>542541.71</v>
      </c>
      <c r="P72" s="58"/>
      <c r="Q72" s="58"/>
      <c r="R72" s="58"/>
      <c r="S72" s="58"/>
      <c r="T72" s="58"/>
      <c r="U72" s="58"/>
      <c r="V72" s="58"/>
    </row>
    <row r="73" spans="1:22" x14ac:dyDescent="0.25">
      <c r="A73" s="73">
        <v>1421</v>
      </c>
      <c r="B73" s="73" t="s">
        <v>222</v>
      </c>
      <c r="C73" s="46">
        <v>0</v>
      </c>
      <c r="D73" s="46">
        <v>37008.46</v>
      </c>
      <c r="E73" s="46">
        <v>0</v>
      </c>
      <c r="F73" s="46">
        <v>41064.58</v>
      </c>
      <c r="G73" s="46">
        <v>0</v>
      </c>
      <c r="H73" s="46">
        <v>50581.07</v>
      </c>
      <c r="I73" s="46">
        <v>0</v>
      </c>
      <c r="J73" s="46">
        <v>51273</v>
      </c>
      <c r="K73" s="46">
        <v>0</v>
      </c>
      <c r="L73" s="46">
        <v>45487.38</v>
      </c>
      <c r="M73" s="46">
        <v>0</v>
      </c>
      <c r="N73" s="46">
        <v>45487.38</v>
      </c>
      <c r="O73" s="46">
        <f t="shared" si="3"/>
        <v>270901.87</v>
      </c>
      <c r="P73" s="58"/>
      <c r="Q73" s="58"/>
      <c r="R73" s="58"/>
      <c r="S73" s="58"/>
      <c r="T73" s="58"/>
      <c r="U73" s="58"/>
      <c r="V73" s="58"/>
    </row>
    <row r="74" spans="1:22" x14ac:dyDescent="0.25">
      <c r="A74" s="73">
        <v>1431</v>
      </c>
      <c r="B74" s="73" t="s">
        <v>223</v>
      </c>
      <c r="C74" s="46">
        <v>0</v>
      </c>
      <c r="D74" s="46">
        <v>37492.050000000003</v>
      </c>
      <c r="E74" s="46">
        <v>0</v>
      </c>
      <c r="F74" s="46">
        <v>42260.68</v>
      </c>
      <c r="G74" s="46">
        <v>0</v>
      </c>
      <c r="H74" s="46">
        <v>52098.47</v>
      </c>
      <c r="I74" s="46">
        <v>0</v>
      </c>
      <c r="J74" s="46">
        <v>45719.469449999997</v>
      </c>
      <c r="K74" s="46">
        <v>0</v>
      </c>
      <c r="L74" s="46">
        <v>46558.046749999994</v>
      </c>
      <c r="M74" s="46">
        <v>0</v>
      </c>
      <c r="N74" s="46">
        <v>46558.046749999994</v>
      </c>
      <c r="O74" s="46">
        <f t="shared" si="3"/>
        <v>270686.76295</v>
      </c>
      <c r="P74" s="58"/>
      <c r="Q74" s="58"/>
      <c r="R74" s="58"/>
      <c r="S74" s="58"/>
      <c r="T74" s="58"/>
      <c r="U74" s="58"/>
      <c r="V74" s="58"/>
    </row>
    <row r="75" spans="1:22" x14ac:dyDescent="0.25">
      <c r="A75" s="73">
        <v>1543</v>
      </c>
      <c r="B75" s="73" t="s">
        <v>224</v>
      </c>
      <c r="C75" s="46">
        <v>3554.82</v>
      </c>
      <c r="D75" s="46">
        <v>3554.83</v>
      </c>
      <c r="E75" s="46">
        <v>3554.84</v>
      </c>
      <c r="F75" s="46">
        <v>3554.84</v>
      </c>
      <c r="G75" s="46">
        <v>3554.85</v>
      </c>
      <c r="H75" s="46">
        <v>3554.85</v>
      </c>
      <c r="I75" s="46">
        <v>3250.15</v>
      </c>
      <c r="J75" s="46">
        <v>4000</v>
      </c>
      <c r="K75" s="46">
        <v>4000</v>
      </c>
      <c r="L75" s="46">
        <v>4000</v>
      </c>
      <c r="M75" s="46">
        <v>4000</v>
      </c>
      <c r="N75" s="46">
        <v>4000</v>
      </c>
      <c r="O75" s="46">
        <f t="shared" si="3"/>
        <v>44579.18</v>
      </c>
      <c r="P75" s="58"/>
      <c r="Q75" s="58"/>
      <c r="R75" s="58"/>
      <c r="S75" s="58"/>
      <c r="T75" s="58"/>
      <c r="U75" s="58"/>
      <c r="V75" s="58"/>
    </row>
    <row r="76" spans="1:22" x14ac:dyDescent="0.25">
      <c r="A76" s="73">
        <v>1545</v>
      </c>
      <c r="B76" s="73" t="s">
        <v>225</v>
      </c>
      <c r="C76" s="46">
        <v>32576.28</v>
      </c>
      <c r="D76" s="46">
        <v>32576.28</v>
      </c>
      <c r="E76" s="46">
        <v>32576.28</v>
      </c>
      <c r="F76" s="46">
        <v>33456.720000000001</v>
      </c>
      <c r="G76" s="46">
        <v>36978.480000000003</v>
      </c>
      <c r="H76" s="46">
        <v>36978.480000000003</v>
      </c>
      <c r="I76" s="46">
        <v>47944.7</v>
      </c>
      <c r="J76" s="46">
        <v>49540.504302000001</v>
      </c>
      <c r="K76" s="46">
        <v>97137.912484448825</v>
      </c>
      <c r="L76" s="46">
        <v>53958.001335724417</v>
      </c>
      <c r="M76" s="46">
        <v>50115.111058933486</v>
      </c>
      <c r="N76" s="46">
        <v>62652.151606652755</v>
      </c>
      <c r="O76" s="46">
        <f t="shared" si="3"/>
        <v>566490.90078775946</v>
      </c>
      <c r="P76" s="58"/>
      <c r="Q76" s="58"/>
      <c r="R76" s="58"/>
      <c r="S76" s="58"/>
      <c r="T76" s="58"/>
      <c r="U76" s="58"/>
      <c r="V76" s="58"/>
    </row>
    <row r="77" spans="1:22" x14ac:dyDescent="0.25">
      <c r="A77" s="73">
        <v>1547</v>
      </c>
      <c r="B77" s="73" t="s">
        <v>226</v>
      </c>
      <c r="C77" s="46">
        <v>36813.93</v>
      </c>
      <c r="D77" s="46">
        <v>0</v>
      </c>
      <c r="E77" s="46">
        <v>747.45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f t="shared" si="3"/>
        <v>37561.379999999997</v>
      </c>
      <c r="P77" s="58"/>
      <c r="Q77" s="58"/>
      <c r="R77" s="58"/>
      <c r="S77" s="58"/>
      <c r="T77" s="58"/>
      <c r="U77" s="58"/>
      <c r="V77" s="58"/>
    </row>
    <row r="78" spans="1:22" x14ac:dyDescent="0.25">
      <c r="A78" s="73">
        <v>1548</v>
      </c>
      <c r="B78" s="73" t="s">
        <v>227</v>
      </c>
      <c r="C78" s="46">
        <v>0</v>
      </c>
      <c r="D78" s="46">
        <v>0</v>
      </c>
      <c r="E78" s="46">
        <v>0</v>
      </c>
      <c r="F78" s="46">
        <v>0</v>
      </c>
      <c r="G78" s="46">
        <v>39767.94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f t="shared" si="3"/>
        <v>39767.94</v>
      </c>
      <c r="P78" s="58"/>
      <c r="Q78" s="58"/>
      <c r="R78" s="58"/>
      <c r="S78" s="58"/>
      <c r="T78" s="58"/>
      <c r="U78" s="58"/>
      <c r="V78" s="58"/>
    </row>
    <row r="79" spans="1:22" x14ac:dyDescent="0.25">
      <c r="A79" s="73">
        <v>1592</v>
      </c>
      <c r="B79" s="73" t="s">
        <v>228</v>
      </c>
      <c r="C79" s="46">
        <v>28405.74</v>
      </c>
      <c r="D79" s="46">
        <v>28436.880000000001</v>
      </c>
      <c r="E79" s="46">
        <v>36069.370000000003</v>
      </c>
      <c r="F79" s="46">
        <v>30930.84</v>
      </c>
      <c r="G79" s="46">
        <v>30930.84</v>
      </c>
      <c r="H79" s="46">
        <v>38544.11</v>
      </c>
      <c r="I79" s="46">
        <v>35425.760000000002</v>
      </c>
      <c r="J79" s="46">
        <v>38526.500549999997</v>
      </c>
      <c r="K79" s="46">
        <v>30821.200440000001</v>
      </c>
      <c r="L79" s="46">
        <v>30821.200440000001</v>
      </c>
      <c r="M79" s="46">
        <v>38526.500549999997</v>
      </c>
      <c r="N79" s="46">
        <v>30821.200440000001</v>
      </c>
      <c r="O79" s="46">
        <f t="shared" si="3"/>
        <v>398260.14241999999</v>
      </c>
      <c r="P79" s="58"/>
      <c r="Q79" s="58"/>
      <c r="R79" s="58"/>
      <c r="S79" s="58"/>
      <c r="T79" s="58"/>
      <c r="U79" s="58"/>
      <c r="V79" s="58"/>
    </row>
    <row r="80" spans="1:22" x14ac:dyDescent="0.25">
      <c r="A80" s="73">
        <v>1593</v>
      </c>
      <c r="B80" s="73" t="s">
        <v>229</v>
      </c>
      <c r="C80" s="46">
        <v>28405.74</v>
      </c>
      <c r="D80" s="46">
        <v>28436.880000000001</v>
      </c>
      <c r="E80" s="46">
        <v>36069.370000000003</v>
      </c>
      <c r="F80" s="46">
        <v>30930.84</v>
      </c>
      <c r="G80" s="46">
        <v>30930.84</v>
      </c>
      <c r="H80" s="46">
        <v>38544.11</v>
      </c>
      <c r="I80" s="46">
        <v>35425.760000000002</v>
      </c>
      <c r="J80" s="46">
        <v>38526.500549999997</v>
      </c>
      <c r="K80" s="46">
        <v>30821.200440000001</v>
      </c>
      <c r="L80" s="46">
        <v>30821.200440000001</v>
      </c>
      <c r="M80" s="46">
        <v>38526.500549999997</v>
      </c>
      <c r="N80" s="46">
        <v>30821.200440000001</v>
      </c>
      <c r="O80" s="46">
        <f t="shared" si="3"/>
        <v>398260.14241999999</v>
      </c>
      <c r="P80" s="58"/>
      <c r="Q80" s="58"/>
      <c r="R80" s="58"/>
      <c r="S80" s="58"/>
      <c r="T80" s="58"/>
      <c r="U80" s="58"/>
      <c r="V80" s="58"/>
    </row>
    <row r="81" spans="1:22" x14ac:dyDescent="0.25">
      <c r="A81" s="73">
        <v>1612</v>
      </c>
      <c r="B81" s="73" t="s">
        <v>230</v>
      </c>
      <c r="C81" s="46">
        <v>6757.59</v>
      </c>
      <c r="D81" s="46">
        <v>6810.82</v>
      </c>
      <c r="E81" s="46">
        <v>9755.4</v>
      </c>
      <c r="F81" s="46">
        <v>7419.9</v>
      </c>
      <c r="G81" s="46">
        <v>7413.8</v>
      </c>
      <c r="H81" s="46">
        <v>9245.74</v>
      </c>
      <c r="I81" s="46">
        <v>7397.09</v>
      </c>
      <c r="J81" s="46">
        <v>9246.3601319999998</v>
      </c>
      <c r="K81" s="46">
        <v>7397.0881055999989</v>
      </c>
      <c r="L81" s="46">
        <v>7397.0881055999989</v>
      </c>
      <c r="M81" s="46">
        <v>9246.3601319999998</v>
      </c>
      <c r="N81" s="46">
        <v>7397.0881055999989</v>
      </c>
      <c r="O81" s="46">
        <f t="shared" si="3"/>
        <v>95484.324580799977</v>
      </c>
      <c r="P81" s="58"/>
      <c r="Q81" s="58"/>
      <c r="R81" s="58"/>
      <c r="S81" s="58"/>
      <c r="T81" s="58"/>
      <c r="U81" s="58"/>
      <c r="V81" s="58"/>
    </row>
    <row r="82" spans="1:22" x14ac:dyDescent="0.25">
      <c r="A82" s="73">
        <v>2111</v>
      </c>
      <c r="B82" s="73" t="s">
        <v>231</v>
      </c>
      <c r="C82" s="46">
        <v>1747.86</v>
      </c>
      <c r="D82" s="46">
        <v>1170.6099999999999</v>
      </c>
      <c r="E82" s="46">
        <v>0</v>
      </c>
      <c r="F82" s="46">
        <v>0</v>
      </c>
      <c r="G82" s="46">
        <v>1283.3699999999999</v>
      </c>
      <c r="H82" s="46">
        <v>0</v>
      </c>
      <c r="I82" s="46">
        <v>3348.16</v>
      </c>
      <c r="J82" s="46">
        <v>1500</v>
      </c>
      <c r="K82" s="46">
        <v>0</v>
      </c>
      <c r="L82" s="46">
        <v>0</v>
      </c>
      <c r="M82" s="46">
        <v>1500</v>
      </c>
      <c r="N82" s="46">
        <v>0</v>
      </c>
      <c r="O82" s="46">
        <f t="shared" si="3"/>
        <v>10550</v>
      </c>
      <c r="P82" s="58"/>
      <c r="Q82" s="58"/>
      <c r="R82" s="58"/>
      <c r="S82" s="58"/>
      <c r="T82" s="58"/>
      <c r="U82" s="58"/>
      <c r="V82" s="58"/>
    </row>
    <row r="83" spans="1:22" x14ac:dyDescent="0.25">
      <c r="A83" s="73">
        <v>2172</v>
      </c>
      <c r="B83" s="73" t="s">
        <v>279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5000</v>
      </c>
      <c r="L83" s="46">
        <v>0</v>
      </c>
      <c r="M83" s="46">
        <v>0</v>
      </c>
      <c r="N83" s="46">
        <v>0</v>
      </c>
      <c r="O83" s="46">
        <f t="shared" si="3"/>
        <v>5000</v>
      </c>
      <c r="P83" s="58"/>
      <c r="Q83" s="58"/>
      <c r="R83" s="58"/>
      <c r="S83" s="58"/>
      <c r="T83" s="58"/>
      <c r="U83" s="58"/>
      <c r="V83" s="58"/>
    </row>
    <row r="84" spans="1:22" x14ac:dyDescent="0.25">
      <c r="A84" s="73">
        <v>2215</v>
      </c>
      <c r="B84" s="73" t="s">
        <v>359</v>
      </c>
      <c r="C84" s="46">
        <v>82</v>
      </c>
      <c r="D84" s="46">
        <v>0</v>
      </c>
      <c r="E84" s="46">
        <v>369</v>
      </c>
      <c r="F84" s="46">
        <v>69.5</v>
      </c>
      <c r="G84" s="46">
        <v>0</v>
      </c>
      <c r="H84" s="46">
        <v>0</v>
      </c>
      <c r="I84" s="46">
        <v>700</v>
      </c>
      <c r="J84" s="46">
        <v>350</v>
      </c>
      <c r="K84" s="46">
        <v>350</v>
      </c>
      <c r="L84" s="46">
        <v>350</v>
      </c>
      <c r="M84" s="46">
        <v>350</v>
      </c>
      <c r="N84" s="46">
        <v>350</v>
      </c>
      <c r="O84" s="46">
        <f t="shared" si="3"/>
        <v>2970.5</v>
      </c>
      <c r="P84" s="58"/>
      <c r="Q84" s="58"/>
      <c r="R84" s="58"/>
      <c r="S84" s="58"/>
      <c r="T84" s="58"/>
      <c r="U84" s="58"/>
      <c r="V84" s="58"/>
    </row>
    <row r="85" spans="1:22" x14ac:dyDescent="0.25">
      <c r="A85" s="73">
        <v>2531</v>
      </c>
      <c r="B85" s="73" t="s">
        <v>241</v>
      </c>
      <c r="C85" s="46">
        <v>1722.15</v>
      </c>
      <c r="D85" s="46">
        <v>8948.1299999999992</v>
      </c>
      <c r="E85" s="46">
        <v>27226.2</v>
      </c>
      <c r="F85" s="46">
        <v>2850</v>
      </c>
      <c r="G85" s="46">
        <v>7300.94</v>
      </c>
      <c r="H85" s="46">
        <v>11147.2</v>
      </c>
      <c r="I85" s="46">
        <v>15805.38</v>
      </c>
      <c r="J85" s="46">
        <v>10000</v>
      </c>
      <c r="K85" s="46">
        <v>25000</v>
      </c>
      <c r="L85" s="46">
        <v>25000</v>
      </c>
      <c r="M85" s="46">
        <v>10000</v>
      </c>
      <c r="N85" s="46">
        <v>10000</v>
      </c>
      <c r="O85" s="46">
        <f t="shared" si="3"/>
        <v>155000</v>
      </c>
      <c r="P85" s="58"/>
      <c r="Q85" s="58"/>
      <c r="R85" s="58"/>
      <c r="S85" s="58"/>
      <c r="T85" s="58"/>
      <c r="U85" s="58"/>
      <c r="V85" s="58"/>
    </row>
    <row r="86" spans="1:22" x14ac:dyDescent="0.25">
      <c r="A86" s="73">
        <v>2911</v>
      </c>
      <c r="B86" s="73" t="s">
        <v>243</v>
      </c>
      <c r="C86" s="46">
        <v>896.5</v>
      </c>
      <c r="D86" s="46">
        <v>39274.54</v>
      </c>
      <c r="E86" s="46">
        <v>802.1</v>
      </c>
      <c r="F86" s="46">
        <v>23934.71</v>
      </c>
      <c r="G86" s="46">
        <v>1816</v>
      </c>
      <c r="H86" s="46">
        <v>24213.200000000001</v>
      </c>
      <c r="I86" s="46">
        <v>13062.95</v>
      </c>
      <c r="J86" s="46">
        <v>5000</v>
      </c>
      <c r="K86" s="46">
        <v>60000</v>
      </c>
      <c r="L86" s="46">
        <v>5000</v>
      </c>
      <c r="M86" s="46">
        <v>5000</v>
      </c>
      <c r="N86" s="46">
        <v>5000</v>
      </c>
      <c r="O86" s="46">
        <f t="shared" si="3"/>
        <v>184000</v>
      </c>
      <c r="P86" s="58"/>
      <c r="Q86" s="58"/>
      <c r="R86" s="58"/>
      <c r="S86" s="58"/>
      <c r="T86" s="58"/>
      <c r="U86" s="58"/>
      <c r="V86" s="58"/>
    </row>
    <row r="87" spans="1:22" x14ac:dyDescent="0.25">
      <c r="A87" s="73">
        <v>3121</v>
      </c>
      <c r="B87" s="73" t="s">
        <v>280</v>
      </c>
      <c r="C87" s="46">
        <v>0</v>
      </c>
      <c r="D87" s="46">
        <v>0</v>
      </c>
      <c r="E87" s="46">
        <v>988.99</v>
      </c>
      <c r="F87" s="46">
        <v>998.4</v>
      </c>
      <c r="G87" s="46">
        <v>0</v>
      </c>
      <c r="H87" s="46">
        <v>993.26</v>
      </c>
      <c r="I87" s="46">
        <v>1000</v>
      </c>
      <c r="J87" s="46">
        <v>1000</v>
      </c>
      <c r="K87" s="46">
        <v>1000</v>
      </c>
      <c r="L87" s="46">
        <v>1000</v>
      </c>
      <c r="M87" s="46">
        <v>1000</v>
      </c>
      <c r="N87" s="46">
        <v>1000</v>
      </c>
      <c r="O87" s="46">
        <f t="shared" si="3"/>
        <v>8980.65</v>
      </c>
      <c r="P87" s="58"/>
      <c r="Q87" s="58"/>
      <c r="R87" s="58"/>
      <c r="S87" s="58"/>
      <c r="T87" s="58"/>
      <c r="U87" s="58"/>
      <c r="V87" s="58"/>
    </row>
    <row r="88" spans="1:22" x14ac:dyDescent="0.25">
      <c r="A88" s="73">
        <v>3142</v>
      </c>
      <c r="B88" s="73" t="s">
        <v>244</v>
      </c>
      <c r="C88" s="46">
        <v>799</v>
      </c>
      <c r="D88" s="46">
        <v>799</v>
      </c>
      <c r="E88" s="46">
        <v>799</v>
      </c>
      <c r="F88" s="46">
        <v>799</v>
      </c>
      <c r="G88" s="46">
        <v>799</v>
      </c>
      <c r="H88" s="46">
        <v>799</v>
      </c>
      <c r="I88" s="46">
        <v>1000</v>
      </c>
      <c r="J88" s="46">
        <v>1000</v>
      </c>
      <c r="K88" s="46">
        <v>1000</v>
      </c>
      <c r="L88" s="46">
        <v>1000</v>
      </c>
      <c r="M88" s="46">
        <v>1000</v>
      </c>
      <c r="N88" s="46">
        <v>1000</v>
      </c>
      <c r="O88" s="46">
        <f t="shared" si="3"/>
        <v>10794</v>
      </c>
      <c r="P88" s="58"/>
      <c r="Q88" s="58"/>
      <c r="R88" s="58"/>
      <c r="S88" s="58"/>
      <c r="T88" s="58"/>
      <c r="U88" s="58"/>
      <c r="V88" s="58"/>
    </row>
    <row r="89" spans="1:22" x14ac:dyDescent="0.25">
      <c r="A89" s="73">
        <v>3183</v>
      </c>
      <c r="B89" s="73" t="s">
        <v>247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5000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f t="shared" si="3"/>
        <v>5000</v>
      </c>
      <c r="P89" s="58"/>
      <c r="Q89" s="58"/>
      <c r="R89" s="58"/>
      <c r="S89" s="58"/>
      <c r="T89" s="58"/>
      <c r="U89" s="58"/>
      <c r="V89" s="58"/>
    </row>
    <row r="90" spans="1:22" x14ac:dyDescent="0.25">
      <c r="A90" s="73">
        <v>3272</v>
      </c>
      <c r="B90" s="73" t="s">
        <v>250</v>
      </c>
      <c r="C90" s="46">
        <v>4000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30000</v>
      </c>
      <c r="K90" s="46">
        <v>0</v>
      </c>
      <c r="L90" s="46">
        <v>0</v>
      </c>
      <c r="M90" s="46">
        <v>0</v>
      </c>
      <c r="N90" s="46">
        <v>0</v>
      </c>
      <c r="O90" s="46">
        <f t="shared" si="3"/>
        <v>34000</v>
      </c>
      <c r="P90" s="58"/>
      <c r="Q90" s="58"/>
      <c r="R90" s="58"/>
      <c r="S90" s="58"/>
      <c r="T90" s="58"/>
      <c r="U90" s="58"/>
      <c r="V90" s="58"/>
    </row>
    <row r="91" spans="1:22" x14ac:dyDescent="0.25">
      <c r="A91" s="73">
        <v>3314</v>
      </c>
      <c r="B91" s="73" t="s">
        <v>251</v>
      </c>
      <c r="C91" s="46">
        <v>15000</v>
      </c>
      <c r="D91" s="46">
        <v>15000</v>
      </c>
      <c r="E91" s="46">
        <v>15000</v>
      </c>
      <c r="F91" s="46">
        <v>15000</v>
      </c>
      <c r="G91" s="46">
        <v>15000</v>
      </c>
      <c r="H91" s="46">
        <v>15000</v>
      </c>
      <c r="I91" s="46">
        <v>15000</v>
      </c>
      <c r="J91" s="46">
        <v>15000</v>
      </c>
      <c r="K91" s="46">
        <v>15000</v>
      </c>
      <c r="L91" s="46">
        <v>15000</v>
      </c>
      <c r="M91" s="46">
        <v>15000</v>
      </c>
      <c r="N91" s="46">
        <v>15000</v>
      </c>
      <c r="O91" s="46">
        <f t="shared" si="3"/>
        <v>180000</v>
      </c>
      <c r="P91" s="58"/>
      <c r="Q91" s="58"/>
      <c r="R91" s="58"/>
      <c r="S91" s="58"/>
      <c r="T91" s="58"/>
      <c r="U91" s="58"/>
      <c r="V91" s="58"/>
    </row>
    <row r="92" spans="1:22" x14ac:dyDescent="0.25">
      <c r="A92" s="73">
        <v>3341</v>
      </c>
      <c r="B92" s="73" t="s">
        <v>252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10150</v>
      </c>
      <c r="I92" s="46">
        <v>5850</v>
      </c>
      <c r="J92" s="46">
        <v>0</v>
      </c>
      <c r="K92" s="46">
        <v>0</v>
      </c>
      <c r="L92" s="46">
        <v>8000</v>
      </c>
      <c r="M92" s="46">
        <v>0</v>
      </c>
      <c r="N92" s="46">
        <v>0</v>
      </c>
      <c r="O92" s="46">
        <f t="shared" si="3"/>
        <v>24000</v>
      </c>
      <c r="P92" s="58"/>
      <c r="Q92" s="58"/>
      <c r="R92" s="58"/>
      <c r="S92" s="58"/>
      <c r="T92" s="58"/>
      <c r="U92" s="58"/>
      <c r="V92" s="58"/>
    </row>
    <row r="93" spans="1:22" x14ac:dyDescent="0.25">
      <c r="A93" s="73">
        <v>3392</v>
      </c>
      <c r="B93" s="73" t="s">
        <v>282</v>
      </c>
      <c r="C93" s="46">
        <v>2230</v>
      </c>
      <c r="D93" s="46">
        <v>12065</v>
      </c>
      <c r="E93" s="46">
        <v>3793.33</v>
      </c>
      <c r="F93" s="46">
        <v>4330</v>
      </c>
      <c r="G93" s="46">
        <v>0</v>
      </c>
      <c r="H93" s="46">
        <v>9494.99</v>
      </c>
      <c r="I93" s="46">
        <v>8086.68</v>
      </c>
      <c r="J93" s="46">
        <v>6500</v>
      </c>
      <c r="K93" s="46">
        <v>3000</v>
      </c>
      <c r="L93" s="46">
        <v>6500</v>
      </c>
      <c r="M93" s="46">
        <v>4000</v>
      </c>
      <c r="N93" s="46">
        <v>3000</v>
      </c>
      <c r="O93" s="46">
        <f t="shared" si="3"/>
        <v>63000</v>
      </c>
      <c r="P93" s="58"/>
      <c r="Q93" s="58"/>
      <c r="R93" s="58"/>
      <c r="S93" s="58"/>
      <c r="T93" s="58"/>
      <c r="U93" s="58"/>
      <c r="V93" s="58"/>
    </row>
    <row r="94" spans="1:22" x14ac:dyDescent="0.25">
      <c r="A94" s="73">
        <v>3472</v>
      </c>
      <c r="B94" s="73" t="s">
        <v>283</v>
      </c>
      <c r="C94" s="46">
        <v>0</v>
      </c>
      <c r="D94" s="46">
        <v>9578.2999999999993</v>
      </c>
      <c r="E94" s="46">
        <v>23481.69</v>
      </c>
      <c r="F94" s="46">
        <v>7766.57</v>
      </c>
      <c r="G94" s="46">
        <v>212.24</v>
      </c>
      <c r="H94" s="46">
        <v>11972.53</v>
      </c>
      <c r="I94" s="46">
        <f>11037.93+777.3</f>
        <v>11815.23</v>
      </c>
      <c r="J94" s="46">
        <v>8000</v>
      </c>
      <c r="K94" s="46">
        <v>8000</v>
      </c>
      <c r="L94" s="46">
        <v>8000</v>
      </c>
      <c r="M94" s="46">
        <v>8000</v>
      </c>
      <c r="N94" s="46">
        <v>8000</v>
      </c>
      <c r="O94" s="46">
        <f t="shared" si="3"/>
        <v>104826.56</v>
      </c>
      <c r="P94" s="58"/>
      <c r="Q94" s="58"/>
      <c r="R94" s="58"/>
      <c r="S94" s="58"/>
      <c r="T94" s="58"/>
      <c r="U94" s="58"/>
      <c r="V94" s="58"/>
    </row>
    <row r="95" spans="1:22" x14ac:dyDescent="0.25">
      <c r="A95" s="73">
        <v>3473</v>
      </c>
      <c r="B95" s="73" t="s">
        <v>284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  <c r="H95" s="46">
        <v>11121.95</v>
      </c>
      <c r="I95" s="46">
        <f>70625.22-50000</f>
        <v>20625.22</v>
      </c>
      <c r="J95" s="46">
        <v>5000</v>
      </c>
      <c r="K95" s="46">
        <v>0</v>
      </c>
      <c r="L95" s="46">
        <v>0</v>
      </c>
      <c r="M95" s="46">
        <v>5000</v>
      </c>
      <c r="N95" s="46">
        <v>0</v>
      </c>
      <c r="O95" s="46">
        <f t="shared" si="3"/>
        <v>41747.17</v>
      </c>
      <c r="P95" s="58"/>
      <c r="Q95" s="58"/>
      <c r="R95" s="58"/>
      <c r="S95" s="58"/>
      <c r="T95" s="58"/>
      <c r="U95" s="58"/>
      <c r="V95" s="58"/>
    </row>
    <row r="96" spans="1:22" x14ac:dyDescent="0.25">
      <c r="A96" s="73">
        <v>3511</v>
      </c>
      <c r="B96" s="65" t="s">
        <v>261</v>
      </c>
      <c r="C96" s="46">
        <v>0</v>
      </c>
      <c r="D96" s="46">
        <v>149.99</v>
      </c>
      <c r="E96" s="46">
        <v>0</v>
      </c>
      <c r="F96" s="46">
        <v>0</v>
      </c>
      <c r="G96" s="46">
        <v>0</v>
      </c>
      <c r="H96" s="46">
        <v>0</v>
      </c>
      <c r="I96" s="46">
        <v>2000</v>
      </c>
      <c r="J96" s="46">
        <v>1000</v>
      </c>
      <c r="K96" s="46">
        <v>1000</v>
      </c>
      <c r="L96" s="46">
        <v>1000</v>
      </c>
      <c r="M96" s="46">
        <v>1000</v>
      </c>
      <c r="N96" s="46">
        <v>1000</v>
      </c>
      <c r="O96" s="46">
        <f t="shared" si="3"/>
        <v>7149.99</v>
      </c>
      <c r="P96" s="58"/>
      <c r="Q96" s="58"/>
      <c r="R96" s="58"/>
      <c r="S96" s="58"/>
      <c r="T96" s="58"/>
      <c r="U96" s="58"/>
      <c r="V96" s="58"/>
    </row>
    <row r="97" spans="1:22" x14ac:dyDescent="0.25">
      <c r="A97" s="73">
        <v>3532</v>
      </c>
      <c r="B97" s="73" t="s">
        <v>263</v>
      </c>
      <c r="C97" s="46">
        <v>886.2</v>
      </c>
      <c r="D97" s="46">
        <v>886.2</v>
      </c>
      <c r="E97" s="46">
        <v>886.2</v>
      </c>
      <c r="F97" s="46">
        <v>886.2</v>
      </c>
      <c r="G97" s="46">
        <v>886.2</v>
      </c>
      <c r="H97" s="46">
        <v>886.2</v>
      </c>
      <c r="I97" s="46">
        <v>900</v>
      </c>
      <c r="J97" s="46">
        <v>900</v>
      </c>
      <c r="K97" s="46">
        <v>900</v>
      </c>
      <c r="L97" s="46">
        <v>900</v>
      </c>
      <c r="M97" s="46">
        <v>900</v>
      </c>
      <c r="N97" s="46">
        <v>900</v>
      </c>
      <c r="O97" s="46">
        <f t="shared" si="3"/>
        <v>10717.2</v>
      </c>
      <c r="P97" s="58"/>
      <c r="Q97" s="58"/>
      <c r="R97" s="58"/>
      <c r="S97" s="58"/>
      <c r="T97" s="58"/>
      <c r="U97" s="58"/>
      <c r="V97" s="58"/>
    </row>
    <row r="98" spans="1:22" x14ac:dyDescent="0.25">
      <c r="A98" s="73">
        <v>3533</v>
      </c>
      <c r="B98" s="73" t="s">
        <v>285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2500</v>
      </c>
      <c r="J98" s="46">
        <v>0</v>
      </c>
      <c r="K98" s="46">
        <v>2500</v>
      </c>
      <c r="L98" s="46">
        <v>0</v>
      </c>
      <c r="M98" s="46">
        <v>0</v>
      </c>
      <c r="N98" s="46">
        <v>0</v>
      </c>
      <c r="O98" s="46">
        <f t="shared" si="3"/>
        <v>5000</v>
      </c>
      <c r="P98" s="58"/>
      <c r="Q98" s="58"/>
      <c r="R98" s="58"/>
      <c r="S98" s="58"/>
      <c r="T98" s="58"/>
      <c r="U98" s="58"/>
      <c r="V98" s="58"/>
    </row>
    <row r="99" spans="1:22" x14ac:dyDescent="0.25">
      <c r="A99" s="73">
        <v>3534</v>
      </c>
      <c r="B99" s="73" t="s">
        <v>286</v>
      </c>
      <c r="C99" s="46">
        <v>0</v>
      </c>
      <c r="D99" s="46">
        <v>2233</v>
      </c>
      <c r="E99" s="46">
        <v>0</v>
      </c>
      <c r="F99" s="46">
        <v>1595</v>
      </c>
      <c r="G99" s="46">
        <v>0</v>
      </c>
      <c r="H99" s="46">
        <v>348</v>
      </c>
      <c r="I99" s="46">
        <v>1152</v>
      </c>
      <c r="J99" s="46">
        <v>1500</v>
      </c>
      <c r="K99" s="46">
        <v>0</v>
      </c>
      <c r="L99" s="46">
        <v>1500</v>
      </c>
      <c r="M99" s="46">
        <v>0</v>
      </c>
      <c r="N99" s="46">
        <v>1500</v>
      </c>
      <c r="O99" s="46">
        <f t="shared" si="3"/>
        <v>9828</v>
      </c>
      <c r="P99" s="58"/>
      <c r="Q99" s="58"/>
      <c r="R99" s="58"/>
      <c r="S99" s="58"/>
      <c r="T99" s="58"/>
      <c r="U99" s="58"/>
      <c r="V99" s="58"/>
    </row>
    <row r="100" spans="1:22" x14ac:dyDescent="0.25">
      <c r="A100" s="73">
        <v>3571</v>
      </c>
      <c r="B100" s="73" t="s">
        <v>287</v>
      </c>
      <c r="C100" s="46">
        <v>0</v>
      </c>
      <c r="D100" s="46">
        <v>0</v>
      </c>
      <c r="E100" s="46">
        <v>15</v>
      </c>
      <c r="F100" s="46">
        <v>0</v>
      </c>
      <c r="G100" s="46">
        <v>0</v>
      </c>
      <c r="H100" s="46">
        <v>0</v>
      </c>
      <c r="I100" s="46">
        <v>1000</v>
      </c>
      <c r="J100" s="46">
        <v>500</v>
      </c>
      <c r="K100" s="46">
        <v>500</v>
      </c>
      <c r="L100" s="46">
        <v>500</v>
      </c>
      <c r="M100" s="46">
        <v>500</v>
      </c>
      <c r="N100" s="46">
        <v>500</v>
      </c>
      <c r="O100" s="46">
        <f t="shared" si="3"/>
        <v>3515</v>
      </c>
      <c r="P100" s="58"/>
      <c r="Q100" s="58"/>
      <c r="R100" s="58"/>
      <c r="S100" s="58"/>
      <c r="T100" s="58"/>
      <c r="U100" s="58"/>
      <c r="V100" s="58"/>
    </row>
    <row r="101" spans="1:22" x14ac:dyDescent="0.25">
      <c r="A101" s="73">
        <v>3583</v>
      </c>
      <c r="B101" s="73" t="s">
        <v>288</v>
      </c>
      <c r="C101" s="46">
        <v>0</v>
      </c>
      <c r="D101" s="46">
        <v>1392</v>
      </c>
      <c r="E101" s="46">
        <v>1439.1</v>
      </c>
      <c r="F101" s="46">
        <v>696</v>
      </c>
      <c r="G101" s="46">
        <v>696</v>
      </c>
      <c r="H101" s="46">
        <v>696</v>
      </c>
      <c r="I101" s="46">
        <v>860</v>
      </c>
      <c r="J101" s="46">
        <v>860</v>
      </c>
      <c r="K101" s="46">
        <v>860</v>
      </c>
      <c r="L101" s="46">
        <v>860</v>
      </c>
      <c r="M101" s="46">
        <v>860</v>
      </c>
      <c r="N101" s="46">
        <v>860</v>
      </c>
      <c r="O101" s="46">
        <f t="shared" si="3"/>
        <v>10079.1</v>
      </c>
      <c r="P101" s="58"/>
      <c r="Q101" s="58"/>
      <c r="R101" s="58"/>
      <c r="S101" s="58"/>
      <c r="T101" s="58"/>
      <c r="U101" s="58"/>
      <c r="V101" s="58"/>
    </row>
    <row r="102" spans="1:22" x14ac:dyDescent="0.25">
      <c r="A102" s="73">
        <v>3791</v>
      </c>
      <c r="B102" s="73" t="s">
        <v>267</v>
      </c>
      <c r="C102" s="46">
        <v>0</v>
      </c>
      <c r="D102" s="46">
        <v>1063</v>
      </c>
      <c r="E102" s="46">
        <v>2300.1999999999998</v>
      </c>
      <c r="F102" s="46">
        <v>0</v>
      </c>
      <c r="G102" s="46">
        <v>0</v>
      </c>
      <c r="H102" s="46">
        <v>7161.19</v>
      </c>
      <c r="I102" s="46">
        <f>24362+821-20000</f>
        <v>5183</v>
      </c>
      <c r="J102" s="46">
        <v>25000</v>
      </c>
      <c r="K102" s="46">
        <v>0</v>
      </c>
      <c r="L102" s="46">
        <v>5000</v>
      </c>
      <c r="M102" s="46">
        <v>0</v>
      </c>
      <c r="N102" s="46">
        <v>5000</v>
      </c>
      <c r="O102" s="46">
        <f>SUM(C102:N102)</f>
        <v>50707.39</v>
      </c>
      <c r="P102" s="58"/>
      <c r="Q102" s="58"/>
      <c r="R102" s="58"/>
      <c r="S102" s="58"/>
      <c r="T102" s="58"/>
      <c r="U102" s="58"/>
      <c r="V102" s="58"/>
    </row>
    <row r="103" spans="1:22" x14ac:dyDescent="0.25">
      <c r="A103" s="73">
        <v>3856</v>
      </c>
      <c r="B103" s="73" t="s">
        <v>270</v>
      </c>
      <c r="C103" s="46">
        <v>0</v>
      </c>
      <c r="D103" s="46">
        <v>0</v>
      </c>
      <c r="E103" s="46">
        <v>60</v>
      </c>
      <c r="F103" s="46">
        <v>0</v>
      </c>
      <c r="G103" s="46">
        <v>15</v>
      </c>
      <c r="H103" s="46">
        <v>0</v>
      </c>
      <c r="I103" s="46">
        <v>0</v>
      </c>
      <c r="J103" s="46">
        <v>100</v>
      </c>
      <c r="K103" s="46">
        <v>0</v>
      </c>
      <c r="L103" s="46">
        <v>100</v>
      </c>
      <c r="M103" s="46">
        <v>0</v>
      </c>
      <c r="N103" s="46">
        <v>100</v>
      </c>
      <c r="O103" s="46">
        <f t="shared" si="3"/>
        <v>375</v>
      </c>
      <c r="P103" s="58"/>
      <c r="Q103" s="58"/>
      <c r="R103" s="58"/>
      <c r="S103" s="58"/>
      <c r="T103" s="58"/>
      <c r="U103" s="58"/>
      <c r="V103" s="58"/>
    </row>
    <row r="104" spans="1:22" x14ac:dyDescent="0.25">
      <c r="A104" s="73">
        <v>3857</v>
      </c>
      <c r="B104" s="73" t="s">
        <v>271</v>
      </c>
      <c r="C104" s="46">
        <v>154.63999999999999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500</v>
      </c>
      <c r="J104" s="46">
        <v>500</v>
      </c>
      <c r="K104" s="46">
        <v>500</v>
      </c>
      <c r="L104" s="46">
        <v>500</v>
      </c>
      <c r="M104" s="46">
        <v>500</v>
      </c>
      <c r="N104" s="46">
        <v>500</v>
      </c>
      <c r="O104" s="46">
        <f t="shared" si="3"/>
        <v>3154.64</v>
      </c>
      <c r="P104" s="58"/>
      <c r="Q104" s="58"/>
      <c r="R104" s="58"/>
      <c r="S104" s="58"/>
      <c r="T104" s="58"/>
      <c r="U104" s="58"/>
      <c r="V104" s="58"/>
    </row>
    <row r="105" spans="1:22" x14ac:dyDescent="0.25">
      <c r="A105" s="73">
        <v>3858</v>
      </c>
      <c r="B105" s="73" t="s">
        <v>272</v>
      </c>
      <c r="C105" s="46">
        <v>0</v>
      </c>
      <c r="D105" s="46">
        <v>11</v>
      </c>
      <c r="E105" s="46">
        <v>0</v>
      </c>
      <c r="F105" s="46">
        <v>0</v>
      </c>
      <c r="G105" s="46">
        <v>0</v>
      </c>
      <c r="H105" s="46">
        <v>0</v>
      </c>
      <c r="I105" s="46">
        <v>50</v>
      </c>
      <c r="J105" s="46">
        <v>50</v>
      </c>
      <c r="K105" s="46">
        <v>50</v>
      </c>
      <c r="L105" s="46">
        <v>50</v>
      </c>
      <c r="M105" s="46">
        <v>50</v>
      </c>
      <c r="N105" s="46">
        <v>50</v>
      </c>
      <c r="O105" s="46">
        <f t="shared" si="3"/>
        <v>311</v>
      </c>
      <c r="P105" s="58"/>
      <c r="Q105" s="58"/>
      <c r="R105" s="58"/>
      <c r="S105" s="58"/>
      <c r="T105" s="58"/>
      <c r="U105" s="58"/>
      <c r="V105" s="58"/>
    </row>
    <row r="106" spans="1:22" x14ac:dyDescent="0.25">
      <c r="A106" s="73">
        <v>3921</v>
      </c>
      <c r="B106" s="73" t="s">
        <v>289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600</v>
      </c>
      <c r="J106" s="46">
        <v>0</v>
      </c>
      <c r="K106" s="46">
        <v>0</v>
      </c>
      <c r="L106" s="46">
        <v>0</v>
      </c>
      <c r="M106" s="46">
        <v>600</v>
      </c>
      <c r="N106" s="46">
        <v>0</v>
      </c>
      <c r="O106" s="46">
        <f t="shared" si="3"/>
        <v>1200</v>
      </c>
      <c r="P106" s="58"/>
      <c r="Q106" s="58"/>
      <c r="R106" s="58"/>
      <c r="S106" s="58"/>
      <c r="T106" s="58"/>
      <c r="U106" s="58"/>
      <c r="V106" s="58"/>
    </row>
    <row r="107" spans="1:22" x14ac:dyDescent="0.25">
      <c r="A107" s="73">
        <v>3992</v>
      </c>
      <c r="B107" s="73" t="s">
        <v>290</v>
      </c>
      <c r="C107" s="46">
        <v>0</v>
      </c>
      <c r="D107" s="46">
        <v>0</v>
      </c>
      <c r="E107" s="46">
        <v>350</v>
      </c>
      <c r="F107" s="46">
        <v>0</v>
      </c>
      <c r="G107" s="46">
        <v>0</v>
      </c>
      <c r="H107" s="46">
        <v>350</v>
      </c>
      <c r="I107" s="46">
        <v>850</v>
      </c>
      <c r="J107" s="46">
        <v>0</v>
      </c>
      <c r="K107" s="46">
        <v>1200</v>
      </c>
      <c r="L107" s="46">
        <v>0</v>
      </c>
      <c r="M107" s="46">
        <v>0</v>
      </c>
      <c r="N107" s="46">
        <v>1200</v>
      </c>
      <c r="O107" s="46">
        <f t="shared" si="3"/>
        <v>3950</v>
      </c>
      <c r="P107" s="58"/>
      <c r="Q107" s="58"/>
      <c r="R107" s="58"/>
      <c r="S107" s="58"/>
      <c r="T107" s="58"/>
      <c r="U107" s="58"/>
      <c r="V107" s="58"/>
    </row>
    <row r="108" spans="1:22" x14ac:dyDescent="0.25">
      <c r="A108" s="73">
        <v>5110</v>
      </c>
      <c r="B108" s="73" t="s">
        <v>291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5000</v>
      </c>
      <c r="L108" s="46">
        <v>0</v>
      </c>
      <c r="M108" s="46">
        <v>0</v>
      </c>
      <c r="N108" s="46">
        <v>0</v>
      </c>
      <c r="O108" s="46">
        <f t="shared" si="3"/>
        <v>5000</v>
      </c>
      <c r="P108" s="58"/>
      <c r="Q108" s="58"/>
      <c r="R108" s="58"/>
      <c r="S108" s="58"/>
      <c r="T108" s="58"/>
      <c r="U108" s="58"/>
      <c r="V108" s="58"/>
    </row>
    <row r="109" spans="1:22" x14ac:dyDescent="0.25">
      <c r="A109" s="73">
        <v>5152</v>
      </c>
      <c r="B109" s="73" t="s">
        <v>274</v>
      </c>
      <c r="C109" s="46">
        <v>0</v>
      </c>
      <c r="D109" s="46">
        <v>10587.43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10587.43</v>
      </c>
      <c r="P109" s="58"/>
      <c r="Q109" s="58"/>
      <c r="R109" s="58"/>
      <c r="S109" s="58"/>
      <c r="T109" s="58"/>
      <c r="U109" s="58"/>
      <c r="V109" s="58"/>
    </row>
    <row r="110" spans="1:22" x14ac:dyDescent="0.25">
      <c r="A110" s="73">
        <v>5321</v>
      </c>
      <c r="B110" s="73" t="s">
        <v>292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213064.45</v>
      </c>
      <c r="I110" s="46">
        <v>0</v>
      </c>
      <c r="J110" s="46">
        <v>0</v>
      </c>
      <c r="K110" s="46">
        <v>20000</v>
      </c>
      <c r="L110" s="46">
        <v>0</v>
      </c>
      <c r="M110" s="46">
        <v>0</v>
      </c>
      <c r="N110" s="46">
        <v>0</v>
      </c>
      <c r="O110" s="46">
        <f t="shared" si="3"/>
        <v>233064.45</v>
      </c>
      <c r="P110" s="58"/>
      <c r="Q110" s="58"/>
      <c r="R110" s="58"/>
      <c r="S110" s="58"/>
      <c r="T110" s="58"/>
      <c r="U110" s="58"/>
      <c r="V110" s="58"/>
    </row>
    <row r="111" spans="1:22" x14ac:dyDescent="0.25">
      <c r="A111" s="73">
        <v>5651</v>
      </c>
      <c r="B111" s="65" t="s">
        <v>275</v>
      </c>
      <c r="C111" s="46">
        <v>0</v>
      </c>
      <c r="D111" s="46">
        <v>0</v>
      </c>
      <c r="E111" s="46">
        <v>12296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f t="shared" si="3"/>
        <v>12296</v>
      </c>
      <c r="P111" s="58"/>
      <c r="Q111" s="58"/>
      <c r="R111" s="58"/>
      <c r="S111" s="58"/>
      <c r="T111" s="58"/>
      <c r="U111" s="58"/>
      <c r="V111" s="58"/>
    </row>
    <row r="112" spans="1:22" x14ac:dyDescent="0.25">
      <c r="A112" s="73">
        <v>5671</v>
      </c>
      <c r="B112" s="73" t="s">
        <v>294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f t="shared" si="3"/>
        <v>0</v>
      </c>
      <c r="P112" s="58"/>
      <c r="Q112" s="58"/>
      <c r="R112" s="58"/>
      <c r="S112" s="58"/>
      <c r="T112" s="58"/>
      <c r="U112" s="58"/>
      <c r="V112" s="58"/>
    </row>
    <row r="113" spans="1:23" x14ac:dyDescent="0.25">
      <c r="A113" s="73">
        <v>5771</v>
      </c>
      <c r="B113" s="66" t="s">
        <v>358</v>
      </c>
      <c r="C113" s="46">
        <v>0</v>
      </c>
      <c r="D113" s="46">
        <v>0</v>
      </c>
      <c r="E113" s="46">
        <v>0</v>
      </c>
      <c r="F113" s="46">
        <v>20000</v>
      </c>
      <c r="G113" s="46">
        <v>5712.98</v>
      </c>
      <c r="H113" s="46">
        <v>0</v>
      </c>
      <c r="I113" s="46">
        <v>0</v>
      </c>
      <c r="J113" s="46">
        <v>25000</v>
      </c>
      <c r="K113" s="46">
        <v>0</v>
      </c>
      <c r="L113" s="46">
        <v>0</v>
      </c>
      <c r="M113" s="46">
        <v>25000</v>
      </c>
      <c r="N113" s="46">
        <v>0</v>
      </c>
      <c r="O113" s="46">
        <f t="shared" si="3"/>
        <v>75712.98</v>
      </c>
      <c r="P113" s="58"/>
      <c r="Q113" s="58"/>
      <c r="R113" s="58"/>
      <c r="S113" s="58"/>
      <c r="T113" s="58"/>
      <c r="U113" s="58"/>
      <c r="V113" s="58"/>
    </row>
    <row r="114" spans="1:23" ht="39" x14ac:dyDescent="0.25">
      <c r="A114" s="73" t="s">
        <v>296</v>
      </c>
      <c r="B114" s="73" t="s">
        <v>36</v>
      </c>
      <c r="C114" s="44">
        <f t="shared" ref="C114:N114" si="4">SUM(C63:C113)</f>
        <v>567833.71</v>
      </c>
      <c r="D114" s="44">
        <f t="shared" si="4"/>
        <v>663388.99</v>
      </c>
      <c r="E114" s="44">
        <f>SUM(E63:E113)</f>
        <v>738615.51999999967</v>
      </c>
      <c r="F114" s="44">
        <f>SUM(F63:F113)</f>
        <v>825412.23999999976</v>
      </c>
      <c r="G114" s="44">
        <f>SUM(G63:G113)</f>
        <v>622033.85999999987</v>
      </c>
      <c r="H114" s="44">
        <f>SUM(H63:H113)</f>
        <v>1055356.4199999997</v>
      </c>
      <c r="I114" s="44">
        <f>SUM(I63:I113)</f>
        <v>806718.23</v>
      </c>
      <c r="J114" s="44">
        <f t="shared" si="4"/>
        <v>881384.8386764999</v>
      </c>
      <c r="K114" s="44">
        <f t="shared" si="4"/>
        <v>761223.39327404893</v>
      </c>
      <c r="L114" s="44">
        <f t="shared" si="4"/>
        <v>720345.56462532445</v>
      </c>
      <c r="M114" s="44">
        <f t="shared" si="4"/>
        <v>747815.09753223183</v>
      </c>
      <c r="N114" s="44">
        <f t="shared" si="4"/>
        <v>755754.43656074081</v>
      </c>
      <c r="O114" s="44">
        <f>SUM(O63:O113)</f>
        <v>9145882.3006688487</v>
      </c>
      <c r="P114" s="58"/>
      <c r="Q114" s="58"/>
      <c r="R114" s="58"/>
      <c r="S114" s="58"/>
      <c r="T114" s="58"/>
      <c r="U114" s="58"/>
      <c r="V114" s="58"/>
    </row>
    <row r="115" spans="1:23" x14ac:dyDescent="0.25">
      <c r="A115" s="72"/>
      <c r="C115" s="46"/>
      <c r="D115" s="46"/>
      <c r="E115" s="46"/>
      <c r="G115" s="46"/>
      <c r="J115" s="46"/>
      <c r="K115" s="46"/>
      <c r="L115" s="46"/>
      <c r="M115" s="46"/>
      <c r="N115" s="46"/>
      <c r="O115" s="46"/>
      <c r="P115" s="58"/>
      <c r="Q115" s="58"/>
      <c r="R115" s="58"/>
      <c r="S115" s="58"/>
      <c r="T115" s="58"/>
      <c r="U115" s="58"/>
      <c r="V115" s="58"/>
    </row>
    <row r="116" spans="1:23" x14ac:dyDescent="0.25">
      <c r="A116" s="40">
        <v>300</v>
      </c>
      <c r="B116" s="40" t="s">
        <v>45</v>
      </c>
      <c r="C116" s="47"/>
      <c r="D116" s="47"/>
      <c r="E116" s="47"/>
      <c r="F116" s="72"/>
      <c r="G116" s="72"/>
      <c r="H116" s="72"/>
      <c r="I116" s="88"/>
      <c r="J116" s="46"/>
      <c r="K116" s="46"/>
      <c r="L116" s="46"/>
      <c r="M116" s="46"/>
      <c r="N116" s="46"/>
      <c r="O116" s="46"/>
      <c r="P116" s="58"/>
      <c r="Q116" s="58"/>
      <c r="R116" s="58"/>
      <c r="S116" s="58"/>
      <c r="T116" s="58"/>
      <c r="U116" s="58"/>
      <c r="V116" s="58"/>
    </row>
    <row r="117" spans="1:23" x14ac:dyDescent="0.25">
      <c r="A117" s="73">
        <v>1131</v>
      </c>
      <c r="B117" s="73" t="s">
        <v>210</v>
      </c>
      <c r="C117" s="46">
        <v>48051.08</v>
      </c>
      <c r="D117" s="46">
        <v>48051.08</v>
      </c>
      <c r="E117" s="46">
        <v>76280.73</v>
      </c>
      <c r="F117" s="46">
        <v>55231.24</v>
      </c>
      <c r="G117" s="46">
        <v>55231.24</v>
      </c>
      <c r="H117" s="46">
        <v>69039.05</v>
      </c>
      <c r="I117" s="46">
        <v>83658.55</v>
      </c>
      <c r="J117" s="46">
        <v>70061.350992499996</v>
      </c>
      <c r="K117" s="46">
        <v>56049.080794000001</v>
      </c>
      <c r="L117" s="46">
        <v>56049.080794000001</v>
      </c>
      <c r="M117" s="46">
        <v>70061.350992499996</v>
      </c>
      <c r="N117" s="46">
        <v>56049.080794000001</v>
      </c>
      <c r="O117" s="46">
        <f>SUM(C117:N117)</f>
        <v>743812.91436699976</v>
      </c>
      <c r="P117" s="58"/>
      <c r="Q117" s="58"/>
      <c r="R117" s="58"/>
      <c r="S117" s="58"/>
      <c r="T117" s="58"/>
      <c r="U117" s="58"/>
      <c r="V117" s="58"/>
      <c r="W117" s="58"/>
    </row>
    <row r="118" spans="1:23" x14ac:dyDescent="0.25">
      <c r="A118" s="73">
        <v>1322</v>
      </c>
      <c r="B118" s="73" t="s">
        <v>213</v>
      </c>
      <c r="C118" s="46">
        <v>1160.73</v>
      </c>
      <c r="D118" s="46">
        <v>1279.5</v>
      </c>
      <c r="E118" s="46">
        <v>1580.71</v>
      </c>
      <c r="F118" s="46">
        <v>1871.32</v>
      </c>
      <c r="G118" s="46">
        <v>1490.68</v>
      </c>
      <c r="H118" s="46">
        <v>1468.37</v>
      </c>
      <c r="I118" s="46">
        <v>1653.17</v>
      </c>
      <c r="J118" s="46">
        <v>1734.19185625</v>
      </c>
      <c r="K118" s="46">
        <v>1387.3534850000001</v>
      </c>
      <c r="L118" s="46">
        <v>1387.3534850000001</v>
      </c>
      <c r="M118" s="46">
        <v>1734.19185625</v>
      </c>
      <c r="N118" s="46">
        <v>1387.3534850000001</v>
      </c>
      <c r="O118" s="46">
        <f t="shared" ref="O118:O150" si="5">SUM(C118:N118)</f>
        <v>18134.924167500001</v>
      </c>
      <c r="P118" s="58"/>
      <c r="Q118" s="58"/>
      <c r="R118" s="58"/>
      <c r="S118" s="58"/>
      <c r="T118" s="58"/>
      <c r="U118" s="58"/>
      <c r="V118" s="58"/>
      <c r="W118" s="58"/>
    </row>
    <row r="119" spans="1:23" x14ac:dyDescent="0.25">
      <c r="A119" s="73">
        <v>1323</v>
      </c>
      <c r="B119" s="73" t="s">
        <v>214</v>
      </c>
      <c r="C119" s="46">
        <v>6697.99</v>
      </c>
      <c r="D119" s="46">
        <v>6049.8</v>
      </c>
      <c r="E119" s="46">
        <v>7080.57</v>
      </c>
      <c r="F119" s="46">
        <v>6852.16</v>
      </c>
      <c r="G119" s="46">
        <v>7080.57</v>
      </c>
      <c r="H119" s="46">
        <v>6852.17</v>
      </c>
      <c r="I119" s="46">
        <v>7522.92</v>
      </c>
      <c r="J119" s="46">
        <v>7305.3792000000003</v>
      </c>
      <c r="K119" s="46">
        <v>7305.3792000000003</v>
      </c>
      <c r="L119" s="46">
        <v>7305.3792000000003</v>
      </c>
      <c r="M119" s="46">
        <v>7305.3792000000003</v>
      </c>
      <c r="N119" s="46">
        <v>15031.70175</v>
      </c>
      <c r="O119" s="46">
        <f t="shared" si="5"/>
        <v>92389.398549999984</v>
      </c>
      <c r="P119" s="58"/>
      <c r="Q119" s="58"/>
      <c r="R119" s="58"/>
      <c r="S119" s="58"/>
      <c r="T119" s="58"/>
      <c r="U119" s="58"/>
      <c r="V119" s="58"/>
    </row>
    <row r="120" spans="1:23" x14ac:dyDescent="0.25">
      <c r="A120" s="73">
        <v>1324</v>
      </c>
      <c r="B120" s="73" t="s">
        <v>215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f t="shared" si="5"/>
        <v>0</v>
      </c>
      <c r="P120" s="58"/>
      <c r="Q120" s="58"/>
      <c r="R120" s="58"/>
      <c r="S120" s="58"/>
      <c r="T120" s="58"/>
      <c r="U120" s="58"/>
      <c r="V120" s="58"/>
    </row>
    <row r="121" spans="1:23" x14ac:dyDescent="0.25">
      <c r="A121" s="73">
        <v>1325</v>
      </c>
      <c r="B121" s="73" t="s">
        <v>216</v>
      </c>
      <c r="C121" s="46">
        <v>1656.66</v>
      </c>
      <c r="D121" s="46">
        <v>1496.34</v>
      </c>
      <c r="E121" s="46">
        <v>1752.65</v>
      </c>
      <c r="F121" s="46">
        <v>1696.11</v>
      </c>
      <c r="G121" s="46">
        <v>1752.65</v>
      </c>
      <c r="H121" s="46">
        <v>1696.11</v>
      </c>
      <c r="I121" s="46">
        <v>2213.12</v>
      </c>
      <c r="J121" s="46">
        <v>1986.66</v>
      </c>
      <c r="K121" s="46">
        <v>1986.66</v>
      </c>
      <c r="L121" s="46">
        <v>1986.66</v>
      </c>
      <c r="M121" s="46">
        <v>1986.66</v>
      </c>
      <c r="N121" s="46">
        <v>1986.66</v>
      </c>
      <c r="O121" s="46">
        <f t="shared" si="5"/>
        <v>22196.94</v>
      </c>
      <c r="P121" s="58"/>
      <c r="Q121" s="58"/>
      <c r="R121" s="58"/>
      <c r="S121" s="58"/>
      <c r="T121" s="58"/>
      <c r="U121" s="58"/>
      <c r="V121" s="58"/>
    </row>
    <row r="122" spans="1:23" x14ac:dyDescent="0.25">
      <c r="A122" s="80">
        <v>1332</v>
      </c>
      <c r="B122" s="80" t="s">
        <v>217</v>
      </c>
      <c r="C122" s="46">
        <v>1142.55</v>
      </c>
      <c r="D122" s="46">
        <v>0</v>
      </c>
      <c r="E122" s="46">
        <v>0</v>
      </c>
      <c r="F122" s="46">
        <v>1513.41</v>
      </c>
      <c r="G122" s="46">
        <v>0</v>
      </c>
      <c r="H122" s="46">
        <v>870.19</v>
      </c>
      <c r="I122" s="46">
        <v>1132.6199999999999</v>
      </c>
      <c r="J122" s="46">
        <v>0</v>
      </c>
      <c r="K122" s="46">
        <v>0</v>
      </c>
      <c r="L122" s="46">
        <v>0</v>
      </c>
      <c r="M122" s="46">
        <v>0</v>
      </c>
      <c r="N122" s="46">
        <v>0</v>
      </c>
      <c r="O122" s="46">
        <f t="shared" si="5"/>
        <v>4658.7700000000004</v>
      </c>
      <c r="P122" s="58"/>
      <c r="Q122" s="58"/>
      <c r="R122" s="58"/>
      <c r="S122" s="58"/>
      <c r="T122" s="58"/>
      <c r="U122" s="58"/>
      <c r="V122" s="58"/>
    </row>
    <row r="123" spans="1:23" x14ac:dyDescent="0.25">
      <c r="A123" s="45">
        <v>1335</v>
      </c>
      <c r="B123" s="45" t="s">
        <v>220</v>
      </c>
      <c r="C123" s="46">
        <v>0</v>
      </c>
      <c r="D123" s="46">
        <v>0</v>
      </c>
      <c r="E123" s="46">
        <v>0</v>
      </c>
      <c r="F123" s="46">
        <v>2744.25</v>
      </c>
      <c r="G123" s="46">
        <v>819</v>
      </c>
      <c r="H123" s="46">
        <v>0</v>
      </c>
      <c r="I123" s="46">
        <v>1313.2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f t="shared" si="5"/>
        <v>4876.45</v>
      </c>
      <c r="P123" s="58"/>
      <c r="Q123" s="58"/>
      <c r="R123" s="58"/>
      <c r="S123" s="58"/>
      <c r="T123" s="58"/>
      <c r="U123" s="58"/>
      <c r="V123" s="58"/>
    </row>
    <row r="124" spans="1:23" x14ac:dyDescent="0.25">
      <c r="A124" s="73">
        <v>1336</v>
      </c>
      <c r="B124" s="73" t="s">
        <v>218</v>
      </c>
      <c r="C124" s="46">
        <v>3217.14</v>
      </c>
      <c r="D124" s="46">
        <v>780</v>
      </c>
      <c r="E124" s="46">
        <v>2098.5</v>
      </c>
      <c r="F124" s="44">
        <v>9468.23</v>
      </c>
      <c r="G124" s="46">
        <v>1638</v>
      </c>
      <c r="H124" s="46">
        <v>1464.75</v>
      </c>
      <c r="I124" s="46">
        <v>0</v>
      </c>
      <c r="J124" s="46">
        <v>0</v>
      </c>
      <c r="K124" s="46">
        <v>2803.2826999999997</v>
      </c>
      <c r="L124" s="46">
        <v>0</v>
      </c>
      <c r="M124" s="46">
        <v>4739.9791414405017</v>
      </c>
      <c r="N124" s="46">
        <v>4739.9791414405017</v>
      </c>
      <c r="O124" s="46">
        <f t="shared" si="5"/>
        <v>30949.860982881</v>
      </c>
      <c r="P124" s="58"/>
      <c r="Q124" s="58"/>
      <c r="R124" s="58"/>
      <c r="S124" s="58"/>
      <c r="T124" s="58"/>
      <c r="U124" s="58"/>
      <c r="V124" s="58"/>
    </row>
    <row r="125" spans="1:23" x14ac:dyDescent="0.25">
      <c r="A125" s="73">
        <v>1337</v>
      </c>
      <c r="B125" s="73" t="s">
        <v>219</v>
      </c>
      <c r="C125" s="46">
        <v>0</v>
      </c>
      <c r="D125" s="46">
        <v>0</v>
      </c>
      <c r="E125" s="46">
        <v>0</v>
      </c>
      <c r="F125" s="46">
        <v>16501.13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f t="shared" si="5"/>
        <v>16501.13</v>
      </c>
      <c r="P125" s="58"/>
      <c r="Q125" s="58"/>
      <c r="R125" s="58"/>
      <c r="S125" s="58"/>
      <c r="T125" s="58"/>
      <c r="U125" s="58"/>
      <c r="V125" s="58"/>
    </row>
    <row r="126" spans="1:23" x14ac:dyDescent="0.25">
      <c r="A126" s="73">
        <v>1411</v>
      </c>
      <c r="B126" s="73" t="s">
        <v>221</v>
      </c>
      <c r="C126" s="46">
        <v>6653.27</v>
      </c>
      <c r="D126" s="46">
        <v>6085.4</v>
      </c>
      <c r="E126" s="46">
        <v>7935.8</v>
      </c>
      <c r="F126" s="46">
        <v>7788.77</v>
      </c>
      <c r="G126" s="46">
        <v>8254.6</v>
      </c>
      <c r="H126" s="46">
        <v>8882.98</v>
      </c>
      <c r="I126" s="46">
        <v>6915.42</v>
      </c>
      <c r="J126" s="46">
        <v>7353.5650500000002</v>
      </c>
      <c r="K126" s="46">
        <v>6941.2453500000001</v>
      </c>
      <c r="L126" s="46">
        <v>7179.8369499999999</v>
      </c>
      <c r="M126" s="46">
        <v>7096.0337499999996</v>
      </c>
      <c r="N126" s="46">
        <v>7349.4655000000002</v>
      </c>
      <c r="O126" s="46">
        <f t="shared" si="5"/>
        <v>88436.386600000013</v>
      </c>
      <c r="P126" s="58"/>
      <c r="Q126" s="58"/>
      <c r="R126" s="58"/>
      <c r="S126" s="58"/>
      <c r="T126" s="58"/>
      <c r="U126" s="58"/>
      <c r="V126" s="58"/>
    </row>
    <row r="127" spans="1:23" x14ac:dyDescent="0.25">
      <c r="A127" s="73">
        <v>1421</v>
      </c>
      <c r="B127" s="73" t="s">
        <v>222</v>
      </c>
      <c r="C127" s="46">
        <v>0</v>
      </c>
      <c r="D127" s="46">
        <v>7028.94</v>
      </c>
      <c r="E127" s="46">
        <v>0</v>
      </c>
      <c r="F127" s="46">
        <v>7516.64</v>
      </c>
      <c r="G127" s="46">
        <v>0</v>
      </c>
      <c r="H127" s="46">
        <v>9082.59</v>
      </c>
      <c r="I127" s="46">
        <v>0</v>
      </c>
      <c r="J127" s="46">
        <v>9417.77</v>
      </c>
      <c r="K127" s="46">
        <v>0</v>
      </c>
      <c r="L127" s="46">
        <v>8466.1112499999999</v>
      </c>
      <c r="M127" s="46">
        <v>0</v>
      </c>
      <c r="N127" s="46">
        <v>8466.1112499999999</v>
      </c>
      <c r="O127" s="46">
        <f t="shared" si="5"/>
        <v>49978.162500000006</v>
      </c>
      <c r="P127" s="58"/>
      <c r="Q127" s="58"/>
      <c r="R127" s="58"/>
      <c r="S127" s="58"/>
      <c r="T127" s="58"/>
      <c r="U127" s="58"/>
      <c r="V127" s="58"/>
    </row>
    <row r="128" spans="1:23" x14ac:dyDescent="0.25">
      <c r="A128" s="73">
        <v>1431</v>
      </c>
      <c r="B128" s="73" t="s">
        <v>223</v>
      </c>
      <c r="C128" s="46">
        <v>0</v>
      </c>
      <c r="D128" s="46">
        <v>7239.8</v>
      </c>
      <c r="E128" s="46">
        <v>0</v>
      </c>
      <c r="F128" s="46">
        <v>7742.14</v>
      </c>
      <c r="G128" s="46">
        <v>0</v>
      </c>
      <c r="H128" s="46">
        <v>9355.08</v>
      </c>
      <c r="I128" s="46">
        <v>0</v>
      </c>
      <c r="J128" s="46">
        <v>10543.34</v>
      </c>
      <c r="K128" s="46">
        <v>0</v>
      </c>
      <c r="L128" s="46">
        <v>8720.09195</v>
      </c>
      <c r="M128" s="46">
        <v>0</v>
      </c>
      <c r="N128" s="46">
        <v>8720.09195</v>
      </c>
      <c r="O128" s="46">
        <f t="shared" si="5"/>
        <v>52320.543900000004</v>
      </c>
      <c r="P128" s="58"/>
      <c r="Q128" s="58"/>
      <c r="R128" s="58"/>
      <c r="S128" s="58"/>
      <c r="T128" s="58"/>
      <c r="U128" s="58"/>
      <c r="V128" s="58"/>
    </row>
    <row r="129" spans="1:22" x14ac:dyDescent="0.25">
      <c r="A129" s="73">
        <v>1543</v>
      </c>
      <c r="B129" s="73" t="s">
        <v>224</v>
      </c>
      <c r="C129" s="46">
        <v>101.55</v>
      </c>
      <c r="D129" s="46">
        <v>101.55</v>
      </c>
      <c r="E129" s="46">
        <v>101.55</v>
      </c>
      <c r="F129" s="46">
        <v>101.55</v>
      </c>
      <c r="G129" s="46">
        <v>101.55</v>
      </c>
      <c r="H129" s="46">
        <v>101.55</v>
      </c>
      <c r="I129" s="46">
        <v>101.55</v>
      </c>
      <c r="J129" s="46">
        <v>500</v>
      </c>
      <c r="K129" s="46">
        <v>500</v>
      </c>
      <c r="L129" s="46">
        <v>500</v>
      </c>
      <c r="M129" s="46">
        <v>500</v>
      </c>
      <c r="N129" s="46">
        <v>500</v>
      </c>
      <c r="O129" s="46">
        <f t="shared" si="5"/>
        <v>3210.85</v>
      </c>
      <c r="P129" s="58"/>
      <c r="Q129" s="58"/>
      <c r="R129" s="58"/>
      <c r="S129" s="58"/>
      <c r="T129" s="58"/>
      <c r="U129" s="58"/>
      <c r="V129" s="58"/>
    </row>
    <row r="130" spans="1:22" x14ac:dyDescent="0.25">
      <c r="A130" s="73">
        <v>1545</v>
      </c>
      <c r="B130" s="73" t="s">
        <v>225</v>
      </c>
      <c r="C130" s="46">
        <v>4402.2</v>
      </c>
      <c r="D130" s="46">
        <v>4402.2</v>
      </c>
      <c r="E130" s="46">
        <v>4402.2</v>
      </c>
      <c r="F130" s="46">
        <v>4402.2</v>
      </c>
      <c r="G130" s="46">
        <v>5282.64</v>
      </c>
      <c r="H130" s="46">
        <v>5282.64</v>
      </c>
      <c r="I130" s="46">
        <v>6742.09</v>
      </c>
      <c r="J130" s="46">
        <v>8263.3171779999993</v>
      </c>
      <c r="K130" s="46">
        <v>16753.5401155</v>
      </c>
      <c r="L130" s="46">
        <v>8839.27005775</v>
      </c>
      <c r="M130" s="46">
        <v>7345.6495635624997</v>
      </c>
      <c r="N130" s="46">
        <v>7345.6495635624997</v>
      </c>
      <c r="O130" s="46">
        <f t="shared" si="5"/>
        <v>83463.596478374995</v>
      </c>
      <c r="P130" s="58"/>
      <c r="Q130" s="58"/>
      <c r="R130" s="58"/>
      <c r="S130" s="58"/>
      <c r="T130" s="58"/>
      <c r="U130" s="58"/>
      <c r="V130" s="58"/>
    </row>
    <row r="131" spans="1:22" x14ac:dyDescent="0.25">
      <c r="A131" s="73">
        <v>1547</v>
      </c>
      <c r="B131" s="73" t="s">
        <v>226</v>
      </c>
      <c r="C131" s="46">
        <v>6178.01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5"/>
        <v>6178.01</v>
      </c>
      <c r="P131" s="58"/>
      <c r="Q131" s="58"/>
      <c r="R131" s="58"/>
      <c r="S131" s="58"/>
      <c r="T131" s="58"/>
      <c r="U131" s="58"/>
      <c r="V131" s="58"/>
    </row>
    <row r="132" spans="1:22" x14ac:dyDescent="0.25">
      <c r="A132" s="73">
        <v>1548</v>
      </c>
      <c r="B132" s="73" t="s">
        <v>227</v>
      </c>
      <c r="C132" s="46">
        <v>0</v>
      </c>
      <c r="D132" s="46">
        <v>0</v>
      </c>
      <c r="E132" s="46">
        <v>0</v>
      </c>
      <c r="F132" s="46">
        <v>0</v>
      </c>
      <c r="G132" s="46">
        <v>7101.17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f t="shared" si="5"/>
        <v>7101.17</v>
      </c>
      <c r="P132" s="58"/>
      <c r="Q132" s="58"/>
      <c r="R132" s="58"/>
      <c r="S132" s="58"/>
      <c r="T132" s="58"/>
      <c r="U132" s="58"/>
      <c r="V132" s="58"/>
    </row>
    <row r="133" spans="1:22" x14ac:dyDescent="0.25">
      <c r="A133" s="73">
        <v>1592</v>
      </c>
      <c r="B133" s="73" t="s">
        <v>228</v>
      </c>
      <c r="C133" s="46">
        <v>4805.16</v>
      </c>
      <c r="D133" s="46">
        <v>4805.16</v>
      </c>
      <c r="E133" s="46">
        <v>6706.72</v>
      </c>
      <c r="F133" s="46">
        <v>5523.2</v>
      </c>
      <c r="G133" s="46">
        <v>5523.2</v>
      </c>
      <c r="H133" s="46">
        <v>6904</v>
      </c>
      <c r="I133" s="46">
        <v>6608.9</v>
      </c>
      <c r="J133" s="46">
        <v>6936.767425</v>
      </c>
      <c r="K133" s="46">
        <v>5549.4139400000004</v>
      </c>
      <c r="L133" s="46">
        <v>5549.4139400000004</v>
      </c>
      <c r="M133" s="46">
        <v>6936.767425</v>
      </c>
      <c r="N133" s="46">
        <v>5549.4139400000004</v>
      </c>
      <c r="O133" s="46">
        <f t="shared" si="5"/>
        <v>71398.116670000003</v>
      </c>
      <c r="P133" s="58"/>
      <c r="Q133" s="58"/>
      <c r="R133" s="58"/>
      <c r="S133" s="58"/>
      <c r="T133" s="58"/>
      <c r="U133" s="58"/>
      <c r="V133" s="58"/>
    </row>
    <row r="134" spans="1:22" x14ac:dyDescent="0.25">
      <c r="A134" s="73">
        <v>1593</v>
      </c>
      <c r="B134" s="73" t="s">
        <v>229</v>
      </c>
      <c r="C134" s="46">
        <v>4805.16</v>
      </c>
      <c r="D134" s="46">
        <v>4805.16</v>
      </c>
      <c r="E134" s="46">
        <v>6706.72</v>
      </c>
      <c r="F134" s="46">
        <v>5523.2</v>
      </c>
      <c r="G134" s="46">
        <v>5523.2</v>
      </c>
      <c r="H134" s="46">
        <v>6904</v>
      </c>
      <c r="I134" s="46">
        <v>6608.9</v>
      </c>
      <c r="J134" s="46">
        <v>6936.767425</v>
      </c>
      <c r="K134" s="46">
        <v>5549.4139400000004</v>
      </c>
      <c r="L134" s="46">
        <v>5549.4139400000004</v>
      </c>
      <c r="M134" s="46">
        <v>6936.767425</v>
      </c>
      <c r="N134" s="46">
        <v>5549.4139400000004</v>
      </c>
      <c r="O134" s="46">
        <f t="shared" si="5"/>
        <v>71398.116670000003</v>
      </c>
      <c r="P134" s="58"/>
      <c r="Q134" s="58"/>
      <c r="R134" s="58"/>
      <c r="S134" s="58"/>
      <c r="T134" s="58"/>
      <c r="U134" s="58"/>
      <c r="V134" s="58"/>
    </row>
    <row r="135" spans="1:22" x14ac:dyDescent="0.25">
      <c r="A135" s="73">
        <v>1612</v>
      </c>
      <c r="B135" s="73" t="s">
        <v>230</v>
      </c>
      <c r="C135" s="46">
        <v>1153.23</v>
      </c>
      <c r="D135" s="46">
        <v>1153.23</v>
      </c>
      <c r="E135" s="46">
        <v>1793.88</v>
      </c>
      <c r="F135" s="46">
        <v>1325.55</v>
      </c>
      <c r="G135" s="46">
        <v>1325.55</v>
      </c>
      <c r="H135" s="46">
        <v>1656.94</v>
      </c>
      <c r="I135" s="46">
        <v>1331.86</v>
      </c>
      <c r="J135" s="46">
        <v>1664.8241819999998</v>
      </c>
      <c r="K135" s="46">
        <v>1331.8593455999999</v>
      </c>
      <c r="L135" s="46">
        <v>1331.8593455999999</v>
      </c>
      <c r="M135" s="46">
        <v>1664.8241819999998</v>
      </c>
      <c r="N135" s="46">
        <v>1331.8593455999999</v>
      </c>
      <c r="O135" s="46">
        <f t="shared" si="5"/>
        <v>17065.466400800004</v>
      </c>
      <c r="P135" s="58"/>
      <c r="Q135" s="58"/>
      <c r="R135" s="58"/>
      <c r="S135" s="58"/>
      <c r="T135" s="58"/>
      <c r="U135" s="58"/>
      <c r="V135" s="58"/>
    </row>
    <row r="136" spans="1:22" x14ac:dyDescent="0.25">
      <c r="A136" s="73">
        <v>2111</v>
      </c>
      <c r="B136" s="73" t="s">
        <v>231</v>
      </c>
      <c r="C136" s="46">
        <v>587.36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3780</v>
      </c>
      <c r="J136" s="46">
        <v>0</v>
      </c>
      <c r="K136" s="46">
        <v>1800</v>
      </c>
      <c r="L136" s="46">
        <v>0</v>
      </c>
      <c r="M136" s="46">
        <v>1800</v>
      </c>
      <c r="N136" s="46">
        <v>0</v>
      </c>
      <c r="O136" s="46">
        <f t="shared" si="5"/>
        <v>7967.36</v>
      </c>
      <c r="P136" s="58"/>
      <c r="Q136" s="58"/>
      <c r="R136" s="58"/>
      <c r="S136" s="58"/>
      <c r="T136" s="58"/>
      <c r="U136" s="58"/>
      <c r="V136" s="58"/>
    </row>
    <row r="137" spans="1:22" x14ac:dyDescent="0.25">
      <c r="A137" s="73">
        <v>2215</v>
      </c>
      <c r="B137" s="73" t="s">
        <v>235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315</v>
      </c>
      <c r="L137" s="46">
        <v>0</v>
      </c>
      <c r="M137" s="46">
        <v>315</v>
      </c>
      <c r="N137" s="46">
        <v>0</v>
      </c>
      <c r="O137" s="46">
        <f t="shared" si="5"/>
        <v>630</v>
      </c>
      <c r="P137" s="58"/>
      <c r="Q137" s="58"/>
      <c r="R137" s="58"/>
      <c r="S137" s="58"/>
      <c r="T137" s="58"/>
      <c r="U137" s="58"/>
      <c r="V137" s="58"/>
    </row>
    <row r="138" spans="1:22" x14ac:dyDescent="0.25">
      <c r="A138" s="73">
        <v>2911</v>
      </c>
      <c r="B138" s="73" t="s">
        <v>243</v>
      </c>
      <c r="C138" s="46">
        <v>0</v>
      </c>
      <c r="D138" s="46">
        <v>0</v>
      </c>
      <c r="E138" s="46">
        <v>0</v>
      </c>
      <c r="F138" s="46">
        <v>34.9</v>
      </c>
      <c r="G138" s="46">
        <v>0</v>
      </c>
      <c r="H138" s="46">
        <v>0</v>
      </c>
      <c r="I138" s="46">
        <v>1000</v>
      </c>
      <c r="J138" s="46">
        <v>1000</v>
      </c>
      <c r="K138" s="46">
        <v>0</v>
      </c>
      <c r="L138" s="46">
        <v>2000</v>
      </c>
      <c r="M138" s="46">
        <v>0</v>
      </c>
      <c r="N138" s="46">
        <v>1000</v>
      </c>
      <c r="O138" s="46">
        <f t="shared" si="5"/>
        <v>5034.8999999999996</v>
      </c>
      <c r="P138" s="58"/>
      <c r="Q138" s="58"/>
      <c r="R138" s="58"/>
      <c r="S138" s="58"/>
      <c r="T138" s="58"/>
      <c r="U138" s="58"/>
      <c r="V138" s="58"/>
    </row>
    <row r="139" spans="1:22" x14ac:dyDescent="0.25">
      <c r="A139" s="73">
        <v>3142</v>
      </c>
      <c r="B139" s="73" t="s">
        <v>244</v>
      </c>
      <c r="C139" s="46">
        <v>899</v>
      </c>
      <c r="D139" s="46">
        <v>899</v>
      </c>
      <c r="E139" s="46">
        <v>899</v>
      </c>
      <c r="F139" s="46">
        <v>899</v>
      </c>
      <c r="G139" s="46">
        <v>899</v>
      </c>
      <c r="H139" s="46">
        <v>899</v>
      </c>
      <c r="I139" s="46">
        <v>1000</v>
      </c>
      <c r="J139" s="46">
        <v>1000</v>
      </c>
      <c r="K139" s="46">
        <v>1000</v>
      </c>
      <c r="L139" s="46">
        <v>1000</v>
      </c>
      <c r="M139" s="46">
        <v>1000</v>
      </c>
      <c r="N139" s="46">
        <v>1000</v>
      </c>
      <c r="O139" s="46">
        <f t="shared" si="5"/>
        <v>11394</v>
      </c>
      <c r="P139" s="58"/>
      <c r="Q139" s="58"/>
      <c r="R139" s="58"/>
      <c r="S139" s="58"/>
      <c r="T139" s="58"/>
      <c r="U139" s="58"/>
      <c r="V139" s="58"/>
    </row>
    <row r="140" spans="1:22" x14ac:dyDescent="0.25">
      <c r="A140" s="73">
        <v>3272</v>
      </c>
      <c r="B140" s="73" t="s">
        <v>300</v>
      </c>
      <c r="C140" s="46">
        <v>0</v>
      </c>
      <c r="D140" s="46">
        <v>1331.65</v>
      </c>
      <c r="E140" s="46">
        <v>1790.57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3122.2200000000003</v>
      </c>
      <c r="P140" s="58"/>
      <c r="Q140" s="58"/>
      <c r="R140" s="58"/>
      <c r="S140" s="58"/>
      <c r="T140" s="58"/>
      <c r="U140" s="58"/>
      <c r="V140" s="58"/>
    </row>
    <row r="141" spans="1:22" x14ac:dyDescent="0.25">
      <c r="A141" s="73">
        <v>3341</v>
      </c>
      <c r="B141" s="73" t="s">
        <v>252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f t="shared" si="5"/>
        <v>0</v>
      </c>
      <c r="P141" s="58"/>
      <c r="Q141" s="58"/>
      <c r="R141" s="58"/>
      <c r="S141" s="58"/>
      <c r="T141" s="58"/>
      <c r="U141" s="58"/>
      <c r="V141" s="58"/>
    </row>
    <row r="142" spans="1:22" x14ac:dyDescent="0.25">
      <c r="A142" s="73">
        <v>3534</v>
      </c>
      <c r="B142" s="73" t="s">
        <v>265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600</v>
      </c>
      <c r="K142" s="46">
        <v>0</v>
      </c>
      <c r="L142" s="46">
        <v>0</v>
      </c>
      <c r="M142" s="46">
        <v>0</v>
      </c>
      <c r="N142" s="46">
        <v>0</v>
      </c>
      <c r="O142" s="46">
        <f t="shared" si="5"/>
        <v>600</v>
      </c>
      <c r="P142" s="58"/>
      <c r="Q142" s="58"/>
      <c r="R142" s="58"/>
      <c r="S142" s="58"/>
      <c r="T142" s="58"/>
      <c r="U142" s="58"/>
      <c r="V142" s="58"/>
    </row>
    <row r="143" spans="1:22" x14ac:dyDescent="0.25">
      <c r="A143" s="73">
        <v>3582</v>
      </c>
      <c r="B143" s="73" t="s">
        <v>266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300</v>
      </c>
      <c r="J143" s="46">
        <v>300</v>
      </c>
      <c r="K143" s="46">
        <v>300</v>
      </c>
      <c r="L143" s="46">
        <v>300</v>
      </c>
      <c r="M143" s="46">
        <v>300</v>
      </c>
      <c r="N143" s="46">
        <v>300</v>
      </c>
      <c r="O143" s="46">
        <f t="shared" si="5"/>
        <v>1800</v>
      </c>
      <c r="P143" s="58"/>
      <c r="Q143" s="58"/>
      <c r="R143" s="58"/>
      <c r="S143" s="58"/>
      <c r="T143" s="58"/>
      <c r="U143" s="58"/>
      <c r="V143" s="58"/>
    </row>
    <row r="144" spans="1:22" x14ac:dyDescent="0.25">
      <c r="A144" s="73">
        <v>3791</v>
      </c>
      <c r="B144" s="73" t="s">
        <v>267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2000</v>
      </c>
      <c r="L144" s="46">
        <v>2000</v>
      </c>
      <c r="M144" s="46">
        <v>0</v>
      </c>
      <c r="N144" s="46">
        <v>0</v>
      </c>
      <c r="O144" s="46">
        <f t="shared" si="5"/>
        <v>4000</v>
      </c>
      <c r="P144" s="58"/>
      <c r="Q144" s="58"/>
      <c r="R144" s="58"/>
      <c r="S144" s="58"/>
      <c r="T144" s="58"/>
      <c r="U144" s="58"/>
      <c r="V144" s="58"/>
    </row>
    <row r="145" spans="1:22" x14ac:dyDescent="0.25">
      <c r="A145" s="73">
        <v>3841</v>
      </c>
      <c r="B145" s="73" t="s">
        <v>301</v>
      </c>
      <c r="C145" s="46">
        <v>0</v>
      </c>
      <c r="D145" s="46">
        <v>3196.07</v>
      </c>
      <c r="E145" s="46">
        <v>483.37</v>
      </c>
      <c r="F145" s="46">
        <v>1364.12</v>
      </c>
      <c r="G145" s="46">
        <v>0</v>
      </c>
      <c r="H145" s="46">
        <v>0</v>
      </c>
      <c r="I145" s="46">
        <v>0</v>
      </c>
      <c r="J145" s="46">
        <v>91804.5</v>
      </c>
      <c r="K145" s="46">
        <v>0</v>
      </c>
      <c r="L145" s="46">
        <v>0</v>
      </c>
      <c r="M145" s="46">
        <v>0</v>
      </c>
      <c r="N145" s="46">
        <v>0</v>
      </c>
      <c r="O145" s="46">
        <f t="shared" si="5"/>
        <v>96848.06</v>
      </c>
      <c r="P145" s="58"/>
      <c r="Q145" s="58"/>
      <c r="R145" s="58"/>
      <c r="S145" s="58"/>
      <c r="T145" s="58"/>
      <c r="U145" s="58"/>
      <c r="V145" s="58"/>
    </row>
    <row r="146" spans="1:22" x14ac:dyDescent="0.25">
      <c r="A146" s="73">
        <v>3856</v>
      </c>
      <c r="B146" s="73" t="s">
        <v>270</v>
      </c>
      <c r="C146" s="46">
        <v>30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500</v>
      </c>
      <c r="M146" s="46">
        <v>0</v>
      </c>
      <c r="N146" s="46">
        <v>0</v>
      </c>
      <c r="O146" s="46">
        <f t="shared" si="5"/>
        <v>530</v>
      </c>
      <c r="P146" s="58"/>
      <c r="Q146" s="58"/>
      <c r="R146" s="58"/>
      <c r="S146" s="58"/>
      <c r="T146" s="58"/>
      <c r="U146" s="58"/>
      <c r="V146" s="58"/>
    </row>
    <row r="147" spans="1:22" x14ac:dyDescent="0.25">
      <c r="A147" s="73">
        <v>3857</v>
      </c>
      <c r="B147" s="73" t="s">
        <v>271</v>
      </c>
      <c r="C147" s="46">
        <v>422.5</v>
      </c>
      <c r="D147" s="46">
        <v>0</v>
      </c>
      <c r="E147" s="46">
        <v>0</v>
      </c>
      <c r="F147" s="46">
        <v>0</v>
      </c>
      <c r="G147" s="46">
        <v>265</v>
      </c>
      <c r="H147" s="46">
        <v>519.9</v>
      </c>
      <c r="I147" s="46">
        <v>0</v>
      </c>
      <c r="J147" s="46">
        <v>0</v>
      </c>
      <c r="K147" s="46">
        <v>500</v>
      </c>
      <c r="L147" s="46">
        <v>0</v>
      </c>
      <c r="M147" s="46">
        <v>500</v>
      </c>
      <c r="N147" s="46">
        <v>0</v>
      </c>
      <c r="O147" s="46">
        <f t="shared" si="5"/>
        <v>2207.4</v>
      </c>
      <c r="P147" s="58"/>
      <c r="Q147" s="58"/>
      <c r="R147" s="58"/>
      <c r="S147" s="58"/>
      <c r="T147" s="58"/>
      <c r="U147" s="58"/>
      <c r="V147" s="58"/>
    </row>
    <row r="148" spans="1:22" x14ac:dyDescent="0.25">
      <c r="A148" s="73">
        <v>3858</v>
      </c>
      <c r="B148" s="73" t="s">
        <v>272</v>
      </c>
      <c r="C148" s="46">
        <v>0</v>
      </c>
      <c r="D148" s="46">
        <v>131</v>
      </c>
      <c r="E148" s="46">
        <v>0</v>
      </c>
      <c r="F148" s="46">
        <v>0</v>
      </c>
      <c r="G148" s="46">
        <v>0</v>
      </c>
      <c r="H148" s="46">
        <v>88</v>
      </c>
      <c r="I148" s="46">
        <v>150</v>
      </c>
      <c r="J148" s="46">
        <v>0</v>
      </c>
      <c r="K148" s="46">
        <v>0</v>
      </c>
      <c r="L148" s="46">
        <v>0</v>
      </c>
      <c r="M148" s="46">
        <v>150</v>
      </c>
      <c r="N148" s="46">
        <v>0</v>
      </c>
      <c r="O148" s="46">
        <f t="shared" si="5"/>
        <v>519</v>
      </c>
      <c r="P148" s="58"/>
      <c r="Q148" s="58"/>
      <c r="R148" s="58"/>
      <c r="S148" s="58"/>
      <c r="T148" s="58"/>
      <c r="U148" s="58"/>
      <c r="V148" s="58"/>
    </row>
    <row r="149" spans="1:22" x14ac:dyDescent="0.25">
      <c r="A149" s="73">
        <v>5152</v>
      </c>
      <c r="B149" s="73" t="s">
        <v>274</v>
      </c>
      <c r="C149" s="46">
        <v>0</v>
      </c>
      <c r="D149" s="46">
        <v>10587.43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f t="shared" si="5"/>
        <v>10587.43</v>
      </c>
      <c r="P149" s="58"/>
      <c r="Q149" s="58"/>
      <c r="R149" s="58"/>
      <c r="S149" s="58"/>
      <c r="T149" s="58"/>
      <c r="U149" s="58"/>
      <c r="V149" s="58"/>
    </row>
    <row r="150" spans="1:22" x14ac:dyDescent="0.25">
      <c r="A150" s="73">
        <v>5671</v>
      </c>
      <c r="B150" s="73" t="s">
        <v>294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f t="shared" si="5"/>
        <v>0</v>
      </c>
      <c r="P150" s="58"/>
      <c r="Q150" s="58"/>
      <c r="R150" s="58"/>
      <c r="S150" s="58"/>
      <c r="T150" s="58"/>
      <c r="U150" s="58"/>
      <c r="V150" s="58"/>
    </row>
    <row r="151" spans="1:22" ht="39" x14ac:dyDescent="0.25">
      <c r="A151" s="73" t="s">
        <v>303</v>
      </c>
      <c r="B151" s="73" t="s">
        <v>45</v>
      </c>
      <c r="C151" s="44">
        <f t="shared" ref="C151:O151" si="6">SUM(C117:C150)</f>
        <v>91963.590000000011</v>
      </c>
      <c r="D151" s="44">
        <f t="shared" si="6"/>
        <v>109423.31</v>
      </c>
      <c r="E151" s="44">
        <f t="shared" si="6"/>
        <v>119612.97000000002</v>
      </c>
      <c r="F151" s="44">
        <f t="shared" si="6"/>
        <v>138099.12</v>
      </c>
      <c r="G151" s="44">
        <f t="shared" si="6"/>
        <v>102288.05</v>
      </c>
      <c r="H151" s="44">
        <f t="shared" si="6"/>
        <v>131067.31999999999</v>
      </c>
      <c r="I151" s="44">
        <f t="shared" si="6"/>
        <v>132032.29999999999</v>
      </c>
      <c r="J151" s="44">
        <f t="shared" si="6"/>
        <v>227408.43330875001</v>
      </c>
      <c r="K151" s="44">
        <f t="shared" si="6"/>
        <v>112072.22887009999</v>
      </c>
      <c r="L151" s="44">
        <f t="shared" si="6"/>
        <v>118664.47091235001</v>
      </c>
      <c r="M151" s="44">
        <f t="shared" si="6"/>
        <v>120372.60353575301</v>
      </c>
      <c r="N151" s="44">
        <f t="shared" si="6"/>
        <v>126306.78065960301</v>
      </c>
      <c r="O151" s="44">
        <f t="shared" si="6"/>
        <v>1529311.1772865553</v>
      </c>
      <c r="P151" s="58"/>
      <c r="Q151" s="58"/>
      <c r="R151" s="58"/>
      <c r="S151" s="58"/>
      <c r="T151" s="58"/>
      <c r="U151" s="58"/>
      <c r="V151" s="58"/>
    </row>
    <row r="152" spans="1:22" x14ac:dyDescent="0.25">
      <c r="A152" s="72"/>
      <c r="C152" s="46"/>
      <c r="D152" s="46"/>
      <c r="E152" s="46"/>
      <c r="J152" s="46"/>
      <c r="K152" s="46"/>
      <c r="L152" s="46"/>
      <c r="M152" s="46"/>
      <c r="N152" s="46"/>
      <c r="O152" s="46"/>
      <c r="P152" s="58"/>
      <c r="Q152" s="58"/>
      <c r="R152" s="58"/>
      <c r="S152" s="58"/>
      <c r="T152" s="58"/>
      <c r="U152" s="58"/>
      <c r="V152" s="58"/>
    </row>
    <row r="153" spans="1:22" x14ac:dyDescent="0.25">
      <c r="A153" s="40">
        <v>400</v>
      </c>
      <c r="B153" s="40" t="s">
        <v>304</v>
      </c>
      <c r="C153" s="47"/>
      <c r="D153" s="47"/>
      <c r="E153" s="47"/>
      <c r="F153" s="72"/>
      <c r="G153" s="72"/>
      <c r="H153" s="72"/>
      <c r="I153" s="88"/>
      <c r="J153" s="46"/>
      <c r="K153" s="46"/>
      <c r="L153" s="46"/>
      <c r="M153" s="46"/>
      <c r="N153" s="46"/>
      <c r="O153" s="46"/>
      <c r="P153" s="58"/>
      <c r="Q153" s="58"/>
      <c r="R153" s="58"/>
      <c r="S153" s="58"/>
      <c r="T153" s="58"/>
      <c r="U153" s="58"/>
      <c r="V153" s="58"/>
    </row>
    <row r="154" spans="1:22" x14ac:dyDescent="0.25">
      <c r="A154" s="73">
        <v>1564</v>
      </c>
      <c r="B154" s="73" t="s">
        <v>307</v>
      </c>
      <c r="C154" s="46">
        <v>0</v>
      </c>
      <c r="D154" s="46">
        <v>8000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8000</v>
      </c>
      <c r="L154" s="46">
        <v>0</v>
      </c>
      <c r="M154" s="46">
        <v>0</v>
      </c>
      <c r="N154" s="46">
        <v>0</v>
      </c>
      <c r="O154" s="46">
        <f t="shared" ref="O154:O190" si="7">SUM(C154:N154)</f>
        <v>16000</v>
      </c>
      <c r="P154" s="58"/>
      <c r="Q154" s="58"/>
      <c r="R154" s="58"/>
      <c r="S154" s="58"/>
      <c r="T154" s="58"/>
      <c r="U154" s="58"/>
      <c r="V154" s="58"/>
    </row>
    <row r="155" spans="1:22" x14ac:dyDescent="0.25">
      <c r="A155" s="73">
        <v>2161</v>
      </c>
      <c r="B155" s="73" t="s">
        <v>232</v>
      </c>
      <c r="C155" s="46">
        <v>15683.27</v>
      </c>
      <c r="D155" s="46">
        <v>10519.46</v>
      </c>
      <c r="E155" s="46">
        <v>30874.16</v>
      </c>
      <c r="F155" s="46">
        <v>24355.55</v>
      </c>
      <c r="G155" s="46">
        <v>58894.98</v>
      </c>
      <c r="H155" s="46">
        <v>21254.01</v>
      </c>
      <c r="I155" s="46">
        <v>49180.82</v>
      </c>
      <c r="J155" s="46">
        <v>42284.302800000005</v>
      </c>
      <c r="K155" s="46">
        <v>25930.721500253723</v>
      </c>
      <c r="L155" s="46">
        <v>26199.789521488412</v>
      </c>
      <c r="M155" s="46">
        <v>26274.434056016151</v>
      </c>
      <c r="N155" s="46">
        <v>25198.55107114364</v>
      </c>
      <c r="O155" s="46">
        <f t="shared" si="7"/>
        <v>356650.048948902</v>
      </c>
      <c r="P155" s="58"/>
      <c r="Q155" s="58"/>
      <c r="R155" s="58"/>
      <c r="S155" s="58"/>
      <c r="T155" s="58"/>
      <c r="U155" s="58"/>
      <c r="V155" s="58"/>
    </row>
    <row r="156" spans="1:22" x14ac:dyDescent="0.25">
      <c r="A156" s="73">
        <v>2213</v>
      </c>
      <c r="B156" s="73" t="s">
        <v>233</v>
      </c>
      <c r="C156" s="46">
        <v>0</v>
      </c>
      <c r="D156" s="46">
        <v>0</v>
      </c>
      <c r="E156" s="46">
        <v>0</v>
      </c>
      <c r="F156" s="46">
        <v>10653.61</v>
      </c>
      <c r="G156" s="46">
        <v>17122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f t="shared" si="7"/>
        <v>27775.61</v>
      </c>
      <c r="P156" s="58"/>
      <c r="Q156" s="58"/>
      <c r="R156" s="58"/>
      <c r="S156" s="58"/>
      <c r="T156" s="58"/>
      <c r="U156" s="58"/>
      <c r="V156" s="58"/>
    </row>
    <row r="157" spans="1:22" x14ac:dyDescent="0.25">
      <c r="A157" s="73">
        <v>2222</v>
      </c>
      <c r="B157" s="73" t="s">
        <v>308</v>
      </c>
      <c r="C157" s="46">
        <v>158181.4</v>
      </c>
      <c r="D157" s="46">
        <v>140112.20000000001</v>
      </c>
      <c r="E157" s="46">
        <v>139712.4</v>
      </c>
      <c r="F157" s="46">
        <v>141100.60999999999</v>
      </c>
      <c r="G157" s="46">
        <v>150250.4</v>
      </c>
      <c r="H157" s="46">
        <v>157174.1</v>
      </c>
      <c r="I157" s="46">
        <v>172825.9</v>
      </c>
      <c r="J157" s="46">
        <v>165000</v>
      </c>
      <c r="K157" s="46">
        <v>165000</v>
      </c>
      <c r="L157" s="46">
        <v>165000</v>
      </c>
      <c r="M157" s="46">
        <v>165000</v>
      </c>
      <c r="N157" s="46">
        <v>165000</v>
      </c>
      <c r="O157" s="46">
        <f t="shared" si="7"/>
        <v>1884357.01</v>
      </c>
      <c r="P157" s="58"/>
      <c r="Q157" s="58"/>
      <c r="R157" s="58"/>
      <c r="S157" s="58"/>
      <c r="T157" s="58"/>
      <c r="U157" s="58"/>
      <c r="V157" s="58"/>
    </row>
    <row r="158" spans="1:22" x14ac:dyDescent="0.25">
      <c r="A158" s="73">
        <v>2223</v>
      </c>
      <c r="B158" s="73" t="s">
        <v>309</v>
      </c>
      <c r="C158" s="46">
        <v>55922</v>
      </c>
      <c r="D158" s="46">
        <v>43246</v>
      </c>
      <c r="E158" s="46">
        <v>57841.55</v>
      </c>
      <c r="F158" s="46">
        <v>52397.5</v>
      </c>
      <c r="G158" s="46">
        <v>70994.5</v>
      </c>
      <c r="H158" s="46">
        <v>65070.3</v>
      </c>
      <c r="I158" s="46">
        <v>65430</v>
      </c>
      <c r="J158" s="46">
        <v>64500</v>
      </c>
      <c r="K158" s="46">
        <v>64500</v>
      </c>
      <c r="L158" s="46">
        <v>64500</v>
      </c>
      <c r="M158" s="46">
        <v>64500</v>
      </c>
      <c r="N158" s="46">
        <v>64500</v>
      </c>
      <c r="O158" s="46">
        <f t="shared" si="7"/>
        <v>733401.85</v>
      </c>
      <c r="P158" s="58"/>
      <c r="Q158" s="58"/>
      <c r="R158" s="58"/>
      <c r="S158" s="58"/>
      <c r="T158" s="58"/>
      <c r="U158" s="58"/>
      <c r="V158" s="58"/>
    </row>
    <row r="159" spans="1:22" x14ac:dyDescent="0.25">
      <c r="A159" s="73">
        <v>2224</v>
      </c>
      <c r="B159" s="73" t="s">
        <v>310</v>
      </c>
      <c r="C159" s="46">
        <v>85596</v>
      </c>
      <c r="D159" s="46">
        <v>166272</v>
      </c>
      <c r="E159" s="46">
        <v>121938</v>
      </c>
      <c r="F159" s="46">
        <v>288064</v>
      </c>
      <c r="G159" s="46">
        <v>180331</v>
      </c>
      <c r="H159" s="46">
        <v>140912</v>
      </c>
      <c r="I159" s="46">
        <v>163088</v>
      </c>
      <c r="J159" s="46">
        <v>152000</v>
      </c>
      <c r="K159" s="46">
        <v>152000</v>
      </c>
      <c r="L159" s="46">
        <v>152000</v>
      </c>
      <c r="M159" s="46">
        <v>152000</v>
      </c>
      <c r="N159" s="46">
        <v>152000</v>
      </c>
      <c r="O159" s="46">
        <f t="shared" si="7"/>
        <v>1906201</v>
      </c>
      <c r="P159" s="58"/>
      <c r="Q159" s="58"/>
      <c r="R159" s="58"/>
      <c r="S159" s="58"/>
      <c r="T159" s="58"/>
      <c r="U159" s="58"/>
      <c r="V159" s="58"/>
    </row>
    <row r="160" spans="1:22" x14ac:dyDescent="0.25">
      <c r="A160" s="73">
        <v>2225</v>
      </c>
      <c r="B160" s="73" t="s">
        <v>311</v>
      </c>
      <c r="C160" s="46">
        <v>243212.02</v>
      </c>
      <c r="D160" s="46">
        <v>255564.22</v>
      </c>
      <c r="E160" s="46">
        <v>311706.37</v>
      </c>
      <c r="F160" s="46">
        <v>223088.19</v>
      </c>
      <c r="G160" s="46">
        <v>154919.42000000001</v>
      </c>
      <c r="H160" s="46">
        <v>325867.57</v>
      </c>
      <c r="I160" s="46">
        <v>292793.82</v>
      </c>
      <c r="J160" s="46">
        <v>250000</v>
      </c>
      <c r="K160" s="46">
        <v>250000</v>
      </c>
      <c r="L160" s="46">
        <v>250000</v>
      </c>
      <c r="M160" s="46">
        <v>250000</v>
      </c>
      <c r="N160" s="46">
        <v>250000</v>
      </c>
      <c r="O160" s="46">
        <f t="shared" si="7"/>
        <v>3057151.6100000003</v>
      </c>
      <c r="P160" s="58"/>
      <c r="Q160" s="58"/>
      <c r="R160" s="58"/>
      <c r="S160" s="58"/>
      <c r="T160" s="58"/>
      <c r="U160" s="58"/>
      <c r="V160" s="58"/>
    </row>
    <row r="161" spans="1:22" x14ac:dyDescent="0.25">
      <c r="A161" s="73">
        <v>2226</v>
      </c>
      <c r="B161" s="73" t="s">
        <v>312</v>
      </c>
      <c r="C161" s="46">
        <v>1068</v>
      </c>
      <c r="D161" s="46">
        <v>2011.5</v>
      </c>
      <c r="E161" s="46">
        <v>1653</v>
      </c>
      <c r="F161" s="46">
        <v>3424</v>
      </c>
      <c r="G161" s="46">
        <v>2074</v>
      </c>
      <c r="H161" s="46">
        <v>1686</v>
      </c>
      <c r="I161" s="46">
        <v>3813.7</v>
      </c>
      <c r="J161" s="46">
        <v>3500</v>
      </c>
      <c r="K161" s="46">
        <v>3500</v>
      </c>
      <c r="L161" s="46">
        <v>3500</v>
      </c>
      <c r="M161" s="46">
        <v>3500</v>
      </c>
      <c r="N161" s="46">
        <v>3500</v>
      </c>
      <c r="O161" s="46">
        <f t="shared" si="7"/>
        <v>33230.199999999997</v>
      </c>
      <c r="P161" s="58"/>
      <c r="Q161" s="58"/>
      <c r="R161" s="58"/>
      <c r="S161" s="58"/>
      <c r="T161" s="58"/>
      <c r="U161" s="58"/>
      <c r="V161" s="58"/>
    </row>
    <row r="162" spans="1:22" x14ac:dyDescent="0.25">
      <c r="A162" s="73">
        <v>2386</v>
      </c>
      <c r="B162" s="73" t="s">
        <v>313</v>
      </c>
      <c r="C162" s="46">
        <v>84302.92</v>
      </c>
      <c r="D162" s="46">
        <v>183703.78</v>
      </c>
      <c r="E162" s="46">
        <v>158467.56</v>
      </c>
      <c r="F162" s="46">
        <v>204741.16</v>
      </c>
      <c r="G162" s="46">
        <v>129055.8</v>
      </c>
      <c r="H162" s="46">
        <v>140742.87</v>
      </c>
      <c r="I162" s="46">
        <f>206376.08-20637.61</f>
        <v>185738.46999999997</v>
      </c>
      <c r="J162" s="46">
        <f>324895.977-32489.6</f>
        <v>292406.37700000004</v>
      </c>
      <c r="K162" s="46">
        <f>187733.8155-18773.38</f>
        <v>168960.43549999999</v>
      </c>
      <c r="L162" s="46">
        <f>97020-9702</f>
        <v>87318</v>
      </c>
      <c r="M162" s="46">
        <f>120303.561-12030.36</f>
        <v>108273.201</v>
      </c>
      <c r="N162" s="46">
        <f>117521.6595-11752.17</f>
        <v>105769.4895</v>
      </c>
      <c r="O162" s="46">
        <f t="shared" si="7"/>
        <v>1849480.0629999998</v>
      </c>
      <c r="P162" s="58"/>
      <c r="Q162" s="58"/>
      <c r="R162" s="58"/>
      <c r="S162" s="58"/>
      <c r="T162" s="58"/>
      <c r="U162" s="58"/>
      <c r="V162" s="58"/>
    </row>
    <row r="163" spans="1:22" x14ac:dyDescent="0.25">
      <c r="A163" s="73">
        <v>2387</v>
      </c>
      <c r="B163" s="73" t="s">
        <v>314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46">
        <v>0</v>
      </c>
      <c r="N163" s="46">
        <v>3675</v>
      </c>
      <c r="O163" s="46">
        <f t="shared" si="7"/>
        <v>3675</v>
      </c>
      <c r="P163" s="58"/>
      <c r="Q163" s="58"/>
      <c r="R163" s="58"/>
      <c r="S163" s="58"/>
      <c r="T163" s="58"/>
      <c r="U163" s="58"/>
      <c r="V163" s="58"/>
    </row>
    <row r="164" spans="1:22" x14ac:dyDescent="0.25">
      <c r="A164" s="73">
        <v>2388</v>
      </c>
      <c r="B164" s="73" t="s">
        <v>315</v>
      </c>
      <c r="C164" s="46">
        <v>0</v>
      </c>
      <c r="D164" s="46">
        <v>2517.1999999999998</v>
      </c>
      <c r="E164" s="46">
        <v>2001</v>
      </c>
      <c r="F164" s="46">
        <v>0</v>
      </c>
      <c r="G164" s="46">
        <v>881.6</v>
      </c>
      <c r="H164" s="46">
        <v>3274.68</v>
      </c>
      <c r="I164" s="46">
        <v>10000</v>
      </c>
      <c r="J164" s="46">
        <v>4500</v>
      </c>
      <c r="K164" s="46">
        <v>3000</v>
      </c>
      <c r="L164" s="46">
        <v>6000</v>
      </c>
      <c r="M164" s="46">
        <v>0</v>
      </c>
      <c r="N164" s="46">
        <v>3000</v>
      </c>
      <c r="O164" s="46">
        <f t="shared" si="7"/>
        <v>35174.479999999996</v>
      </c>
      <c r="P164" s="58"/>
      <c r="Q164" s="58"/>
      <c r="R164" s="58"/>
      <c r="S164" s="58"/>
      <c r="T164" s="58"/>
      <c r="U164" s="58"/>
      <c r="V164" s="58"/>
    </row>
    <row r="165" spans="1:22" x14ac:dyDescent="0.25">
      <c r="A165" s="73">
        <v>2612</v>
      </c>
      <c r="B165" s="73" t="s">
        <v>316</v>
      </c>
      <c r="C165" s="46">
        <v>39567.25</v>
      </c>
      <c r="D165" s="46">
        <v>31347.87</v>
      </c>
      <c r="E165" s="46">
        <v>37486.35</v>
      </c>
      <c r="F165" s="46">
        <v>47610.23</v>
      </c>
      <c r="G165" s="46">
        <v>41509.360000000001</v>
      </c>
      <c r="H165" s="46">
        <v>40490.82</v>
      </c>
      <c r="I165" s="46">
        <f>60200.11-15000</f>
        <v>45200.11</v>
      </c>
      <c r="J165" s="46">
        <f>36692.3479999999*1.2</f>
        <v>44030.817599999886</v>
      </c>
      <c r="K165" s="46">
        <f>31978.3833294719*1.2</f>
        <v>38374.059995366282</v>
      </c>
      <c r="L165" s="46">
        <f>30169.751323106*1.2</f>
        <v>36203.701587727199</v>
      </c>
      <c r="M165" s="46">
        <f>31245.2009903431*1.2</f>
        <v>37494.241188411717</v>
      </c>
      <c r="N165" s="46">
        <f>19992.2783920587*1.2</f>
        <v>23990.734070470437</v>
      </c>
      <c r="O165" s="46">
        <f t="shared" si="7"/>
        <v>463305.54444197548</v>
      </c>
      <c r="P165" s="58"/>
      <c r="Q165" s="58"/>
      <c r="R165" s="58"/>
      <c r="S165" s="58"/>
      <c r="T165" s="58"/>
      <c r="U165" s="58"/>
      <c r="V165" s="58"/>
    </row>
    <row r="166" spans="1:22" x14ac:dyDescent="0.25">
      <c r="A166" s="73">
        <v>2712</v>
      </c>
      <c r="B166" s="73" t="s">
        <v>317</v>
      </c>
      <c r="C166" s="46">
        <v>18188.8</v>
      </c>
      <c r="D166" s="46">
        <v>0</v>
      </c>
      <c r="E166" s="46">
        <v>1044</v>
      </c>
      <c r="F166" s="46">
        <v>0</v>
      </c>
      <c r="G166" s="46">
        <v>632.20000000000005</v>
      </c>
      <c r="H166" s="46">
        <v>0</v>
      </c>
      <c r="I166" s="46">
        <v>203073.8</v>
      </c>
      <c r="J166" s="46">
        <v>0</v>
      </c>
      <c r="K166" s="46">
        <v>4200</v>
      </c>
      <c r="L166" s="46">
        <v>0</v>
      </c>
      <c r="M166" s="46">
        <v>0</v>
      </c>
      <c r="N166" s="46">
        <v>0</v>
      </c>
      <c r="O166" s="46">
        <f t="shared" si="7"/>
        <v>227138.8</v>
      </c>
      <c r="P166" s="58"/>
      <c r="Q166" s="58"/>
      <c r="R166" s="58"/>
      <c r="S166" s="58"/>
      <c r="T166" s="58"/>
      <c r="U166" s="58"/>
      <c r="V166" s="58"/>
    </row>
    <row r="167" spans="1:22" x14ac:dyDescent="0.25">
      <c r="A167" s="73">
        <v>3111</v>
      </c>
      <c r="B167" s="73" t="s">
        <v>318</v>
      </c>
      <c r="C167" s="46">
        <v>103568</v>
      </c>
      <c r="D167" s="46">
        <v>109070</v>
      </c>
      <c r="E167" s="46">
        <v>141339</v>
      </c>
      <c r="F167" s="46">
        <v>104855</v>
      </c>
      <c r="G167" s="46">
        <v>115303</v>
      </c>
      <c r="H167" s="46">
        <v>114120</v>
      </c>
      <c r="I167" s="46">
        <v>100000</v>
      </c>
      <c r="J167" s="46">
        <v>100000</v>
      </c>
      <c r="K167" s="46">
        <v>100000</v>
      </c>
      <c r="L167" s="46">
        <v>100000</v>
      </c>
      <c r="M167" s="46">
        <v>100000</v>
      </c>
      <c r="N167" s="46">
        <v>100000</v>
      </c>
      <c r="O167" s="46">
        <f t="shared" si="7"/>
        <v>1288255</v>
      </c>
      <c r="P167" s="58"/>
      <c r="Q167" s="58"/>
      <c r="R167" s="58"/>
      <c r="S167" s="58"/>
      <c r="T167" s="58"/>
      <c r="U167" s="58"/>
      <c r="V167" s="58"/>
    </row>
    <row r="168" spans="1:22" x14ac:dyDescent="0.25">
      <c r="A168" s="73">
        <v>3162</v>
      </c>
      <c r="B168" s="73" t="s">
        <v>319</v>
      </c>
      <c r="C168" s="46">
        <v>0</v>
      </c>
      <c r="D168" s="46">
        <v>0</v>
      </c>
      <c r="E168" s="46">
        <v>0</v>
      </c>
      <c r="F168" s="46">
        <v>0</v>
      </c>
      <c r="G168" s="46">
        <v>9464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f t="shared" si="7"/>
        <v>9464</v>
      </c>
      <c r="P168" s="58"/>
      <c r="Q168" s="58"/>
      <c r="R168" s="58"/>
      <c r="S168" s="58"/>
      <c r="T168" s="58"/>
      <c r="U168" s="58"/>
      <c r="V168" s="58"/>
    </row>
    <row r="169" spans="1:22" x14ac:dyDescent="0.25">
      <c r="A169" s="73">
        <v>3261</v>
      </c>
      <c r="B169" s="73" t="s">
        <v>352</v>
      </c>
      <c r="C169" s="46">
        <v>94664.34</v>
      </c>
      <c r="D169" s="46">
        <v>0</v>
      </c>
      <c r="E169" s="46">
        <v>0</v>
      </c>
      <c r="F169" s="46">
        <v>0</v>
      </c>
      <c r="G169" s="46">
        <v>47384.01</v>
      </c>
      <c r="H169" s="46">
        <v>14244</v>
      </c>
      <c r="I169" s="46">
        <v>0</v>
      </c>
      <c r="J169" s="46">
        <v>0</v>
      </c>
      <c r="K169" s="46">
        <v>208800</v>
      </c>
      <c r="L169" s="46">
        <v>104400</v>
      </c>
      <c r="M169" s="46">
        <v>104400</v>
      </c>
      <c r="N169" s="46">
        <v>104400</v>
      </c>
      <c r="O169" s="46">
        <f t="shared" si="7"/>
        <v>678292.35</v>
      </c>
      <c r="P169" s="58"/>
      <c r="Q169" s="58"/>
      <c r="R169" s="58"/>
      <c r="S169" s="58"/>
      <c r="T169" s="58"/>
      <c r="U169" s="58"/>
      <c r="V169" s="58"/>
    </row>
    <row r="170" spans="1:22" x14ac:dyDescent="0.25">
      <c r="A170" s="73">
        <v>3273</v>
      </c>
      <c r="B170" s="73" t="s">
        <v>321</v>
      </c>
      <c r="C170" s="46">
        <v>0</v>
      </c>
      <c r="D170" s="46">
        <v>0</v>
      </c>
      <c r="E170" s="46">
        <v>0</v>
      </c>
      <c r="F170" s="46">
        <v>0</v>
      </c>
      <c r="G170" s="46">
        <v>117145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7"/>
        <v>117145</v>
      </c>
      <c r="P170" s="58"/>
      <c r="Q170" s="58"/>
      <c r="R170" s="58"/>
      <c r="S170" s="58"/>
      <c r="T170" s="58"/>
      <c r="U170" s="58"/>
      <c r="V170" s="58"/>
    </row>
    <row r="171" spans="1:22" x14ac:dyDescent="0.25">
      <c r="A171" s="73">
        <v>3341</v>
      </c>
      <c r="B171" s="73" t="s">
        <v>252</v>
      </c>
      <c r="C171" s="46">
        <v>2030</v>
      </c>
      <c r="D171" s="46">
        <v>60030</v>
      </c>
      <c r="E171" s="46">
        <v>31030</v>
      </c>
      <c r="F171" s="46">
        <v>31030</v>
      </c>
      <c r="G171" s="46">
        <v>81030</v>
      </c>
      <c r="H171" s="46">
        <v>31030</v>
      </c>
      <c r="I171" s="46">
        <v>31200</v>
      </c>
      <c r="J171" s="46">
        <f t="shared" ref="J171:N171" si="8">2200+29000</f>
        <v>31200</v>
      </c>
      <c r="K171" s="46">
        <f t="shared" si="8"/>
        <v>31200</v>
      </c>
      <c r="L171" s="46">
        <f t="shared" si="8"/>
        <v>31200</v>
      </c>
      <c r="M171" s="46">
        <f t="shared" si="8"/>
        <v>31200</v>
      </c>
      <c r="N171" s="46">
        <f t="shared" si="8"/>
        <v>31200</v>
      </c>
      <c r="O171" s="46">
        <f t="shared" si="7"/>
        <v>423380</v>
      </c>
      <c r="P171" s="58"/>
      <c r="Q171" s="58"/>
      <c r="R171" s="58"/>
      <c r="S171" s="58"/>
      <c r="T171" s="58"/>
      <c r="U171" s="58"/>
      <c r="V171" s="58"/>
    </row>
    <row r="172" spans="1:22" x14ac:dyDescent="0.25">
      <c r="A172" s="73">
        <v>3441</v>
      </c>
      <c r="B172" s="73" t="s">
        <v>323</v>
      </c>
      <c r="C172" s="46">
        <v>0</v>
      </c>
      <c r="D172" s="46">
        <v>0</v>
      </c>
      <c r="E172" s="46">
        <v>2234</v>
      </c>
      <c r="F172" s="46">
        <v>33474.92</v>
      </c>
      <c r="G172" s="46">
        <v>40966.31</v>
      </c>
      <c r="H172" s="46">
        <v>13742.26</v>
      </c>
      <c r="I172" s="46">
        <v>95287.5</v>
      </c>
      <c r="J172" s="46">
        <v>72853.294500000004</v>
      </c>
      <c r="K172" s="46">
        <v>8865.5909939921967</v>
      </c>
      <c r="L172" s="46">
        <v>0</v>
      </c>
      <c r="M172" s="46">
        <v>35441.37003766276</v>
      </c>
      <c r="N172" s="46">
        <v>0</v>
      </c>
      <c r="O172" s="46">
        <f t="shared" si="7"/>
        <v>302865.24553165492</v>
      </c>
      <c r="P172" s="58"/>
      <c r="Q172" s="58"/>
      <c r="R172" s="58"/>
      <c r="S172" s="58"/>
      <c r="T172" s="58"/>
      <c r="U172" s="58"/>
      <c r="V172" s="58"/>
    </row>
    <row r="173" spans="1:22" x14ac:dyDescent="0.25">
      <c r="A173" s="73">
        <v>3511</v>
      </c>
      <c r="B173" s="66" t="s">
        <v>261</v>
      </c>
      <c r="C173" s="46">
        <v>49165.1</v>
      </c>
      <c r="D173" s="46">
        <v>13277.73</v>
      </c>
      <c r="E173" s="46">
        <v>263146.81</v>
      </c>
      <c r="F173" s="46">
        <v>131048.43</v>
      </c>
      <c r="G173" s="46">
        <v>409526.76</v>
      </c>
      <c r="H173" s="46">
        <v>308330.74</v>
      </c>
      <c r="I173" s="46">
        <v>676918.43</v>
      </c>
      <c r="J173" s="46">
        <v>50000</v>
      </c>
      <c r="K173" s="46">
        <v>50000</v>
      </c>
      <c r="L173" s="46">
        <v>50000</v>
      </c>
      <c r="M173" s="46">
        <v>50000</v>
      </c>
      <c r="N173" s="46">
        <v>50000</v>
      </c>
      <c r="O173" s="46">
        <f t="shared" si="7"/>
        <v>2101414</v>
      </c>
      <c r="P173" s="58"/>
      <c r="Q173" s="58"/>
      <c r="R173" s="58"/>
      <c r="S173" s="58"/>
      <c r="T173" s="58"/>
      <c r="U173" s="58"/>
      <c r="V173" s="58"/>
    </row>
    <row r="174" spans="1:22" x14ac:dyDescent="0.25">
      <c r="A174" s="73">
        <v>3514</v>
      </c>
      <c r="B174" s="73" t="s">
        <v>324</v>
      </c>
      <c r="C174" s="46">
        <v>471567.86</v>
      </c>
      <c r="D174" s="46">
        <v>126591.84</v>
      </c>
      <c r="E174" s="46">
        <v>284815.86</v>
      </c>
      <c r="F174" s="46">
        <v>21453.59</v>
      </c>
      <c r="G174" s="46">
        <v>20374.95</v>
      </c>
      <c r="H174" s="46">
        <v>31291.200000000001</v>
      </c>
      <c r="I174" s="46">
        <v>26880.26</v>
      </c>
      <c r="J174" s="46">
        <v>25000</v>
      </c>
      <c r="K174" s="46">
        <v>25000</v>
      </c>
      <c r="L174" s="46">
        <v>25000</v>
      </c>
      <c r="M174" s="46">
        <v>25000</v>
      </c>
      <c r="N174" s="46">
        <v>25000</v>
      </c>
      <c r="O174" s="46">
        <f t="shared" si="7"/>
        <v>1107975.5599999998</v>
      </c>
      <c r="P174" s="58"/>
      <c r="Q174" s="58"/>
      <c r="R174" s="58"/>
      <c r="S174" s="58"/>
      <c r="T174" s="58"/>
      <c r="U174" s="58"/>
      <c r="V174" s="58"/>
    </row>
    <row r="175" spans="1:22" x14ac:dyDescent="0.25">
      <c r="A175" s="73">
        <v>3551</v>
      </c>
      <c r="B175" s="73" t="s">
        <v>325</v>
      </c>
      <c r="C175" s="46">
        <v>5124.18</v>
      </c>
      <c r="D175" s="46">
        <v>14689.53</v>
      </c>
      <c r="E175" s="46">
        <v>24581.37</v>
      </c>
      <c r="F175" s="46">
        <v>11631.55</v>
      </c>
      <c r="G175" s="46">
        <v>16768.599999999999</v>
      </c>
      <c r="H175" s="46">
        <v>45924.19</v>
      </c>
      <c r="I175" s="46">
        <v>20000</v>
      </c>
      <c r="J175" s="46">
        <v>20000</v>
      </c>
      <c r="K175" s="46">
        <v>20000</v>
      </c>
      <c r="L175" s="46">
        <v>20000</v>
      </c>
      <c r="M175" s="46">
        <v>20000</v>
      </c>
      <c r="N175" s="46">
        <v>20000</v>
      </c>
      <c r="O175" s="46">
        <f t="shared" si="7"/>
        <v>238719.42</v>
      </c>
      <c r="P175" s="58"/>
      <c r="Q175" s="58"/>
      <c r="R175" s="58"/>
      <c r="S175" s="58"/>
      <c r="T175" s="58"/>
      <c r="U175" s="58"/>
      <c r="V175" s="58"/>
    </row>
    <row r="176" spans="1:22" x14ac:dyDescent="0.25">
      <c r="A176" s="73">
        <v>3571</v>
      </c>
      <c r="B176" s="73" t="s">
        <v>287</v>
      </c>
      <c r="C176" s="46">
        <v>6846.02</v>
      </c>
      <c r="D176" s="46">
        <v>13351.6</v>
      </c>
      <c r="E176" s="46">
        <v>4755.3999999999996</v>
      </c>
      <c r="F176" s="46">
        <v>23419.47</v>
      </c>
      <c r="G176" s="46">
        <v>0</v>
      </c>
      <c r="H176" s="46">
        <v>0</v>
      </c>
      <c r="I176" s="46">
        <f>49251.13-20000</f>
        <v>29251.129999999997</v>
      </c>
      <c r="J176" s="46">
        <v>15000</v>
      </c>
      <c r="K176" s="46">
        <v>15000</v>
      </c>
      <c r="L176" s="46">
        <v>15000</v>
      </c>
      <c r="M176" s="46">
        <v>15000</v>
      </c>
      <c r="N176" s="46">
        <v>15000</v>
      </c>
      <c r="O176" s="46">
        <f t="shared" si="7"/>
        <v>152623.62</v>
      </c>
      <c r="P176" s="58"/>
      <c r="Q176" s="87"/>
      <c r="R176" s="39"/>
      <c r="S176" s="39"/>
      <c r="T176" s="39"/>
      <c r="U176" s="39"/>
      <c r="V176" s="39"/>
    </row>
    <row r="177" spans="1:22" x14ac:dyDescent="0.25">
      <c r="A177" s="73">
        <v>3622</v>
      </c>
      <c r="B177" s="73" t="s">
        <v>326</v>
      </c>
      <c r="C177" s="46">
        <v>208.8</v>
      </c>
      <c r="D177" s="46">
        <v>3378.12</v>
      </c>
      <c r="E177" s="46">
        <v>947.74</v>
      </c>
      <c r="F177" s="46">
        <v>15925.54</v>
      </c>
      <c r="G177" s="46">
        <v>18027.73</v>
      </c>
      <c r="H177" s="46">
        <v>7287.82</v>
      </c>
      <c r="I177" s="46">
        <v>24543.35</v>
      </c>
      <c r="J177" s="46">
        <f>70306.96-40000</f>
        <v>30306.960000000006</v>
      </c>
      <c r="K177" s="46">
        <f>103039.86-43039.86</f>
        <v>60000</v>
      </c>
      <c r="L177" s="46">
        <v>36750</v>
      </c>
      <c r="M177" s="46">
        <v>15750</v>
      </c>
      <c r="N177" s="46">
        <v>15750</v>
      </c>
      <c r="O177" s="46">
        <f t="shared" si="7"/>
        <v>228876.06</v>
      </c>
      <c r="P177" s="58"/>
      <c r="Q177" s="58"/>
      <c r="R177" s="58"/>
      <c r="S177" s="58"/>
      <c r="T177" s="58"/>
      <c r="U177" s="58"/>
      <c r="V177" s="58"/>
    </row>
    <row r="178" spans="1:22" x14ac:dyDescent="0.25">
      <c r="A178" s="73">
        <v>3623</v>
      </c>
      <c r="B178" s="73" t="s">
        <v>327</v>
      </c>
      <c r="C178" s="46">
        <v>0</v>
      </c>
      <c r="D178" s="46">
        <v>2067.5300000000002</v>
      </c>
      <c r="E178" s="46">
        <v>0</v>
      </c>
      <c r="F178" s="46">
        <v>11600</v>
      </c>
      <c r="G178" s="46">
        <v>251254.92</v>
      </c>
      <c r="H178" s="46">
        <v>223729.19</v>
      </c>
      <c r="I178" s="46">
        <v>336109.11</v>
      </c>
      <c r="J178" s="46">
        <f>222212.9+106295.7</f>
        <v>328508.59999999998</v>
      </c>
      <c r="K178" s="46">
        <v>314754</v>
      </c>
      <c r="L178" s="46">
        <f>197295.55+13725.32+106295.7+4858.4</f>
        <v>322174.97000000003</v>
      </c>
      <c r="M178" s="46">
        <v>214664.54</v>
      </c>
      <c r="N178" s="46">
        <v>116133.34</v>
      </c>
      <c r="O178" s="46">
        <f t="shared" si="7"/>
        <v>2120996.2000000002</v>
      </c>
      <c r="P178" s="58"/>
      <c r="Q178" s="58"/>
      <c r="R178" s="58"/>
      <c r="S178" s="58"/>
      <c r="T178" s="58"/>
      <c r="U178" s="58"/>
      <c r="V178" s="58"/>
    </row>
    <row r="179" spans="1:22" x14ac:dyDescent="0.25">
      <c r="A179" s="73">
        <v>3625</v>
      </c>
      <c r="B179" s="73" t="s">
        <v>362</v>
      </c>
      <c r="C179" s="46">
        <v>5956.6</v>
      </c>
      <c r="D179" s="46">
        <v>0</v>
      </c>
      <c r="E179" s="46">
        <v>0</v>
      </c>
      <c r="F179" s="46">
        <v>23200</v>
      </c>
      <c r="G179" s="46">
        <v>13718.74</v>
      </c>
      <c r="H179" s="46">
        <v>2583.9</v>
      </c>
      <c r="I179" s="46">
        <v>49026.07</v>
      </c>
      <c r="J179" s="46">
        <v>4718.3999999999996</v>
      </c>
      <c r="K179" s="46">
        <v>3500</v>
      </c>
      <c r="L179" s="46">
        <f>2100+156.6+631.13</f>
        <v>2887.73</v>
      </c>
      <c r="M179" s="46">
        <v>2100</v>
      </c>
      <c r="N179" s="46">
        <v>2100</v>
      </c>
      <c r="O179" s="46">
        <f t="shared" si="7"/>
        <v>109791.43999999999</v>
      </c>
      <c r="P179" s="58"/>
      <c r="Q179" s="58"/>
      <c r="R179" s="58"/>
      <c r="S179" s="58"/>
      <c r="T179" s="58"/>
      <c r="U179" s="58"/>
      <c r="V179" s="58"/>
    </row>
    <row r="180" spans="1:22" x14ac:dyDescent="0.25">
      <c r="A180" s="73">
        <v>3814</v>
      </c>
      <c r="B180" s="73" t="s">
        <v>330</v>
      </c>
      <c r="C180" s="46">
        <v>14703</v>
      </c>
      <c r="D180" s="46">
        <v>0</v>
      </c>
      <c r="E180" s="46">
        <v>7795.2</v>
      </c>
      <c r="F180" s="46">
        <v>90119.88</v>
      </c>
      <c r="G180" s="46">
        <v>13778.54</v>
      </c>
      <c r="H180" s="46">
        <v>13099.33</v>
      </c>
      <c r="I180" s="46">
        <v>48075</v>
      </c>
      <c r="J180" s="46">
        <v>33075</v>
      </c>
      <c r="K180" s="46">
        <f>115500-68029.35-10000</f>
        <v>37470.649999999994</v>
      </c>
      <c r="L180" s="46">
        <f>66150-40000</f>
        <v>26150</v>
      </c>
      <c r="M180" s="46">
        <f>66150-40000</f>
        <v>26150</v>
      </c>
      <c r="N180" s="46">
        <f>173250-30000</f>
        <v>143250</v>
      </c>
      <c r="O180" s="46">
        <f>SUM(C180:N180)</f>
        <v>453666.6</v>
      </c>
      <c r="P180" s="58"/>
      <c r="Q180" s="58"/>
      <c r="S180" s="58"/>
      <c r="T180" s="58"/>
      <c r="U180" s="58"/>
      <c r="V180" s="58"/>
    </row>
    <row r="181" spans="1:22" x14ac:dyDescent="0.25">
      <c r="A181" s="73">
        <v>3815</v>
      </c>
      <c r="B181" s="73" t="s">
        <v>331</v>
      </c>
      <c r="C181" s="46">
        <v>28</v>
      </c>
      <c r="D181" s="46">
        <v>0</v>
      </c>
      <c r="E181" s="46">
        <v>0</v>
      </c>
      <c r="F181" s="46">
        <v>1955</v>
      </c>
      <c r="G181" s="46">
        <v>849.09</v>
      </c>
      <c r="H181" s="46">
        <v>1406.96</v>
      </c>
      <c r="I181" s="46">
        <v>6594.76</v>
      </c>
      <c r="J181" s="46">
        <v>4200</v>
      </c>
      <c r="K181" s="46">
        <v>4200</v>
      </c>
      <c r="L181" s="46">
        <v>4200</v>
      </c>
      <c r="M181" s="46">
        <v>4200</v>
      </c>
      <c r="N181" s="46">
        <v>4200</v>
      </c>
      <c r="O181" s="46">
        <f t="shared" si="7"/>
        <v>31833.81</v>
      </c>
      <c r="P181" s="58"/>
      <c r="Q181" s="58"/>
      <c r="R181" s="58"/>
      <c r="S181" s="58"/>
      <c r="T181" s="58"/>
      <c r="U181" s="58"/>
      <c r="V181" s="58"/>
    </row>
    <row r="182" spans="1:22" x14ac:dyDescent="0.25">
      <c r="A182" s="73">
        <v>3923</v>
      </c>
      <c r="B182" s="73" t="s">
        <v>376</v>
      </c>
      <c r="C182" s="46">
        <v>0</v>
      </c>
      <c r="D182" s="46">
        <v>2585</v>
      </c>
      <c r="E182" s="46">
        <v>235</v>
      </c>
      <c r="F182" s="46">
        <v>6510</v>
      </c>
      <c r="G182" s="46">
        <v>0</v>
      </c>
      <c r="H182" s="46">
        <v>872</v>
      </c>
      <c r="I182" s="46">
        <v>3315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f t="shared" si="7"/>
        <v>13517</v>
      </c>
      <c r="P182" s="58"/>
      <c r="Q182" s="58"/>
      <c r="R182" s="58"/>
      <c r="S182" s="58"/>
      <c r="T182" s="58"/>
      <c r="U182" s="58"/>
      <c r="V182" s="58"/>
    </row>
    <row r="183" spans="1:22" x14ac:dyDescent="0.25">
      <c r="A183" s="73">
        <v>3924</v>
      </c>
      <c r="B183" s="73" t="s">
        <v>335</v>
      </c>
      <c r="C183" s="46">
        <v>0</v>
      </c>
      <c r="D183" s="46">
        <v>0</v>
      </c>
      <c r="E183" s="46">
        <v>0</v>
      </c>
      <c r="F183" s="46">
        <v>0</v>
      </c>
      <c r="G183" s="46">
        <v>8938.76</v>
      </c>
      <c r="H183" s="46">
        <v>2988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>
        <f t="shared" si="7"/>
        <v>11926.76</v>
      </c>
      <c r="P183" s="58"/>
      <c r="Q183" s="58"/>
      <c r="R183" s="58"/>
      <c r="S183" s="58"/>
      <c r="T183" s="58"/>
      <c r="U183" s="58"/>
      <c r="V183" s="58"/>
    </row>
    <row r="184" spans="1:22" x14ac:dyDescent="0.25">
      <c r="A184" s="73">
        <v>3981</v>
      </c>
      <c r="B184" s="73" t="s">
        <v>336</v>
      </c>
      <c r="C184" s="46">
        <v>55433</v>
      </c>
      <c r="D184" s="46">
        <v>22290</v>
      </c>
      <c r="E184" s="46">
        <v>19237</v>
      </c>
      <c r="F184" s="46">
        <v>36294</v>
      </c>
      <c r="G184" s="46">
        <v>30774</v>
      </c>
      <c r="H184" s="46">
        <v>24094</v>
      </c>
      <c r="I184" s="46">
        <v>34578.239999999998</v>
      </c>
      <c r="J184" s="46">
        <v>29453.077499999999</v>
      </c>
      <c r="K184" s="46">
        <v>26301.45</v>
      </c>
      <c r="L184" s="46">
        <v>31168.400042174064</v>
      </c>
      <c r="M184" s="46">
        <v>25632.374494296448</v>
      </c>
      <c r="N184" s="46">
        <v>26301.45</v>
      </c>
      <c r="O184" s="46">
        <f t="shared" si="7"/>
        <v>361556.99203647056</v>
      </c>
      <c r="P184" s="58"/>
      <c r="Q184" s="58"/>
      <c r="R184" s="58"/>
      <c r="S184" s="58"/>
      <c r="T184" s="58"/>
      <c r="U184" s="58"/>
      <c r="V184" s="58"/>
    </row>
    <row r="185" spans="1:22" x14ac:dyDescent="0.25">
      <c r="A185" s="73">
        <v>3993</v>
      </c>
      <c r="B185" s="73" t="s">
        <v>337</v>
      </c>
      <c r="C185" s="46">
        <v>3615.44</v>
      </c>
      <c r="D185" s="46">
        <v>3554.16</v>
      </c>
      <c r="E185" s="46">
        <v>3492.88</v>
      </c>
      <c r="F185" s="46">
        <v>3554.16</v>
      </c>
      <c r="G185" s="46">
        <v>4399.01</v>
      </c>
      <c r="H185" s="46">
        <v>4629.79</v>
      </c>
      <c r="I185" s="46">
        <v>5000</v>
      </c>
      <c r="J185" s="46">
        <v>5000</v>
      </c>
      <c r="K185" s="46">
        <v>8000</v>
      </c>
      <c r="L185" s="46">
        <v>5000</v>
      </c>
      <c r="M185" s="46">
        <v>6000</v>
      </c>
      <c r="N185" s="46">
        <v>6000</v>
      </c>
      <c r="O185" s="46">
        <f t="shared" si="7"/>
        <v>58245.440000000002</v>
      </c>
      <c r="P185" s="58"/>
      <c r="Q185" s="58"/>
      <c r="R185" s="58"/>
      <c r="S185" s="58"/>
      <c r="T185" s="58"/>
      <c r="U185" s="58"/>
      <c r="V185" s="58"/>
    </row>
    <row r="186" spans="1:22" x14ac:dyDescent="0.25">
      <c r="A186" s="73">
        <v>5410</v>
      </c>
      <c r="B186" s="73" t="s">
        <v>363</v>
      </c>
      <c r="C186" s="46">
        <v>0</v>
      </c>
      <c r="D186" s="46">
        <v>0</v>
      </c>
      <c r="E186" s="46">
        <v>0</v>
      </c>
      <c r="F186" s="46">
        <v>17645.86</v>
      </c>
      <c r="G186" s="46">
        <v>0</v>
      </c>
      <c r="H186" s="46">
        <v>286700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7"/>
        <v>304345.86</v>
      </c>
      <c r="P186" s="58"/>
      <c r="Q186" s="58"/>
      <c r="R186" s="58"/>
      <c r="S186" s="58"/>
      <c r="T186" s="58"/>
      <c r="U186" s="58"/>
      <c r="V186" s="58"/>
    </row>
    <row r="187" spans="1:22" x14ac:dyDescent="0.25">
      <c r="A187" s="81">
        <v>5690</v>
      </c>
      <c r="B187" s="81" t="s">
        <v>383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f t="shared" si="7"/>
        <v>0</v>
      </c>
      <c r="P187" s="58"/>
      <c r="Q187" s="58"/>
      <c r="R187" s="58"/>
      <c r="S187" s="58"/>
      <c r="T187" s="58"/>
      <c r="U187" s="58"/>
      <c r="V187" s="58"/>
    </row>
    <row r="188" spans="1:22" x14ac:dyDescent="0.25">
      <c r="A188" s="73">
        <v>6271</v>
      </c>
      <c r="B188" s="73" t="s">
        <v>387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1531132.89</v>
      </c>
      <c r="J188" s="46">
        <v>1224906.31</v>
      </c>
      <c r="K188" s="46">
        <v>1224906.31</v>
      </c>
      <c r="L188" s="46">
        <v>1224906.31</v>
      </c>
      <c r="M188" s="46">
        <v>1224906.31</v>
      </c>
      <c r="N188" s="46">
        <v>0</v>
      </c>
      <c r="O188" s="46">
        <f t="shared" si="7"/>
        <v>6430758.1300000008</v>
      </c>
      <c r="P188" s="58"/>
      <c r="Q188" s="58"/>
      <c r="R188" s="58"/>
      <c r="S188" s="58"/>
      <c r="T188" s="58"/>
      <c r="U188" s="58"/>
      <c r="V188" s="58"/>
    </row>
    <row r="189" spans="1:22" x14ac:dyDescent="0.25">
      <c r="A189" s="73">
        <v>6123</v>
      </c>
      <c r="B189" s="80" t="s">
        <v>324</v>
      </c>
      <c r="C189" s="46">
        <v>337284.21</v>
      </c>
      <c r="D189" s="46">
        <v>337284.21</v>
      </c>
      <c r="E189" s="46">
        <v>0</v>
      </c>
      <c r="F189" s="46">
        <v>0</v>
      </c>
      <c r="G189" s="46">
        <v>302278.36</v>
      </c>
      <c r="H189" s="46">
        <v>151139.18</v>
      </c>
      <c r="I189" s="46">
        <v>50379.73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1178365.69</v>
      </c>
      <c r="P189" s="58"/>
      <c r="Q189" s="58"/>
      <c r="R189" s="58"/>
      <c r="S189" s="58"/>
      <c r="T189" s="58"/>
      <c r="U189" s="58"/>
      <c r="V189" s="58"/>
    </row>
    <row r="190" spans="1:22" x14ac:dyDescent="0.25">
      <c r="A190" s="80">
        <v>6101</v>
      </c>
      <c r="B190" s="80" t="s">
        <v>378</v>
      </c>
      <c r="C190" s="46">
        <v>0</v>
      </c>
      <c r="D190" s="46">
        <v>0</v>
      </c>
      <c r="E190" s="46">
        <v>294903.59999999998</v>
      </c>
      <c r="F190" s="46">
        <v>0</v>
      </c>
      <c r="G190" s="46">
        <v>0</v>
      </c>
      <c r="H190" s="46">
        <v>0</v>
      </c>
      <c r="I190" s="46">
        <v>294903.59999999998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589807.19999999995</v>
      </c>
      <c r="P190" s="58"/>
      <c r="Q190" s="58"/>
      <c r="R190" s="58"/>
      <c r="S190" s="58"/>
      <c r="T190" s="58"/>
      <c r="U190" s="58"/>
      <c r="V190" s="58"/>
    </row>
    <row r="191" spans="1:22" ht="39" x14ac:dyDescent="0.25">
      <c r="A191" s="73" t="s">
        <v>345</v>
      </c>
      <c r="B191" s="73" t="s">
        <v>304</v>
      </c>
      <c r="C191" s="44">
        <f t="shared" ref="C191:N191" si="9">SUM(C154:C190)</f>
        <v>1851916.21</v>
      </c>
      <c r="D191" s="44">
        <f t="shared" si="9"/>
        <v>1551463.9500000002</v>
      </c>
      <c r="E191" s="44">
        <f t="shared" si="9"/>
        <v>1941238.25</v>
      </c>
      <c r="F191" s="44">
        <f t="shared" si="9"/>
        <v>1559152.25</v>
      </c>
      <c r="G191" s="44">
        <f t="shared" si="9"/>
        <v>2308647.04</v>
      </c>
      <c r="H191" s="44">
        <f t="shared" si="9"/>
        <v>2173684.91</v>
      </c>
      <c r="I191" s="44">
        <f t="shared" si="9"/>
        <v>4554339.6899999995</v>
      </c>
      <c r="J191" s="44">
        <f t="shared" si="9"/>
        <v>2992443.1393999998</v>
      </c>
      <c r="K191" s="44">
        <f t="shared" si="9"/>
        <v>3021463.2179896124</v>
      </c>
      <c r="L191" s="44">
        <f t="shared" si="9"/>
        <v>2789558.9011513898</v>
      </c>
      <c r="M191" s="44">
        <f t="shared" si="9"/>
        <v>2707486.4707763875</v>
      </c>
      <c r="N191" s="44">
        <f t="shared" si="9"/>
        <v>1455968.5646416142</v>
      </c>
      <c r="O191" s="44">
        <f>SUM(O154:O190)</f>
        <v>28907362.593959004</v>
      </c>
      <c r="P191" s="58"/>
      <c r="Q191" s="58"/>
      <c r="R191" s="58"/>
      <c r="S191" s="58"/>
      <c r="T191" s="58"/>
      <c r="U191" s="58"/>
      <c r="V191" s="58"/>
    </row>
    <row r="192" spans="1:22" x14ac:dyDescent="0.25">
      <c r="A192" s="72"/>
      <c r="C192" s="44"/>
      <c r="D192" s="46"/>
      <c r="E192" s="46"/>
      <c r="F192" s="46"/>
      <c r="G192" s="44"/>
      <c r="H192" s="46"/>
      <c r="J192" s="46"/>
      <c r="K192" s="46"/>
      <c r="L192" s="46"/>
      <c r="M192" s="46"/>
      <c r="N192" s="46"/>
      <c r="O192" s="46"/>
      <c r="P192" s="58"/>
      <c r="Q192" s="58"/>
      <c r="R192" s="58"/>
      <c r="S192" s="58"/>
      <c r="T192" s="58"/>
      <c r="U192" s="58"/>
      <c r="V192" s="58"/>
    </row>
    <row r="193" spans="1:23" x14ac:dyDescent="0.25">
      <c r="A193" s="40">
        <v>500</v>
      </c>
      <c r="B193" s="85" t="s">
        <v>346</v>
      </c>
      <c r="C193" s="47"/>
      <c r="D193" s="47"/>
      <c r="E193" s="47"/>
      <c r="F193" s="47"/>
      <c r="G193" s="47"/>
      <c r="H193" s="72"/>
      <c r="I193" s="47"/>
      <c r="J193" s="46"/>
      <c r="K193" s="46"/>
      <c r="L193" s="46"/>
      <c r="M193" s="46"/>
      <c r="N193" s="46"/>
      <c r="O193" s="46"/>
      <c r="P193" s="58"/>
      <c r="Q193" s="58"/>
      <c r="R193" s="58"/>
      <c r="S193" s="58"/>
      <c r="T193" s="58"/>
      <c r="U193" s="58"/>
      <c r="V193" s="58"/>
    </row>
    <row r="194" spans="1:23" x14ac:dyDescent="0.25">
      <c r="A194" s="73">
        <v>1131</v>
      </c>
      <c r="B194" s="73" t="s">
        <v>210</v>
      </c>
      <c r="C194" s="46">
        <v>163839.48000000001</v>
      </c>
      <c r="D194" s="46">
        <v>165764.96</v>
      </c>
      <c r="E194" s="46">
        <v>235676.67</v>
      </c>
      <c r="F194" s="46">
        <v>169552.43</v>
      </c>
      <c r="G194" s="46">
        <v>170419.12</v>
      </c>
      <c r="H194" s="46">
        <v>208752.16</v>
      </c>
      <c r="I194" s="46">
        <v>376020.35</v>
      </c>
      <c r="J194" s="46">
        <v>240480.25007499999</v>
      </c>
      <c r="K194" s="46">
        <v>192384.20006</v>
      </c>
      <c r="L194" s="46">
        <v>192384.20006</v>
      </c>
      <c r="M194" s="46">
        <v>240480.25007499999</v>
      </c>
      <c r="N194" s="46">
        <v>192384.20006</v>
      </c>
      <c r="O194" s="46">
        <f>SUM(C194:N194)</f>
        <v>2548138.2703299997</v>
      </c>
      <c r="P194" s="58"/>
      <c r="Q194" s="58"/>
      <c r="R194" s="58"/>
      <c r="S194" s="58"/>
      <c r="T194" s="58"/>
      <c r="U194" s="58"/>
      <c r="V194" s="58"/>
      <c r="W194" s="58"/>
    </row>
    <row r="195" spans="1:23" x14ac:dyDescent="0.25">
      <c r="A195" s="73">
        <v>1322</v>
      </c>
      <c r="B195" s="73" t="s">
        <v>213</v>
      </c>
      <c r="C195" s="46">
        <v>3989.84</v>
      </c>
      <c r="D195" s="46">
        <v>3369.61</v>
      </c>
      <c r="E195" s="46">
        <v>4734.59</v>
      </c>
      <c r="F195" s="46">
        <v>3915.82</v>
      </c>
      <c r="G195" s="46">
        <v>3955.45</v>
      </c>
      <c r="H195" s="46">
        <v>4723.5600000000004</v>
      </c>
      <c r="I195" s="46">
        <v>12454.63</v>
      </c>
      <c r="J195" s="46">
        <v>5952.4814374999996</v>
      </c>
      <c r="K195" s="46">
        <v>4761.9851499999995</v>
      </c>
      <c r="L195" s="46">
        <v>4761.9851499999995</v>
      </c>
      <c r="M195" s="46">
        <v>5952.4814374999996</v>
      </c>
      <c r="N195" s="46">
        <v>4761.9851499999995</v>
      </c>
      <c r="O195" s="46">
        <f t="shared" ref="O195:O218" si="10">SUM(C195:N195)</f>
        <v>63334.418324999999</v>
      </c>
      <c r="P195" s="58"/>
      <c r="Q195" s="58"/>
      <c r="R195" s="58"/>
      <c r="S195" s="58"/>
      <c r="T195" s="58"/>
      <c r="U195" s="58"/>
      <c r="V195" s="58"/>
      <c r="W195" s="58"/>
    </row>
    <row r="196" spans="1:23" x14ac:dyDescent="0.25">
      <c r="A196" s="73">
        <v>1323</v>
      </c>
      <c r="B196" s="73" t="s">
        <v>214</v>
      </c>
      <c r="C196" s="46">
        <v>24623.71</v>
      </c>
      <c r="D196" s="46">
        <v>22240.77</v>
      </c>
      <c r="E196" s="46">
        <v>23189.22</v>
      </c>
      <c r="F196" s="46">
        <v>22136.85</v>
      </c>
      <c r="G196" s="46">
        <v>22874.75</v>
      </c>
      <c r="H196" s="46">
        <v>22136.86</v>
      </c>
      <c r="I196" s="46">
        <v>30999.119999999999</v>
      </c>
      <c r="J196" s="46">
        <v>25750.450799999999</v>
      </c>
      <c r="K196" s="46">
        <v>25750.450799999999</v>
      </c>
      <c r="L196" s="46">
        <v>25750.450799999999</v>
      </c>
      <c r="M196" s="46">
        <v>25750.450799999999</v>
      </c>
      <c r="N196" s="46">
        <v>48685.187656494767</v>
      </c>
      <c r="O196" s="46">
        <f t="shared" si="10"/>
        <v>319888.27085649472</v>
      </c>
      <c r="P196" s="58"/>
      <c r="Q196" s="58"/>
      <c r="R196" s="58"/>
      <c r="S196" s="58"/>
      <c r="T196" s="58"/>
      <c r="U196" s="58"/>
      <c r="V196" s="58"/>
    </row>
    <row r="197" spans="1:23" x14ac:dyDescent="0.25">
      <c r="A197" s="73">
        <v>1324</v>
      </c>
      <c r="B197" s="73" t="s">
        <v>215</v>
      </c>
      <c r="C197" s="46">
        <v>2640.06</v>
      </c>
      <c r="D197" s="46">
        <v>5456.6</v>
      </c>
      <c r="E197" s="46">
        <v>0</v>
      </c>
      <c r="F197" s="46">
        <v>0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5000</v>
      </c>
      <c r="N197" s="46">
        <v>0</v>
      </c>
      <c r="O197" s="46">
        <f t="shared" si="10"/>
        <v>13096.66</v>
      </c>
      <c r="P197" s="58"/>
      <c r="Q197" s="58"/>
      <c r="R197" s="58"/>
      <c r="S197" s="58"/>
      <c r="T197" s="58"/>
      <c r="U197" s="58"/>
      <c r="V197" s="58"/>
    </row>
    <row r="198" spans="1:23" x14ac:dyDescent="0.25">
      <c r="A198" s="73">
        <v>1325</v>
      </c>
      <c r="B198" s="73" t="s">
        <v>216</v>
      </c>
      <c r="C198" s="46">
        <v>6264.07</v>
      </c>
      <c r="D198" s="46">
        <v>5657.87</v>
      </c>
      <c r="E198" s="46">
        <v>5868.16</v>
      </c>
      <c r="F198" s="46">
        <v>5602.5</v>
      </c>
      <c r="G198" s="46">
        <v>5789.25</v>
      </c>
      <c r="H198" s="46">
        <v>5602.5</v>
      </c>
      <c r="I198" s="46">
        <v>11127.93</v>
      </c>
      <c r="J198" s="46">
        <v>7192.8324000000002</v>
      </c>
      <c r="K198" s="46">
        <v>7192.8324000000002</v>
      </c>
      <c r="L198" s="46">
        <v>7192.8324000000002</v>
      </c>
      <c r="M198" s="46">
        <v>7192.8324000000002</v>
      </c>
      <c r="N198" s="46">
        <v>7192.8324000000002</v>
      </c>
      <c r="O198" s="46">
        <f t="shared" si="10"/>
        <v>81876.441999999995</v>
      </c>
      <c r="P198" s="58"/>
      <c r="Q198" s="58"/>
      <c r="R198" s="58"/>
      <c r="S198" s="58"/>
      <c r="T198" s="58"/>
      <c r="U198" s="58"/>
      <c r="V198" s="58"/>
    </row>
    <row r="199" spans="1:23" x14ac:dyDescent="0.25">
      <c r="A199" s="73">
        <v>1332</v>
      </c>
      <c r="B199" s="73" t="s">
        <v>217</v>
      </c>
      <c r="C199" s="46">
        <v>1404.24</v>
      </c>
      <c r="D199" s="46">
        <v>307.13</v>
      </c>
      <c r="E199" s="46">
        <v>307.13</v>
      </c>
      <c r="F199" s="46">
        <v>0</v>
      </c>
      <c r="G199" s="46">
        <v>0</v>
      </c>
      <c r="H199" s="46">
        <v>0</v>
      </c>
      <c r="I199" s="46">
        <v>6490.1</v>
      </c>
      <c r="J199" s="46">
        <v>1000</v>
      </c>
      <c r="K199" s="46">
        <v>1000</v>
      </c>
      <c r="L199" s="46">
        <v>1000</v>
      </c>
      <c r="M199" s="46">
        <v>1000</v>
      </c>
      <c r="N199" s="46">
        <v>1000</v>
      </c>
      <c r="O199" s="46">
        <f t="shared" si="10"/>
        <v>13508.6</v>
      </c>
      <c r="P199" s="58"/>
      <c r="Q199" s="58"/>
      <c r="R199" s="58"/>
      <c r="S199" s="58"/>
      <c r="T199" s="58"/>
      <c r="U199" s="58"/>
      <c r="V199" s="58"/>
    </row>
    <row r="200" spans="1:23" x14ac:dyDescent="0.25">
      <c r="A200" s="73">
        <v>1336</v>
      </c>
      <c r="B200" s="73" t="s">
        <v>218</v>
      </c>
      <c r="C200" s="46">
        <v>10686.38</v>
      </c>
      <c r="D200" s="46">
        <v>6187.4</v>
      </c>
      <c r="E200" s="46">
        <v>7276.91</v>
      </c>
      <c r="F200" s="44">
        <v>28231.68</v>
      </c>
      <c r="G200" s="46">
        <v>7051.84</v>
      </c>
      <c r="H200" s="46">
        <v>8605.77</v>
      </c>
      <c r="I200" s="46">
        <v>0</v>
      </c>
      <c r="J200" s="46">
        <v>0</v>
      </c>
      <c r="K200" s="46">
        <v>9559.7453500000011</v>
      </c>
      <c r="L200" s="46">
        <v>0</v>
      </c>
      <c r="M200" s="46">
        <v>12014.013501205687</v>
      </c>
      <c r="N200" s="46">
        <v>14391.800408307019</v>
      </c>
      <c r="O200" s="46">
        <f t="shared" si="10"/>
        <v>104005.53925951271</v>
      </c>
      <c r="P200" s="58"/>
      <c r="Q200" s="58"/>
      <c r="R200" s="58"/>
      <c r="S200" s="58"/>
      <c r="T200" s="58"/>
      <c r="U200" s="58"/>
      <c r="V200" s="58"/>
    </row>
    <row r="201" spans="1:23" x14ac:dyDescent="0.25">
      <c r="A201" s="73">
        <v>1337</v>
      </c>
      <c r="B201" s="73" t="s">
        <v>219</v>
      </c>
      <c r="C201" s="46">
        <v>0</v>
      </c>
      <c r="D201" s="46">
        <v>0</v>
      </c>
      <c r="E201" s="46">
        <v>0</v>
      </c>
      <c r="F201" s="46">
        <v>51315.65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>
        <f t="shared" si="10"/>
        <v>51315.65</v>
      </c>
      <c r="P201" s="58"/>
      <c r="Q201" s="58"/>
      <c r="R201" s="58"/>
      <c r="S201" s="58"/>
      <c r="T201" s="58"/>
      <c r="U201" s="58"/>
      <c r="V201" s="58"/>
    </row>
    <row r="202" spans="1:23" x14ac:dyDescent="0.25">
      <c r="A202" s="73">
        <v>1338</v>
      </c>
      <c r="B202" s="73" t="s">
        <v>220</v>
      </c>
      <c r="C202" s="46">
        <v>0</v>
      </c>
      <c r="D202" s="46">
        <v>409.5</v>
      </c>
      <c r="E202" s="46">
        <v>399.75</v>
      </c>
      <c r="F202" s="46">
        <v>393.6</v>
      </c>
      <c r="G202" s="46">
        <v>0</v>
      </c>
      <c r="H202" s="46">
        <v>0</v>
      </c>
      <c r="I202" s="46">
        <v>2297.15</v>
      </c>
      <c r="J202" s="46">
        <v>500</v>
      </c>
      <c r="K202" s="46">
        <v>500</v>
      </c>
      <c r="L202" s="46">
        <v>500</v>
      </c>
      <c r="M202" s="46">
        <v>500</v>
      </c>
      <c r="N202" s="46">
        <v>500</v>
      </c>
      <c r="O202" s="46">
        <f t="shared" si="10"/>
        <v>6000</v>
      </c>
      <c r="P202" s="58"/>
      <c r="Q202" s="58"/>
      <c r="R202" s="58"/>
      <c r="S202" s="58"/>
      <c r="T202" s="58"/>
      <c r="U202" s="58"/>
      <c r="V202" s="58"/>
    </row>
    <row r="203" spans="1:23" x14ac:dyDescent="0.25">
      <c r="A203" s="73">
        <v>1411</v>
      </c>
      <c r="B203" s="73" t="s">
        <v>221</v>
      </c>
      <c r="C203" s="46">
        <v>26310.01</v>
      </c>
      <c r="D203" s="46">
        <v>23297.040000000001</v>
      </c>
      <c r="E203" s="46">
        <v>29725.13</v>
      </c>
      <c r="F203" s="46">
        <v>26750.98</v>
      </c>
      <c r="G203" s="46">
        <v>30342.18</v>
      </c>
      <c r="H203" s="46">
        <v>29490.34</v>
      </c>
      <c r="I203" s="46">
        <v>39262.92</v>
      </c>
      <c r="J203" s="46">
        <v>31581.836449999999</v>
      </c>
      <c r="K203" s="46">
        <v>31581.836449999999</v>
      </c>
      <c r="L203" s="46">
        <v>31581.836449999999</v>
      </c>
      <c r="M203" s="46">
        <v>31581.836449999999</v>
      </c>
      <c r="N203" s="46">
        <v>31581.836449999999</v>
      </c>
      <c r="O203" s="46">
        <f t="shared" si="10"/>
        <v>363087.78224999999</v>
      </c>
      <c r="P203" s="58"/>
      <c r="Q203" s="58"/>
      <c r="R203" s="58"/>
      <c r="S203" s="58"/>
      <c r="T203" s="58"/>
      <c r="U203" s="58"/>
      <c r="V203" s="58"/>
    </row>
    <row r="204" spans="1:23" x14ac:dyDescent="0.25">
      <c r="A204" s="73">
        <v>1421</v>
      </c>
      <c r="B204" s="73" t="s">
        <v>222</v>
      </c>
      <c r="C204" s="46">
        <v>0</v>
      </c>
      <c r="D204" s="46">
        <v>21288.06</v>
      </c>
      <c r="E204" s="46">
        <v>0</v>
      </c>
      <c r="F204" s="46">
        <v>21699.65</v>
      </c>
      <c r="G204" s="46">
        <v>0</v>
      </c>
      <c r="H204" s="46">
        <v>26266.27</v>
      </c>
      <c r="I204" s="46">
        <v>0</v>
      </c>
      <c r="J204" s="46">
        <v>46640.26</v>
      </c>
      <c r="K204" s="46">
        <v>0</v>
      </c>
      <c r="L204" s="46">
        <v>28973.559949999999</v>
      </c>
      <c r="M204" s="46">
        <v>0</v>
      </c>
      <c r="N204" s="46">
        <v>28973.559949999999</v>
      </c>
      <c r="O204" s="46">
        <f t="shared" si="10"/>
        <v>173841.35990000001</v>
      </c>
      <c r="P204" s="58"/>
      <c r="Q204" s="58"/>
      <c r="R204" s="58"/>
      <c r="S204" s="58"/>
      <c r="T204" s="58"/>
      <c r="U204" s="58"/>
      <c r="V204" s="58"/>
    </row>
    <row r="205" spans="1:23" x14ac:dyDescent="0.25">
      <c r="A205" s="73">
        <v>1431</v>
      </c>
      <c r="B205" s="73" t="s">
        <v>223</v>
      </c>
      <c r="C205" s="46">
        <v>0</v>
      </c>
      <c r="D205" s="46">
        <v>20904.54</v>
      </c>
      <c r="E205" s="46">
        <v>0</v>
      </c>
      <c r="F205" s="46">
        <v>22350.67</v>
      </c>
      <c r="G205" s="46">
        <v>0</v>
      </c>
      <c r="H205" s="46">
        <v>26835.97</v>
      </c>
      <c r="I205" s="46">
        <v>0</v>
      </c>
      <c r="J205" s="46">
        <v>49280.02</v>
      </c>
      <c r="K205" s="46">
        <v>0</v>
      </c>
      <c r="L205" s="46">
        <v>29842.795549999995</v>
      </c>
      <c r="M205" s="46">
        <v>0</v>
      </c>
      <c r="N205" s="46">
        <v>29842.795549999995</v>
      </c>
      <c r="O205" s="46">
        <f t="shared" si="10"/>
        <v>179056.79109999997</v>
      </c>
      <c r="P205" s="58"/>
      <c r="Q205" s="58"/>
      <c r="R205" s="58"/>
      <c r="S205" s="58"/>
      <c r="T205" s="58"/>
      <c r="U205" s="58"/>
      <c r="V205" s="58"/>
    </row>
    <row r="206" spans="1:23" x14ac:dyDescent="0.25">
      <c r="A206" s="73">
        <v>1543</v>
      </c>
      <c r="B206" s="73" t="s">
        <v>347</v>
      </c>
      <c r="C206" s="46">
        <v>3046.49</v>
      </c>
      <c r="D206" s="46">
        <v>2944.95</v>
      </c>
      <c r="E206" s="46">
        <v>2944.95</v>
      </c>
      <c r="F206" s="46">
        <v>2944.95</v>
      </c>
      <c r="G206" s="46">
        <v>2944.95</v>
      </c>
      <c r="H206" s="46">
        <v>2944.95</v>
      </c>
      <c r="I206" s="46">
        <v>2741.85</v>
      </c>
      <c r="J206" s="46">
        <v>3500</v>
      </c>
      <c r="K206" s="46">
        <v>3500</v>
      </c>
      <c r="L206" s="46">
        <v>3500</v>
      </c>
      <c r="M206" s="46">
        <v>3500</v>
      </c>
      <c r="N206" s="46">
        <v>3500</v>
      </c>
      <c r="O206" s="46">
        <f t="shared" si="10"/>
        <v>38013.089999999997</v>
      </c>
      <c r="P206" s="58"/>
      <c r="Q206" s="58"/>
      <c r="R206" s="58"/>
      <c r="S206" s="58"/>
      <c r="T206" s="58"/>
      <c r="U206" s="58"/>
      <c r="V206" s="58"/>
    </row>
    <row r="207" spans="1:23" x14ac:dyDescent="0.25">
      <c r="A207" s="73">
        <v>1545</v>
      </c>
      <c r="B207" s="73" t="s">
        <v>225</v>
      </c>
      <c r="C207" s="46">
        <v>27293.64</v>
      </c>
      <c r="D207" s="46">
        <v>26413.200000000001</v>
      </c>
      <c r="E207" s="46">
        <v>25532.76</v>
      </c>
      <c r="F207" s="46">
        <v>25532.76</v>
      </c>
      <c r="G207" s="46">
        <v>29934.959999999999</v>
      </c>
      <c r="H207" s="46">
        <v>29934.959999999999</v>
      </c>
      <c r="I207" s="46">
        <v>39352.61</v>
      </c>
      <c r="J207" s="46">
        <v>34046.133611999998</v>
      </c>
      <c r="K207" s="46">
        <v>67117.483322946355</v>
      </c>
      <c r="L207" s="46">
        <v>35797.419625973183</v>
      </c>
      <c r="M207" s="46">
        <v>38722.538870438817</v>
      </c>
      <c r="N207" s="46">
        <v>49227.263312131574</v>
      </c>
      <c r="O207" s="46">
        <f t="shared" si="10"/>
        <v>428905.72874348989</v>
      </c>
      <c r="P207" s="58"/>
      <c r="Q207" s="58"/>
      <c r="R207" s="58"/>
      <c r="S207" s="58"/>
      <c r="T207" s="58"/>
      <c r="U207" s="58"/>
      <c r="V207" s="58"/>
    </row>
    <row r="208" spans="1:23" x14ac:dyDescent="0.25">
      <c r="A208" s="73">
        <v>1547</v>
      </c>
      <c r="B208" s="73" t="s">
        <v>226</v>
      </c>
      <c r="C208" s="46">
        <v>21889.18</v>
      </c>
      <c r="D208" s="46">
        <v>614.25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10"/>
        <v>22503.43</v>
      </c>
      <c r="P208" s="58"/>
      <c r="Q208" s="58"/>
      <c r="R208" s="58"/>
      <c r="S208" s="58"/>
      <c r="T208" s="58"/>
      <c r="U208" s="58"/>
      <c r="V208" s="58"/>
    </row>
    <row r="209" spans="1:23" x14ac:dyDescent="0.25">
      <c r="A209" s="73">
        <v>1548</v>
      </c>
      <c r="B209" s="73" t="s">
        <v>227</v>
      </c>
      <c r="C209" s="46">
        <v>0</v>
      </c>
      <c r="D209" s="46">
        <v>0</v>
      </c>
      <c r="E209" s="46">
        <v>0</v>
      </c>
      <c r="F209" s="46">
        <v>0</v>
      </c>
      <c r="G209" s="46">
        <v>21992.5</v>
      </c>
      <c r="H209" s="46">
        <v>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f t="shared" si="10"/>
        <v>21992.5</v>
      </c>
      <c r="P209" s="58"/>
      <c r="Q209" s="58"/>
      <c r="R209" s="58"/>
      <c r="S209" s="58"/>
      <c r="T209" s="58"/>
      <c r="U209" s="58"/>
      <c r="V209" s="58"/>
    </row>
    <row r="210" spans="1:23" x14ac:dyDescent="0.25">
      <c r="A210" s="73">
        <v>1592</v>
      </c>
      <c r="B210" s="73" t="s">
        <v>228</v>
      </c>
      <c r="C210" s="46">
        <v>16577.650000000001</v>
      </c>
      <c r="D210" s="46">
        <v>16763.88</v>
      </c>
      <c r="E210" s="46">
        <v>20702.009999999998</v>
      </c>
      <c r="F210" s="46">
        <v>17105.439999999999</v>
      </c>
      <c r="G210" s="46">
        <v>17105.439999999999</v>
      </c>
      <c r="H210" s="46">
        <v>21072.53</v>
      </c>
      <c r="I210" s="46">
        <v>31062.32</v>
      </c>
      <c r="J210" s="46">
        <v>23809.925749999999</v>
      </c>
      <c r="K210" s="46">
        <v>19047.940599999998</v>
      </c>
      <c r="L210" s="46">
        <v>19047.940599999998</v>
      </c>
      <c r="M210" s="46">
        <v>23809.925749999999</v>
      </c>
      <c r="N210" s="46">
        <v>19047.940599999998</v>
      </c>
      <c r="O210" s="46">
        <f t="shared" si="10"/>
        <v>245152.94329999998</v>
      </c>
      <c r="P210" s="58"/>
      <c r="Q210" s="58"/>
      <c r="R210" s="58"/>
      <c r="S210" s="58"/>
      <c r="T210" s="58"/>
      <c r="U210" s="58"/>
      <c r="V210" s="58"/>
    </row>
    <row r="211" spans="1:23" x14ac:dyDescent="0.25">
      <c r="A211" s="73">
        <v>1593</v>
      </c>
      <c r="B211" s="73" t="s">
        <v>229</v>
      </c>
      <c r="C211" s="46">
        <v>16577.650000000001</v>
      </c>
      <c r="D211" s="46">
        <v>16763.88</v>
      </c>
      <c r="E211" s="46">
        <v>20702.009999999998</v>
      </c>
      <c r="F211" s="46">
        <v>17105.439999999999</v>
      </c>
      <c r="G211" s="46">
        <v>17105.439999999999</v>
      </c>
      <c r="H211" s="46">
        <v>21072.53</v>
      </c>
      <c r="I211" s="46">
        <v>31062.32</v>
      </c>
      <c r="J211" s="46">
        <v>23809.925749999999</v>
      </c>
      <c r="K211" s="46">
        <v>19047.940599999998</v>
      </c>
      <c r="L211" s="46">
        <v>19047.940599999998</v>
      </c>
      <c r="M211" s="46">
        <v>23809.925749999999</v>
      </c>
      <c r="N211" s="46">
        <v>19047.940599999998</v>
      </c>
      <c r="O211" s="46">
        <f t="shared" si="10"/>
        <v>245152.94329999998</v>
      </c>
      <c r="P211" s="58"/>
      <c r="Q211" s="58"/>
      <c r="R211" s="58"/>
      <c r="S211" s="58"/>
      <c r="T211" s="58"/>
      <c r="U211" s="58"/>
      <c r="V211" s="58"/>
    </row>
    <row r="212" spans="1:23" x14ac:dyDescent="0.25">
      <c r="A212" s="73">
        <v>1612</v>
      </c>
      <c r="B212" s="73" t="s">
        <v>230</v>
      </c>
      <c r="C212" s="46">
        <v>3939.9</v>
      </c>
      <c r="D212" s="46">
        <v>3985.85</v>
      </c>
      <c r="E212" s="46">
        <v>5541.61</v>
      </c>
      <c r="F212" s="46">
        <v>4075.27</v>
      </c>
      <c r="G212" s="46">
        <v>4092.6</v>
      </c>
      <c r="H212" s="46">
        <v>5017.9399999999996</v>
      </c>
      <c r="I212" s="46">
        <v>5745.64</v>
      </c>
      <c r="J212" s="46">
        <v>5714.3821799999996</v>
      </c>
      <c r="K212" s="46">
        <v>4571.505744</v>
      </c>
      <c r="L212" s="46">
        <v>4571.505744</v>
      </c>
      <c r="M212" s="46">
        <v>5714.3821799999996</v>
      </c>
      <c r="N212" s="46">
        <v>4571.505744</v>
      </c>
      <c r="O212" s="46">
        <f t="shared" si="10"/>
        <v>57542.091592000004</v>
      </c>
      <c r="P212" s="58"/>
      <c r="Q212" s="58"/>
      <c r="R212" s="58"/>
      <c r="S212" s="58"/>
      <c r="T212" s="58"/>
      <c r="U212" s="58"/>
      <c r="V212" s="58"/>
    </row>
    <row r="213" spans="1:23" x14ac:dyDescent="0.25">
      <c r="A213" s="73">
        <v>2712</v>
      </c>
      <c r="B213" s="73" t="s">
        <v>317</v>
      </c>
      <c r="C213" s="46">
        <v>0</v>
      </c>
      <c r="D213" s="46">
        <v>0</v>
      </c>
      <c r="E213" s="46">
        <v>0</v>
      </c>
      <c r="F213" s="46">
        <v>0</v>
      </c>
      <c r="G213" s="46">
        <v>0</v>
      </c>
      <c r="H213" s="46">
        <v>0</v>
      </c>
      <c r="I213" s="46">
        <v>10000</v>
      </c>
      <c r="J213" s="46">
        <v>0</v>
      </c>
      <c r="K213" s="46">
        <v>0</v>
      </c>
      <c r="L213" s="46">
        <v>0</v>
      </c>
      <c r="M213" s="46">
        <v>0</v>
      </c>
      <c r="N213" s="46">
        <v>0</v>
      </c>
      <c r="O213" s="46">
        <f t="shared" si="10"/>
        <v>10000</v>
      </c>
      <c r="P213" s="58"/>
      <c r="Q213" s="58"/>
      <c r="R213" s="58"/>
      <c r="S213" s="58"/>
      <c r="T213" s="58"/>
      <c r="U213" s="58"/>
      <c r="V213" s="58"/>
    </row>
    <row r="214" spans="1:23" x14ac:dyDescent="0.25">
      <c r="A214" s="73">
        <v>2911</v>
      </c>
      <c r="B214" s="73" t="s">
        <v>243</v>
      </c>
      <c r="C214" s="46">
        <v>0</v>
      </c>
      <c r="D214" s="46">
        <v>599.99</v>
      </c>
      <c r="E214" s="46">
        <v>904.8</v>
      </c>
      <c r="F214" s="46">
        <v>0</v>
      </c>
      <c r="G214" s="46">
        <v>308.08</v>
      </c>
      <c r="H214" s="46">
        <v>798.08</v>
      </c>
      <c r="I214" s="46">
        <f>17000-15000</f>
        <v>2000</v>
      </c>
      <c r="J214" s="46">
        <v>3000</v>
      </c>
      <c r="K214" s="46">
        <v>3000</v>
      </c>
      <c r="L214" s="46">
        <v>3000</v>
      </c>
      <c r="M214" s="46">
        <v>3000</v>
      </c>
      <c r="N214" s="46">
        <v>3000</v>
      </c>
      <c r="O214" s="46">
        <f t="shared" si="10"/>
        <v>19610.95</v>
      </c>
      <c r="P214" s="58"/>
      <c r="Q214" s="58"/>
      <c r="R214" s="58"/>
      <c r="S214" s="58"/>
      <c r="T214" s="58"/>
      <c r="U214" s="58"/>
      <c r="V214" s="58"/>
    </row>
    <row r="215" spans="1:23" x14ac:dyDescent="0.25">
      <c r="A215" s="45">
        <v>3341</v>
      </c>
      <c r="B215" s="45" t="s">
        <v>252</v>
      </c>
      <c r="C215" s="46">
        <v>0</v>
      </c>
      <c r="D215" s="46">
        <v>0</v>
      </c>
      <c r="E215" s="46">
        <v>0</v>
      </c>
      <c r="F215" s="46">
        <v>0</v>
      </c>
      <c r="G215" s="46">
        <v>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0</v>
      </c>
      <c r="O215" s="46">
        <f t="shared" si="10"/>
        <v>0</v>
      </c>
      <c r="P215" s="58"/>
      <c r="Q215" s="58"/>
      <c r="R215" s="58"/>
      <c r="S215" s="58"/>
      <c r="T215" s="58"/>
      <c r="U215" s="58"/>
      <c r="V215" s="58"/>
    </row>
    <row r="216" spans="1:23" x14ac:dyDescent="0.25">
      <c r="A216" s="73">
        <v>3534</v>
      </c>
      <c r="B216" s="73" t="s">
        <v>265</v>
      </c>
      <c r="C216" s="46">
        <v>0</v>
      </c>
      <c r="D216" s="46">
        <v>0</v>
      </c>
      <c r="E216" s="46">
        <v>0</v>
      </c>
      <c r="F216" s="46">
        <v>0</v>
      </c>
      <c r="G216" s="46">
        <v>0</v>
      </c>
      <c r="H216" s="46">
        <v>0</v>
      </c>
      <c r="I216" s="46">
        <v>5000</v>
      </c>
      <c r="J216" s="46">
        <v>0</v>
      </c>
      <c r="K216" s="46">
        <v>0</v>
      </c>
      <c r="L216" s="46">
        <v>0</v>
      </c>
      <c r="M216" s="46">
        <v>0</v>
      </c>
      <c r="N216" s="46">
        <v>0</v>
      </c>
      <c r="O216" s="46">
        <f t="shared" si="10"/>
        <v>5000</v>
      </c>
      <c r="P216" s="58"/>
      <c r="Q216" s="58"/>
      <c r="R216" s="58"/>
      <c r="S216" s="58"/>
      <c r="T216" s="58"/>
      <c r="U216" s="58"/>
      <c r="V216" s="58"/>
    </row>
    <row r="217" spans="1:23" x14ac:dyDescent="0.25">
      <c r="A217" s="45">
        <v>3857</v>
      </c>
      <c r="B217" s="45" t="s">
        <v>271</v>
      </c>
      <c r="C217" s="46">
        <v>0</v>
      </c>
      <c r="D217" s="46">
        <v>0</v>
      </c>
      <c r="E217" s="46">
        <v>0</v>
      </c>
      <c r="F217" s="46">
        <v>390</v>
      </c>
      <c r="G217" s="46">
        <v>0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  <c r="O217" s="46">
        <f t="shared" si="10"/>
        <v>390</v>
      </c>
      <c r="P217" s="58"/>
      <c r="Q217" s="58"/>
      <c r="R217" s="58"/>
      <c r="S217" s="58"/>
      <c r="T217" s="58"/>
      <c r="U217" s="58"/>
      <c r="V217" s="58"/>
    </row>
    <row r="218" spans="1:23" x14ac:dyDescent="0.25">
      <c r="A218" s="73">
        <v>5671</v>
      </c>
      <c r="B218" s="73" t="s">
        <v>294</v>
      </c>
      <c r="C218" s="46">
        <v>0</v>
      </c>
      <c r="D218" s="46">
        <v>0</v>
      </c>
      <c r="E218" s="46">
        <v>9748.3799999999992</v>
      </c>
      <c r="F218" s="46">
        <v>0</v>
      </c>
      <c r="G218" s="46">
        <v>0</v>
      </c>
      <c r="H218" s="46">
        <v>0</v>
      </c>
      <c r="I218" s="46">
        <f>41251.62-21251.62</f>
        <v>20000.000000000004</v>
      </c>
      <c r="J218" s="46">
        <v>0</v>
      </c>
      <c r="K218" s="46">
        <v>0</v>
      </c>
      <c r="L218" s="46">
        <v>25000</v>
      </c>
      <c r="M218" s="46">
        <v>0</v>
      </c>
      <c r="N218" s="46">
        <v>0</v>
      </c>
      <c r="O218" s="46">
        <f t="shared" si="10"/>
        <v>54748.380000000005</v>
      </c>
      <c r="P218" s="58"/>
      <c r="Q218" s="58"/>
      <c r="R218" s="58"/>
      <c r="S218" s="58"/>
      <c r="T218" s="58"/>
      <c r="U218" s="58"/>
      <c r="V218" s="58"/>
    </row>
    <row r="219" spans="1:23" ht="39" x14ac:dyDescent="0.25">
      <c r="A219" s="73" t="s">
        <v>349</v>
      </c>
      <c r="B219" s="73" t="s">
        <v>346</v>
      </c>
      <c r="C219" s="44">
        <f t="shared" ref="C219:N219" si="11">SUM(C194:C218)</f>
        <v>329082.30000000005</v>
      </c>
      <c r="D219" s="44">
        <f t="shared" si="11"/>
        <v>342969.48</v>
      </c>
      <c r="E219" s="44">
        <f t="shared" si="11"/>
        <v>393254.07999999996</v>
      </c>
      <c r="F219" s="44">
        <f t="shared" si="11"/>
        <v>419103.69</v>
      </c>
      <c r="G219" s="44">
        <f t="shared" si="11"/>
        <v>333916.56</v>
      </c>
      <c r="H219" s="44">
        <f t="shared" si="11"/>
        <v>413254.42000000016</v>
      </c>
      <c r="I219" s="44">
        <f t="shared" si="11"/>
        <v>625616.93999999983</v>
      </c>
      <c r="J219" s="44">
        <f t="shared" si="11"/>
        <v>502258.49845450005</v>
      </c>
      <c r="K219" s="44">
        <f t="shared" si="11"/>
        <v>389015.92047694634</v>
      </c>
      <c r="L219" s="44">
        <f t="shared" si="11"/>
        <v>431952.46692997316</v>
      </c>
      <c r="M219" s="44">
        <f t="shared" si="11"/>
        <v>428028.63721414458</v>
      </c>
      <c r="N219" s="44">
        <f t="shared" si="11"/>
        <v>457708.84788093332</v>
      </c>
      <c r="O219" s="44">
        <f>SUM(O194:O218)</f>
        <v>5066161.8409564979</v>
      </c>
      <c r="P219" s="58"/>
      <c r="Q219" s="58"/>
      <c r="R219" s="58"/>
      <c r="S219" s="58"/>
      <c r="T219" s="58"/>
      <c r="U219" s="58"/>
      <c r="V219" s="58"/>
    </row>
    <row r="220" spans="1:23" x14ac:dyDescent="0.25">
      <c r="A220" s="72"/>
      <c r="C220" s="46"/>
      <c r="D220" s="46"/>
      <c r="E220" s="46"/>
      <c r="G220" s="46"/>
      <c r="J220" s="46"/>
      <c r="K220" s="46"/>
      <c r="L220" s="46"/>
      <c r="M220" s="46"/>
      <c r="N220" s="46"/>
      <c r="O220" s="46"/>
      <c r="P220" s="58"/>
      <c r="Q220" s="58"/>
      <c r="R220" s="58"/>
      <c r="S220" s="58"/>
      <c r="T220" s="58"/>
      <c r="U220" s="58"/>
      <c r="V220" s="58"/>
    </row>
    <row r="221" spans="1:23" x14ac:dyDescent="0.25">
      <c r="A221" s="40">
        <v>600</v>
      </c>
      <c r="B221" s="40" t="s">
        <v>155</v>
      </c>
      <c r="C221" s="47"/>
      <c r="D221" s="47"/>
      <c r="E221" s="47"/>
      <c r="F221" s="72"/>
      <c r="G221" s="72"/>
      <c r="H221" s="72"/>
      <c r="I221" s="88"/>
      <c r="J221" s="46"/>
      <c r="K221" s="46"/>
      <c r="L221" s="46"/>
      <c r="M221" s="46"/>
      <c r="N221" s="46"/>
      <c r="O221" s="46"/>
      <c r="P221" s="58"/>
      <c r="Q221" s="58"/>
      <c r="R221" s="58"/>
      <c r="S221" s="58"/>
      <c r="T221" s="58"/>
      <c r="U221" s="58"/>
      <c r="V221" s="58"/>
    </row>
    <row r="222" spans="1:23" x14ac:dyDescent="0.25">
      <c r="A222" s="73">
        <v>1131</v>
      </c>
      <c r="B222" s="73" t="s">
        <v>210</v>
      </c>
      <c r="C222" s="46">
        <v>36255.26</v>
      </c>
      <c r="D222" s="46">
        <v>36136.639999999999</v>
      </c>
      <c r="E222" s="46">
        <v>53319.91</v>
      </c>
      <c r="F222" s="46">
        <v>38337.26</v>
      </c>
      <c r="G222" s="46">
        <v>38318.879999999997</v>
      </c>
      <c r="H222" s="46">
        <v>47958.32</v>
      </c>
      <c r="I222" s="46">
        <v>52727.77</v>
      </c>
      <c r="J222" s="46">
        <v>48910.929377499997</v>
      </c>
      <c r="K222" s="46">
        <v>39128.743501999998</v>
      </c>
      <c r="L222" s="46">
        <v>39128.743501999998</v>
      </c>
      <c r="M222" s="46">
        <v>48910.929377499997</v>
      </c>
      <c r="N222" s="46">
        <v>39128.743501999998</v>
      </c>
      <c r="O222" s="46">
        <f>SUM(C222:N222)</f>
        <v>518262.12926099997</v>
      </c>
      <c r="P222" s="58"/>
      <c r="Q222" s="58"/>
      <c r="R222" s="58"/>
      <c r="S222" s="58"/>
      <c r="T222" s="58"/>
      <c r="U222" s="58"/>
      <c r="V222" s="58"/>
      <c r="W222" s="58"/>
    </row>
    <row r="223" spans="1:23" x14ac:dyDescent="0.25">
      <c r="A223" s="73">
        <v>1322</v>
      </c>
      <c r="B223" s="73" t="s">
        <v>213</v>
      </c>
      <c r="C223" s="46">
        <v>1317.91</v>
      </c>
      <c r="D223" s="46">
        <v>880.77</v>
      </c>
      <c r="E223" s="46">
        <v>1636.97</v>
      </c>
      <c r="F223" s="46">
        <v>1383.83</v>
      </c>
      <c r="G223" s="46">
        <v>1435.02</v>
      </c>
      <c r="H223" s="46">
        <v>1800.9</v>
      </c>
      <c r="I223" s="46">
        <v>1162.24</v>
      </c>
      <c r="J223" s="46">
        <v>1452.7998824999997</v>
      </c>
      <c r="K223" s="46">
        <v>1162.2399059999998</v>
      </c>
      <c r="L223" s="46">
        <v>1162.2399059999998</v>
      </c>
      <c r="M223" s="46">
        <v>1452.7998824999997</v>
      </c>
      <c r="N223" s="46">
        <v>1162.2399059999998</v>
      </c>
      <c r="O223" s="46">
        <f t="shared" ref="O223:O250" si="12">SUM(C223:N223)</f>
        <v>16009.959482999995</v>
      </c>
      <c r="P223" s="58"/>
      <c r="Q223" s="58"/>
      <c r="R223" s="58"/>
      <c r="S223" s="58"/>
      <c r="T223" s="58"/>
      <c r="U223" s="58"/>
      <c r="V223" s="58"/>
      <c r="W223" s="58"/>
    </row>
    <row r="224" spans="1:23" x14ac:dyDescent="0.25">
      <c r="A224" s="73">
        <v>1323</v>
      </c>
      <c r="B224" s="73" t="s">
        <v>214</v>
      </c>
      <c r="C224" s="46">
        <v>4654.24</v>
      </c>
      <c r="D224" s="46">
        <v>4203.83</v>
      </c>
      <c r="E224" s="46">
        <v>4654.24</v>
      </c>
      <c r="F224" s="46">
        <v>4504.1000000000004</v>
      </c>
      <c r="G224" s="46">
        <v>10165.790000000001</v>
      </c>
      <c r="H224" s="46">
        <v>5267.79</v>
      </c>
      <c r="I224" s="46">
        <v>5119.66</v>
      </c>
      <c r="J224" s="46">
        <v>5433.0870000000004</v>
      </c>
      <c r="K224" s="46">
        <v>5433.0870000000004</v>
      </c>
      <c r="L224" s="46">
        <v>5433.0870000000004</v>
      </c>
      <c r="M224" s="46">
        <v>5433.0870000000004</v>
      </c>
      <c r="N224" s="46">
        <v>5433.0870000000004</v>
      </c>
      <c r="O224" s="46">
        <f t="shared" si="12"/>
        <v>65735.084999999992</v>
      </c>
      <c r="P224" s="58"/>
      <c r="Q224" s="58"/>
      <c r="R224" s="58"/>
      <c r="S224" s="58"/>
      <c r="T224" s="58"/>
      <c r="U224" s="58"/>
      <c r="V224" s="58"/>
    </row>
    <row r="225" spans="1:22" x14ac:dyDescent="0.25">
      <c r="A225" s="73">
        <v>1324</v>
      </c>
      <c r="B225" s="73" t="s">
        <v>215</v>
      </c>
      <c r="C225" s="46">
        <v>0</v>
      </c>
      <c r="D225" s="46">
        <v>0</v>
      </c>
      <c r="E225" s="46">
        <v>0</v>
      </c>
      <c r="F225" s="46">
        <v>0</v>
      </c>
      <c r="G225" s="46">
        <v>0</v>
      </c>
      <c r="H225" s="46">
        <v>0</v>
      </c>
      <c r="I225" s="46">
        <v>0</v>
      </c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12"/>
        <v>0</v>
      </c>
      <c r="P225" s="58"/>
      <c r="Q225" s="58"/>
      <c r="R225" s="58"/>
      <c r="S225" s="58"/>
      <c r="T225" s="58"/>
      <c r="U225" s="58"/>
      <c r="V225" s="58"/>
    </row>
    <row r="226" spans="1:22" x14ac:dyDescent="0.25">
      <c r="A226" s="73">
        <v>1325</v>
      </c>
      <c r="B226" s="73" t="s">
        <v>216</v>
      </c>
      <c r="C226" s="46">
        <v>1253.3499999999999</v>
      </c>
      <c r="D226" s="46">
        <v>1132.06</v>
      </c>
      <c r="E226" s="46">
        <v>1253.3499999999999</v>
      </c>
      <c r="F226" s="46">
        <v>1212.92</v>
      </c>
      <c r="G226" s="46">
        <v>941.19</v>
      </c>
      <c r="H226" s="46">
        <v>910.83</v>
      </c>
      <c r="I226" s="46">
        <v>1378.69</v>
      </c>
      <c r="J226" s="46">
        <v>1472.1080000000002</v>
      </c>
      <c r="K226" s="46">
        <v>1472.1080000000002</v>
      </c>
      <c r="L226" s="46">
        <v>1472.1080000000002</v>
      </c>
      <c r="M226" s="46">
        <v>1472.1080000000002</v>
      </c>
      <c r="N226" s="46">
        <v>1472.1080000000002</v>
      </c>
      <c r="O226" s="46">
        <f t="shared" si="12"/>
        <v>15442.930000000002</v>
      </c>
      <c r="P226" s="58"/>
      <c r="Q226" s="58"/>
      <c r="R226" s="58"/>
      <c r="S226" s="58"/>
      <c r="T226" s="58"/>
      <c r="U226" s="58"/>
      <c r="V226" s="58"/>
    </row>
    <row r="227" spans="1:22" x14ac:dyDescent="0.25">
      <c r="A227" s="73">
        <v>1332</v>
      </c>
      <c r="B227" s="65" t="s">
        <v>350</v>
      </c>
      <c r="C227" s="46">
        <v>1004.26</v>
      </c>
      <c r="D227" s="46">
        <v>307.13</v>
      </c>
      <c r="E227" s="46">
        <v>0</v>
      </c>
      <c r="F227" s="46">
        <v>1034.77</v>
      </c>
      <c r="G227" s="46">
        <v>0</v>
      </c>
      <c r="H227" s="46">
        <v>3945.02</v>
      </c>
      <c r="I227" s="46">
        <v>553.05999999999995</v>
      </c>
      <c r="J227" s="46">
        <v>0</v>
      </c>
      <c r="K227" s="46">
        <v>0</v>
      </c>
      <c r="L227" s="46">
        <v>0</v>
      </c>
      <c r="M227" s="46">
        <v>0</v>
      </c>
      <c r="N227" s="46">
        <v>0</v>
      </c>
      <c r="O227" s="46">
        <f t="shared" si="12"/>
        <v>6844.24</v>
      </c>
      <c r="P227" s="58"/>
      <c r="Q227" s="58"/>
      <c r="R227" s="58"/>
      <c r="S227" s="58"/>
      <c r="T227" s="58"/>
      <c r="U227" s="58"/>
      <c r="V227" s="58"/>
    </row>
    <row r="228" spans="1:22" x14ac:dyDescent="0.25">
      <c r="A228" s="73">
        <v>1336</v>
      </c>
      <c r="B228" s="73" t="s">
        <v>218</v>
      </c>
      <c r="C228" s="46">
        <v>3838.5</v>
      </c>
      <c r="D228" s="46">
        <v>1140</v>
      </c>
      <c r="E228" s="46">
        <v>2025.46</v>
      </c>
      <c r="F228" s="44">
        <v>6609.9</v>
      </c>
      <c r="G228" s="46">
        <v>2434.96</v>
      </c>
      <c r="H228" s="46">
        <v>2465.48</v>
      </c>
      <c r="I228" s="46">
        <v>0</v>
      </c>
      <c r="J228" s="46">
        <v>0</v>
      </c>
      <c r="K228" s="46">
        <v>3467.6372999999999</v>
      </c>
      <c r="L228" s="46">
        <v>0</v>
      </c>
      <c r="M228" s="46">
        <v>4230.2583159913238</v>
      </c>
      <c r="N228" s="46">
        <v>5083.0987010314821</v>
      </c>
      <c r="O228" s="46">
        <f t="shared" si="12"/>
        <v>31295.294317022803</v>
      </c>
      <c r="P228" s="58"/>
      <c r="Q228" s="58"/>
      <c r="R228" s="58"/>
      <c r="S228" s="58"/>
      <c r="T228" s="58"/>
      <c r="U228" s="58"/>
      <c r="V228" s="58"/>
    </row>
    <row r="229" spans="1:22" x14ac:dyDescent="0.25">
      <c r="A229" s="73">
        <v>1337</v>
      </c>
      <c r="B229" s="73" t="s">
        <v>351</v>
      </c>
      <c r="C229" s="46">
        <v>0</v>
      </c>
      <c r="D229" s="46">
        <v>0</v>
      </c>
      <c r="E229" s="46">
        <v>0</v>
      </c>
      <c r="F229" s="46">
        <v>11567.34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12"/>
        <v>11567.34</v>
      </c>
      <c r="P229" s="58"/>
      <c r="Q229" s="58"/>
      <c r="R229" s="58"/>
      <c r="S229" s="58"/>
      <c r="T229" s="58"/>
      <c r="U229" s="58"/>
      <c r="V229" s="58"/>
    </row>
    <row r="230" spans="1:22" x14ac:dyDescent="0.25">
      <c r="A230" s="73">
        <v>1338</v>
      </c>
      <c r="B230" s="73" t="s">
        <v>298</v>
      </c>
      <c r="C230" s="46">
        <v>414.29</v>
      </c>
      <c r="D230" s="46">
        <v>0</v>
      </c>
      <c r="E230" s="46">
        <v>0</v>
      </c>
      <c r="F230" s="46">
        <v>787.5</v>
      </c>
      <c r="G230" s="46">
        <v>870</v>
      </c>
      <c r="H230" s="46">
        <v>409.5</v>
      </c>
      <c r="I230" s="46">
        <v>582.75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12"/>
        <v>3064.04</v>
      </c>
      <c r="P230" s="58"/>
      <c r="Q230" s="58"/>
      <c r="R230" s="58"/>
      <c r="S230" s="58"/>
      <c r="T230" s="58"/>
      <c r="U230" s="58"/>
      <c r="V230" s="58"/>
    </row>
    <row r="231" spans="1:22" x14ac:dyDescent="0.25">
      <c r="A231" s="73">
        <v>1411</v>
      </c>
      <c r="B231" s="73" t="s">
        <v>221</v>
      </c>
      <c r="C231" s="46">
        <v>6615.09</v>
      </c>
      <c r="D231" s="46">
        <v>6772.84</v>
      </c>
      <c r="E231" s="46">
        <v>7183.61</v>
      </c>
      <c r="F231" s="46">
        <v>7788.55</v>
      </c>
      <c r="G231" s="46">
        <v>7280.01</v>
      </c>
      <c r="H231" s="46">
        <v>7779.61</v>
      </c>
      <c r="I231" s="46">
        <v>7847.28</v>
      </c>
      <c r="J231" s="46">
        <v>8274.4493999999995</v>
      </c>
      <c r="K231" s="46">
        <v>9558.1628500000006</v>
      </c>
      <c r="L231" s="46">
        <v>8274.4493999999995</v>
      </c>
      <c r="M231" s="46">
        <v>8274.4493999999995</v>
      </c>
      <c r="N231" s="46">
        <v>8274.4493999999995</v>
      </c>
      <c r="O231" s="46">
        <f t="shared" si="12"/>
        <v>93922.950449999989</v>
      </c>
      <c r="P231" s="58"/>
      <c r="Q231" s="58"/>
      <c r="R231" s="58"/>
      <c r="S231" s="58"/>
      <c r="T231" s="58"/>
      <c r="U231" s="58"/>
      <c r="V231" s="58"/>
    </row>
    <row r="232" spans="1:22" x14ac:dyDescent="0.25">
      <c r="A232" s="73">
        <v>1421</v>
      </c>
      <c r="B232" s="73" t="s">
        <v>222</v>
      </c>
      <c r="C232" s="46">
        <v>0</v>
      </c>
      <c r="D232" s="46">
        <v>5469.26</v>
      </c>
      <c r="E232" s="46">
        <v>0</v>
      </c>
      <c r="F232" s="46">
        <v>6496.13</v>
      </c>
      <c r="G232" s="46">
        <v>0</v>
      </c>
      <c r="H232" s="46">
        <v>7227.29</v>
      </c>
      <c r="I232" s="46">
        <v>0</v>
      </c>
      <c r="J232" s="46">
        <v>7346.79</v>
      </c>
      <c r="K232" s="46">
        <v>0</v>
      </c>
      <c r="L232" s="46">
        <v>6775.7163999999993</v>
      </c>
      <c r="M232" s="46">
        <v>0</v>
      </c>
      <c r="N232" s="46">
        <v>6775.7163999999993</v>
      </c>
      <c r="O232" s="46">
        <f t="shared" si="12"/>
        <v>40090.902799999996</v>
      </c>
      <c r="P232" s="58"/>
      <c r="Q232" s="58"/>
      <c r="R232" s="58"/>
      <c r="S232" s="58"/>
      <c r="T232" s="58"/>
      <c r="U232" s="58"/>
      <c r="V232" s="58"/>
    </row>
    <row r="233" spans="1:22" x14ac:dyDescent="0.25">
      <c r="A233" s="73">
        <v>1431</v>
      </c>
      <c r="B233" s="73" t="s">
        <v>223</v>
      </c>
      <c r="C233" s="46">
        <v>0</v>
      </c>
      <c r="D233" s="46">
        <v>5614.99</v>
      </c>
      <c r="E233" s="46">
        <v>0</v>
      </c>
      <c r="F233" s="46">
        <v>6691.01</v>
      </c>
      <c r="G233" s="46">
        <v>0</v>
      </c>
      <c r="H233" s="46">
        <v>7444.13</v>
      </c>
      <c r="I233" s="46">
        <v>0</v>
      </c>
      <c r="J233" s="46">
        <v>8165.83</v>
      </c>
      <c r="K233" s="46">
        <v>0</v>
      </c>
      <c r="L233" s="46">
        <v>6978.9937999999993</v>
      </c>
      <c r="M233" s="46">
        <v>0</v>
      </c>
      <c r="N233" s="46">
        <v>6978.9937999999993</v>
      </c>
      <c r="O233" s="46">
        <f t="shared" si="12"/>
        <v>41873.947599999992</v>
      </c>
      <c r="P233" s="58"/>
      <c r="Q233" s="58"/>
      <c r="R233" s="58"/>
      <c r="S233" s="58"/>
      <c r="T233" s="58"/>
      <c r="U233" s="58"/>
      <c r="V233" s="58"/>
    </row>
    <row r="234" spans="1:22" x14ac:dyDescent="0.25">
      <c r="A234" s="73">
        <v>1543</v>
      </c>
      <c r="B234" s="73" t="s">
        <v>224</v>
      </c>
      <c r="C234" s="46">
        <v>203.1</v>
      </c>
      <c r="D234" s="46">
        <v>203.1</v>
      </c>
      <c r="E234" s="46">
        <v>203.1</v>
      </c>
      <c r="F234" s="46">
        <v>203.1</v>
      </c>
      <c r="G234" s="46">
        <v>203.1</v>
      </c>
      <c r="H234" s="46">
        <v>203.1</v>
      </c>
      <c r="I234" s="46">
        <v>203.1</v>
      </c>
      <c r="J234" s="46">
        <v>500</v>
      </c>
      <c r="K234" s="46">
        <v>500</v>
      </c>
      <c r="L234" s="46">
        <v>500</v>
      </c>
      <c r="M234" s="46">
        <v>500</v>
      </c>
      <c r="N234" s="46">
        <v>500</v>
      </c>
      <c r="O234" s="46">
        <f t="shared" si="12"/>
        <v>3921.7</v>
      </c>
      <c r="P234" s="58"/>
      <c r="Q234" s="58"/>
      <c r="R234" s="58"/>
      <c r="S234" s="58"/>
      <c r="T234" s="58"/>
      <c r="U234" s="58"/>
      <c r="V234" s="58"/>
    </row>
    <row r="235" spans="1:22" x14ac:dyDescent="0.25">
      <c r="A235" s="73">
        <v>1545</v>
      </c>
      <c r="B235" s="73" t="s">
        <v>225</v>
      </c>
      <c r="C235" s="46">
        <v>3521.76</v>
      </c>
      <c r="D235" s="46">
        <v>3521.76</v>
      </c>
      <c r="E235" s="46">
        <v>3521.76</v>
      </c>
      <c r="F235" s="46">
        <v>3521.76</v>
      </c>
      <c r="G235" s="46">
        <v>6163.08</v>
      </c>
      <c r="H235" s="46">
        <v>6163.08</v>
      </c>
      <c r="I235" s="46">
        <v>18977.43</v>
      </c>
      <c r="J235" s="46">
        <v>8100.2106619999995</v>
      </c>
      <c r="K235" s="46">
        <v>13650.605296043252</v>
      </c>
      <c r="L235" s="46">
        <v>8212.5172858188016</v>
      </c>
      <c r="M235" s="46">
        <v>10254.34333604325</v>
      </c>
      <c r="N235" s="46">
        <v>10254.34333604325</v>
      </c>
      <c r="O235" s="46">
        <f t="shared" si="12"/>
        <v>95862.649915948568</v>
      </c>
      <c r="P235" s="58"/>
      <c r="Q235" s="58"/>
      <c r="R235" s="58"/>
      <c r="S235" s="58"/>
      <c r="T235" s="58"/>
      <c r="U235" s="58"/>
      <c r="V235" s="58"/>
    </row>
    <row r="236" spans="1:22" x14ac:dyDescent="0.25">
      <c r="A236" s="73">
        <v>1547</v>
      </c>
      <c r="B236" s="73" t="s">
        <v>226</v>
      </c>
      <c r="C236" s="46">
        <v>4721.3599999999997</v>
      </c>
      <c r="D236" s="46">
        <v>0</v>
      </c>
      <c r="E236" s="46">
        <v>0</v>
      </c>
      <c r="F236" s="46">
        <v>0</v>
      </c>
      <c r="G236" s="46">
        <v>0</v>
      </c>
      <c r="H236" s="46">
        <v>0</v>
      </c>
      <c r="I236" s="46">
        <v>0</v>
      </c>
      <c r="J236" s="46">
        <v>0</v>
      </c>
      <c r="K236" s="46">
        <v>0</v>
      </c>
      <c r="L236" s="46">
        <v>0</v>
      </c>
      <c r="M236" s="46">
        <v>0</v>
      </c>
      <c r="N236" s="46">
        <v>0</v>
      </c>
      <c r="O236" s="46">
        <f t="shared" si="12"/>
        <v>4721.3599999999997</v>
      </c>
      <c r="P236" s="58"/>
      <c r="Q236" s="58"/>
      <c r="R236" s="58"/>
      <c r="S236" s="58"/>
      <c r="T236" s="58"/>
      <c r="U236" s="58"/>
      <c r="V236" s="58"/>
    </row>
    <row r="237" spans="1:22" x14ac:dyDescent="0.25">
      <c r="A237" s="73">
        <v>1548</v>
      </c>
      <c r="B237" s="73" t="s">
        <v>227</v>
      </c>
      <c r="C237" s="46">
        <v>0</v>
      </c>
      <c r="D237" s="46">
        <v>0</v>
      </c>
      <c r="E237" s="46">
        <v>0</v>
      </c>
      <c r="F237" s="46">
        <v>0</v>
      </c>
      <c r="G237" s="46">
        <v>4957.4399999999996</v>
      </c>
      <c r="H237" s="46">
        <v>0</v>
      </c>
      <c r="I237" s="46">
        <v>0</v>
      </c>
      <c r="J237" s="46">
        <v>0</v>
      </c>
      <c r="K237" s="46">
        <v>0</v>
      </c>
      <c r="L237" s="46">
        <v>0</v>
      </c>
      <c r="M237" s="46">
        <v>0</v>
      </c>
      <c r="N237" s="46">
        <v>0</v>
      </c>
      <c r="O237" s="46">
        <f t="shared" si="12"/>
        <v>4957.4399999999996</v>
      </c>
      <c r="P237" s="58"/>
      <c r="Q237" s="58"/>
      <c r="R237" s="58"/>
      <c r="S237" s="58"/>
      <c r="T237" s="58"/>
      <c r="U237" s="58"/>
      <c r="V237" s="58"/>
    </row>
    <row r="238" spans="1:22" x14ac:dyDescent="0.25">
      <c r="A238" s="73">
        <v>1592</v>
      </c>
      <c r="B238" s="73" t="s">
        <v>228</v>
      </c>
      <c r="C238" s="46">
        <v>3672.2</v>
      </c>
      <c r="D238" s="46">
        <v>3672.2</v>
      </c>
      <c r="E238" s="46">
        <v>4682.05</v>
      </c>
      <c r="F238" s="46">
        <v>3855.8</v>
      </c>
      <c r="G238" s="46">
        <v>3855.8</v>
      </c>
      <c r="H238" s="46">
        <v>4819.75</v>
      </c>
      <c r="I238" s="46">
        <v>3874.13</v>
      </c>
      <c r="J238" s="46">
        <v>4842.6662749999996</v>
      </c>
      <c r="K238" s="46">
        <v>3874.1330199999998</v>
      </c>
      <c r="L238" s="46">
        <v>3874.1330199999998</v>
      </c>
      <c r="M238" s="46">
        <v>4842.6662749999996</v>
      </c>
      <c r="N238" s="46">
        <v>3874.1330199999998</v>
      </c>
      <c r="O238" s="46">
        <f t="shared" si="12"/>
        <v>49739.661610000003</v>
      </c>
      <c r="P238" s="58"/>
      <c r="Q238" s="58"/>
      <c r="R238" s="58"/>
      <c r="S238" s="58"/>
      <c r="T238" s="58"/>
      <c r="U238" s="58"/>
      <c r="V238" s="58"/>
    </row>
    <row r="239" spans="1:22" x14ac:dyDescent="0.25">
      <c r="A239" s="73">
        <v>1593</v>
      </c>
      <c r="B239" s="73" t="s">
        <v>229</v>
      </c>
      <c r="C239" s="46">
        <v>3672.2</v>
      </c>
      <c r="D239" s="46">
        <v>3672.2</v>
      </c>
      <c r="E239" s="46">
        <v>4682.05</v>
      </c>
      <c r="F239" s="46">
        <v>3855.8</v>
      </c>
      <c r="G239" s="46">
        <v>3855.8</v>
      </c>
      <c r="H239" s="46">
        <v>4819.75</v>
      </c>
      <c r="I239" s="46">
        <v>3874.13</v>
      </c>
      <c r="J239" s="46">
        <v>4842.6662749999996</v>
      </c>
      <c r="K239" s="46">
        <v>3874.1330199999998</v>
      </c>
      <c r="L239" s="46">
        <v>3874.1330199999998</v>
      </c>
      <c r="M239" s="46">
        <v>4842.6662749999996</v>
      </c>
      <c r="N239" s="46">
        <v>3874.1330199999998</v>
      </c>
      <c r="O239" s="46">
        <f t="shared" si="12"/>
        <v>49739.661610000003</v>
      </c>
      <c r="P239" s="58"/>
      <c r="Q239" s="58"/>
      <c r="R239" s="58"/>
      <c r="S239" s="58"/>
      <c r="T239" s="58"/>
      <c r="U239" s="58"/>
      <c r="V239" s="58"/>
    </row>
    <row r="240" spans="1:22" x14ac:dyDescent="0.25">
      <c r="A240" s="73">
        <v>1612</v>
      </c>
      <c r="B240" s="73" t="s">
        <v>230</v>
      </c>
      <c r="C240" s="46">
        <v>872</v>
      </c>
      <c r="D240" s="46">
        <v>869.62</v>
      </c>
      <c r="E240" s="46">
        <v>1253.68</v>
      </c>
      <c r="F240" s="46">
        <v>920.98</v>
      </c>
      <c r="G240" s="46">
        <v>920.61</v>
      </c>
      <c r="H240" s="46">
        <v>1151.95</v>
      </c>
      <c r="I240" s="46">
        <v>929.79</v>
      </c>
      <c r="J240" s="46">
        <v>1162.239906</v>
      </c>
      <c r="K240" s="46">
        <v>929.79192479999995</v>
      </c>
      <c r="L240" s="46">
        <v>929.79192479999995</v>
      </c>
      <c r="M240" s="46">
        <v>1162.239906</v>
      </c>
      <c r="N240" s="46">
        <v>929.79192479999995</v>
      </c>
      <c r="O240" s="46">
        <f t="shared" si="12"/>
        <v>12032.4855864</v>
      </c>
      <c r="P240" s="58"/>
      <c r="Q240" s="58"/>
      <c r="R240" s="58"/>
      <c r="S240" s="58"/>
      <c r="T240" s="58"/>
      <c r="U240" s="58"/>
      <c r="V240" s="58"/>
    </row>
    <row r="241" spans="1:22" x14ac:dyDescent="0.25">
      <c r="A241" s="73">
        <v>2111</v>
      </c>
      <c r="B241" s="73" t="s">
        <v>231</v>
      </c>
      <c r="C241" s="46">
        <v>0</v>
      </c>
      <c r="D241" s="46">
        <v>0</v>
      </c>
      <c r="E241" s="46">
        <v>0</v>
      </c>
      <c r="F241" s="46">
        <v>0</v>
      </c>
      <c r="G241" s="46">
        <v>0</v>
      </c>
      <c r="H241" s="46">
        <v>0</v>
      </c>
      <c r="I241" s="46">
        <v>931.68</v>
      </c>
      <c r="J241" s="46">
        <v>0</v>
      </c>
      <c r="K241" s="46">
        <v>1000</v>
      </c>
      <c r="L241" s="46">
        <v>0</v>
      </c>
      <c r="M241" s="46">
        <v>0</v>
      </c>
      <c r="N241" s="46">
        <v>0</v>
      </c>
      <c r="O241" s="46">
        <f t="shared" si="12"/>
        <v>1931.6799999999998</v>
      </c>
      <c r="P241" s="58"/>
      <c r="Q241" s="58"/>
      <c r="R241" s="58"/>
      <c r="S241" s="58"/>
      <c r="T241" s="58"/>
      <c r="U241" s="58"/>
      <c r="V241" s="58"/>
    </row>
    <row r="242" spans="1:22" x14ac:dyDescent="0.25">
      <c r="A242" s="73">
        <v>2215</v>
      </c>
      <c r="B242" s="73" t="s">
        <v>235</v>
      </c>
      <c r="C242" s="46">
        <v>1936.76</v>
      </c>
      <c r="D242" s="46">
        <v>1984.15</v>
      </c>
      <c r="E242" s="46">
        <v>1172.0899999999999</v>
      </c>
      <c r="F242" s="46">
        <v>2645.19</v>
      </c>
      <c r="G242" s="46">
        <v>2448.9699999999998</v>
      </c>
      <c r="H242" s="46">
        <v>1968.32</v>
      </c>
      <c r="I242" s="46">
        <v>1200</v>
      </c>
      <c r="J242" s="46">
        <v>1200</v>
      </c>
      <c r="K242" s="46">
        <v>1200</v>
      </c>
      <c r="L242" s="46">
        <v>1200</v>
      </c>
      <c r="M242" s="46">
        <v>1200</v>
      </c>
      <c r="N242" s="46">
        <v>1200</v>
      </c>
      <c r="O242" s="46">
        <f t="shared" si="12"/>
        <v>19355.48</v>
      </c>
      <c r="P242" s="58"/>
      <c r="Q242" s="58"/>
      <c r="R242" s="58"/>
      <c r="S242" s="58"/>
      <c r="T242" s="58"/>
      <c r="U242" s="58"/>
      <c r="V242" s="58"/>
    </row>
    <row r="243" spans="1:22" x14ac:dyDescent="0.25">
      <c r="A243" s="73">
        <v>2612</v>
      </c>
      <c r="B243" s="73" t="s">
        <v>316</v>
      </c>
      <c r="C243" s="46">
        <v>1837.92</v>
      </c>
      <c r="D243" s="46">
        <v>3242.4</v>
      </c>
      <c r="E243" s="46">
        <v>0</v>
      </c>
      <c r="F243" s="46">
        <v>1980</v>
      </c>
      <c r="G243" s="46">
        <v>3207.01</v>
      </c>
      <c r="H243" s="46">
        <v>2888.36</v>
      </c>
      <c r="I243" s="46">
        <v>5000</v>
      </c>
      <c r="J243" s="46">
        <f t="shared" ref="J243:N243" si="13">3300*1.2</f>
        <v>3960</v>
      </c>
      <c r="K243" s="46">
        <f t="shared" si="13"/>
        <v>3960</v>
      </c>
      <c r="L243" s="46">
        <f t="shared" si="13"/>
        <v>3960</v>
      </c>
      <c r="M243" s="46">
        <f t="shared" si="13"/>
        <v>3960</v>
      </c>
      <c r="N243" s="46">
        <f t="shared" si="13"/>
        <v>3960</v>
      </c>
      <c r="O243" s="46">
        <f t="shared" si="12"/>
        <v>37955.69</v>
      </c>
      <c r="P243" s="58"/>
      <c r="Q243" s="58"/>
      <c r="R243" s="58"/>
      <c r="S243" s="58"/>
      <c r="T243" s="58"/>
      <c r="U243" s="58"/>
      <c r="V243" s="58"/>
    </row>
    <row r="244" spans="1:22" x14ac:dyDescent="0.25">
      <c r="A244" s="73">
        <v>3142</v>
      </c>
      <c r="B244" s="73" t="s">
        <v>244</v>
      </c>
      <c r="C244" s="46">
        <v>650</v>
      </c>
      <c r="D244" s="46">
        <v>650</v>
      </c>
      <c r="E244" s="46">
        <v>650</v>
      </c>
      <c r="F244" s="46">
        <v>650</v>
      </c>
      <c r="G244" s="46">
        <v>650</v>
      </c>
      <c r="H244" s="46">
        <v>650</v>
      </c>
      <c r="I244" s="46">
        <v>900</v>
      </c>
      <c r="J244" s="46">
        <v>900</v>
      </c>
      <c r="K244" s="46">
        <v>900</v>
      </c>
      <c r="L244" s="46">
        <v>900</v>
      </c>
      <c r="M244" s="46">
        <v>900</v>
      </c>
      <c r="N244" s="46">
        <v>900</v>
      </c>
      <c r="O244" s="46">
        <f t="shared" si="12"/>
        <v>9300</v>
      </c>
      <c r="P244" s="58"/>
      <c r="Q244" s="58"/>
      <c r="R244" s="58"/>
      <c r="S244" s="58"/>
      <c r="T244" s="58"/>
      <c r="U244" s="58"/>
      <c r="V244" s="58"/>
    </row>
    <row r="245" spans="1:22" x14ac:dyDescent="0.25">
      <c r="A245" s="73">
        <v>3511</v>
      </c>
      <c r="B245" s="65" t="s">
        <v>261</v>
      </c>
      <c r="C245" s="46">
        <v>10440</v>
      </c>
      <c r="D245" s="46">
        <v>0</v>
      </c>
      <c r="E245" s="46">
        <v>5220</v>
      </c>
      <c r="F245" s="46">
        <v>0</v>
      </c>
      <c r="G245" s="46">
        <v>5220</v>
      </c>
      <c r="H245" s="46">
        <v>0</v>
      </c>
      <c r="I245" s="46">
        <v>10000</v>
      </c>
      <c r="J245" s="46">
        <v>10000</v>
      </c>
      <c r="K245" s="46">
        <v>5220</v>
      </c>
      <c r="L245" s="46">
        <v>5220</v>
      </c>
      <c r="M245" s="46">
        <v>5220</v>
      </c>
      <c r="N245" s="46">
        <v>5220</v>
      </c>
      <c r="O245" s="46">
        <f t="shared" si="12"/>
        <v>61760</v>
      </c>
      <c r="P245" s="58"/>
      <c r="Q245" s="58"/>
      <c r="R245" s="58"/>
      <c r="S245" s="58"/>
      <c r="T245" s="58"/>
      <c r="U245" s="58"/>
      <c r="V245" s="58"/>
    </row>
    <row r="246" spans="1:22" ht="26.25" x14ac:dyDescent="0.25">
      <c r="A246" s="73">
        <v>3551</v>
      </c>
      <c r="B246" s="73" t="s">
        <v>361</v>
      </c>
      <c r="C246" s="46">
        <v>6799.99</v>
      </c>
      <c r="D246" s="46">
        <v>5719.96</v>
      </c>
      <c r="E246" s="46">
        <v>893.2</v>
      </c>
      <c r="F246" s="46">
        <v>36047.14</v>
      </c>
      <c r="G246" s="46">
        <v>5423</v>
      </c>
      <c r="H246" s="46">
        <v>28857</v>
      </c>
      <c r="I246" s="46">
        <v>9013.86</v>
      </c>
      <c r="J246" s="46">
        <v>5406</v>
      </c>
      <c r="K246" s="46">
        <v>5406</v>
      </c>
      <c r="L246" s="46">
        <v>5406</v>
      </c>
      <c r="M246" s="46">
        <v>3000</v>
      </c>
      <c r="N246" s="46">
        <v>5406</v>
      </c>
      <c r="O246" s="46">
        <f t="shared" si="12"/>
        <v>117378.15000000001</v>
      </c>
      <c r="P246" s="58"/>
      <c r="Q246" s="58"/>
      <c r="R246" s="58"/>
      <c r="S246" s="58"/>
      <c r="T246" s="58"/>
      <c r="U246" s="58"/>
      <c r="V246" s="58"/>
    </row>
    <row r="247" spans="1:22" x14ac:dyDescent="0.25">
      <c r="A247" s="73">
        <v>3571</v>
      </c>
      <c r="B247" s="73" t="s">
        <v>287</v>
      </c>
      <c r="C247" s="46">
        <v>0</v>
      </c>
      <c r="D247" s="46">
        <v>0</v>
      </c>
      <c r="E247" s="46">
        <v>20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2000</v>
      </c>
      <c r="L247" s="46">
        <v>0</v>
      </c>
      <c r="M247" s="46">
        <v>0</v>
      </c>
      <c r="N247" s="46">
        <v>0</v>
      </c>
      <c r="O247" s="46">
        <f t="shared" si="12"/>
        <v>2020</v>
      </c>
      <c r="P247" s="58"/>
      <c r="Q247" s="58"/>
      <c r="R247" s="58"/>
      <c r="S247" s="58"/>
      <c r="T247" s="58"/>
      <c r="U247" s="58"/>
      <c r="V247" s="58"/>
    </row>
    <row r="248" spans="1:22" x14ac:dyDescent="0.25">
      <c r="A248" s="73">
        <v>3856</v>
      </c>
      <c r="B248" s="73" t="s">
        <v>270</v>
      </c>
      <c r="C248" s="46">
        <v>0</v>
      </c>
      <c r="D248" s="46">
        <v>0</v>
      </c>
      <c r="E248" s="46">
        <v>0</v>
      </c>
      <c r="F248" s="46">
        <v>0</v>
      </c>
      <c r="G248" s="46">
        <v>90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46">
        <v>0</v>
      </c>
      <c r="O248" s="46">
        <f t="shared" si="12"/>
        <v>90</v>
      </c>
      <c r="P248" s="58"/>
      <c r="Q248" s="58"/>
      <c r="R248" s="58"/>
      <c r="S248" s="58"/>
      <c r="T248" s="58"/>
      <c r="U248" s="58"/>
      <c r="V248" s="58"/>
    </row>
    <row r="249" spans="1:22" x14ac:dyDescent="0.25">
      <c r="A249" s="73">
        <v>3857</v>
      </c>
      <c r="B249" s="73" t="s">
        <v>271</v>
      </c>
      <c r="C249" s="46">
        <v>0</v>
      </c>
      <c r="D249" s="46">
        <v>0</v>
      </c>
      <c r="E249" s="46">
        <v>0</v>
      </c>
      <c r="F249" s="46">
        <v>0</v>
      </c>
      <c r="G249" s="46">
        <v>199</v>
      </c>
      <c r="H249" s="46">
        <v>0</v>
      </c>
      <c r="I249" s="46">
        <v>200</v>
      </c>
      <c r="J249" s="46">
        <v>200</v>
      </c>
      <c r="K249" s="46">
        <v>200</v>
      </c>
      <c r="L249" s="46">
        <v>200</v>
      </c>
      <c r="M249" s="46">
        <v>200</v>
      </c>
      <c r="N249" s="46">
        <v>200</v>
      </c>
      <c r="O249" s="46">
        <f t="shared" si="12"/>
        <v>1399</v>
      </c>
      <c r="P249" s="58"/>
      <c r="Q249" s="58"/>
      <c r="R249" s="58"/>
      <c r="S249" s="58"/>
      <c r="T249" s="58"/>
      <c r="U249" s="58"/>
      <c r="V249" s="58"/>
    </row>
    <row r="250" spans="1:22" x14ac:dyDescent="0.25">
      <c r="A250" s="73">
        <v>5671</v>
      </c>
      <c r="B250" s="73" t="s">
        <v>294</v>
      </c>
      <c r="C250" s="46">
        <v>0</v>
      </c>
      <c r="D250" s="46">
        <v>0</v>
      </c>
      <c r="E250" s="46">
        <v>0</v>
      </c>
      <c r="F250" s="46">
        <v>0</v>
      </c>
      <c r="G250" s="46">
        <v>0</v>
      </c>
      <c r="H250" s="46">
        <v>0</v>
      </c>
      <c r="I250" s="46">
        <v>0</v>
      </c>
      <c r="J250" s="46">
        <v>5000</v>
      </c>
      <c r="K250" s="46">
        <v>0</v>
      </c>
      <c r="L250" s="46">
        <v>0</v>
      </c>
      <c r="M250" s="46">
        <v>0</v>
      </c>
      <c r="N250" s="46">
        <v>0</v>
      </c>
      <c r="O250" s="46">
        <f t="shared" si="12"/>
        <v>5000</v>
      </c>
      <c r="P250" s="58"/>
      <c r="Q250" s="58"/>
      <c r="R250" s="58"/>
      <c r="S250" s="58"/>
      <c r="T250" s="58"/>
      <c r="U250" s="58"/>
      <c r="V250" s="58"/>
    </row>
    <row r="251" spans="1:22" ht="39" x14ac:dyDescent="0.25">
      <c r="A251" s="73" t="s">
        <v>353</v>
      </c>
      <c r="B251" s="73" t="s">
        <v>155</v>
      </c>
      <c r="C251" s="44">
        <f t="shared" ref="C251:O251" si="14">SUM(C222:C250)</f>
        <v>93680.19</v>
      </c>
      <c r="D251" s="44">
        <f t="shared" si="14"/>
        <v>85192.909999999974</v>
      </c>
      <c r="E251" s="44">
        <f t="shared" si="14"/>
        <v>92371.469999999987</v>
      </c>
      <c r="F251" s="44">
        <f t="shared" si="14"/>
        <v>140093.08000000002</v>
      </c>
      <c r="G251" s="44">
        <f t="shared" si="14"/>
        <v>98639.66</v>
      </c>
      <c r="H251" s="44">
        <f t="shared" si="14"/>
        <v>136730.18</v>
      </c>
      <c r="I251" s="44">
        <f t="shared" si="14"/>
        <v>124475.57</v>
      </c>
      <c r="J251" s="44">
        <f t="shared" si="14"/>
        <v>127169.77677799998</v>
      </c>
      <c r="K251" s="44">
        <f t="shared" si="14"/>
        <v>102936.64181884324</v>
      </c>
      <c r="L251" s="44">
        <f t="shared" si="14"/>
        <v>103501.91325861878</v>
      </c>
      <c r="M251" s="44">
        <f t="shared" si="14"/>
        <v>105855.54776803458</v>
      </c>
      <c r="N251" s="44">
        <f t="shared" si="14"/>
        <v>110626.83800987471</v>
      </c>
      <c r="O251" s="44">
        <f t="shared" si="14"/>
        <v>1321273.7776333708</v>
      </c>
      <c r="P251" s="58"/>
      <c r="Q251" s="58"/>
      <c r="R251" s="58"/>
      <c r="S251" s="58"/>
      <c r="T251" s="58"/>
      <c r="U251" s="58"/>
      <c r="V251" s="58"/>
    </row>
    <row r="252" spans="1:22" x14ac:dyDescent="0.25">
      <c r="A252" s="72"/>
      <c r="C252" s="46"/>
      <c r="D252" s="46"/>
      <c r="E252" s="46"/>
      <c r="J252" s="46"/>
      <c r="K252" s="46"/>
      <c r="L252" s="46"/>
      <c r="M252" s="46"/>
      <c r="N252" s="46"/>
      <c r="O252" s="46"/>
      <c r="P252" s="58"/>
      <c r="Q252" s="58"/>
      <c r="R252" s="58"/>
      <c r="S252" s="58"/>
      <c r="T252" s="58"/>
      <c r="U252" s="58"/>
      <c r="V252" s="58"/>
    </row>
    <row r="253" spans="1:22" x14ac:dyDescent="0.25">
      <c r="A253" s="72"/>
      <c r="B253" s="73" t="s">
        <v>354</v>
      </c>
      <c r="C253" s="44">
        <f t="shared" ref="C253:N253" si="15">+C60+C114+C151+C191+C219+C251</f>
        <v>4063870.57</v>
      </c>
      <c r="D253" s="44">
        <f t="shared" si="15"/>
        <v>3828028.0900000003</v>
      </c>
      <c r="E253" s="44">
        <f t="shared" si="15"/>
        <v>4646497.8499999996</v>
      </c>
      <c r="F253" s="44">
        <f t="shared" si="15"/>
        <v>4810584.53</v>
      </c>
      <c r="G253" s="44">
        <f t="shared" si="15"/>
        <v>4720480.7399999993</v>
      </c>
      <c r="H253" s="44">
        <f t="shared" si="15"/>
        <v>5249436.1199999992</v>
      </c>
      <c r="I253" s="44">
        <f t="shared" si="15"/>
        <v>7938024.9499999983</v>
      </c>
      <c r="J253" s="44">
        <f t="shared" si="15"/>
        <v>6263257.3550265497</v>
      </c>
      <c r="K253" s="44">
        <f t="shared" si="15"/>
        <v>5451799.6920134891</v>
      </c>
      <c r="L253" s="44">
        <f t="shared" si="15"/>
        <v>5296723.0394083243</v>
      </c>
      <c r="M253" s="44">
        <f t="shared" si="15"/>
        <v>5294123.3557677893</v>
      </c>
      <c r="N253" s="44">
        <f t="shared" si="15"/>
        <v>4169943.5859272811</v>
      </c>
      <c r="O253" s="44">
        <f>+O60+O114+O151+O191+O219+O251</f>
        <v>61732769.87814343</v>
      </c>
      <c r="P253" s="58"/>
      <c r="Q253" s="58"/>
      <c r="R253" s="58"/>
      <c r="S253" s="58"/>
      <c r="T253" s="58"/>
      <c r="U253" s="58"/>
      <c r="V253" s="58"/>
    </row>
    <row r="254" spans="1:22" x14ac:dyDescent="0.25">
      <c r="F254" s="44"/>
      <c r="G254" s="44"/>
      <c r="H254" s="73"/>
      <c r="I254" s="44"/>
      <c r="P254" s="58"/>
    </row>
    <row r="255" spans="1:22" x14ac:dyDescent="0.25">
      <c r="E255" s="46"/>
      <c r="F255" s="44"/>
      <c r="G255" s="44"/>
      <c r="H255" s="44"/>
      <c r="I255" s="44"/>
      <c r="O255" s="46"/>
      <c r="P255" s="58"/>
    </row>
    <row r="256" spans="1:22" x14ac:dyDescent="0.25">
      <c r="A256" s="94" t="s">
        <v>178</v>
      </c>
      <c r="B256" s="94"/>
      <c r="C256" s="94"/>
      <c r="D256" s="94"/>
      <c r="E256" s="94"/>
      <c r="F256" s="44"/>
      <c r="G256" s="44"/>
      <c r="H256" s="73"/>
      <c r="I256" s="44"/>
      <c r="N256" s="46"/>
      <c r="O256" s="46"/>
      <c r="P256" s="58"/>
      <c r="Q256" s="58"/>
    </row>
    <row r="257" spans="1:16" x14ac:dyDescent="0.25">
      <c r="A257" s="82" t="s">
        <v>388</v>
      </c>
      <c r="B257" s="53"/>
      <c r="C257" s="53"/>
      <c r="D257" s="53"/>
      <c r="E257" s="53"/>
      <c r="F257" s="44"/>
      <c r="G257" s="44"/>
      <c r="H257" s="73"/>
      <c r="I257" s="44"/>
      <c r="N257" s="46"/>
      <c r="O257" s="46"/>
    </row>
    <row r="258" spans="1:16" x14ac:dyDescent="0.25">
      <c r="A258" s="25"/>
      <c r="B258" s="26"/>
      <c r="C258" s="26"/>
      <c r="D258" s="26"/>
      <c r="E258" s="26"/>
      <c r="F258" s="44"/>
      <c r="G258" s="44"/>
      <c r="H258" s="44"/>
      <c r="I258" s="44"/>
    </row>
    <row r="259" spans="1:16" x14ac:dyDescent="0.25">
      <c r="A259" s="25" t="s">
        <v>180</v>
      </c>
      <c r="B259" s="26"/>
      <c r="C259" s="26"/>
      <c r="D259" s="26"/>
      <c r="E259" s="26"/>
      <c r="F259" s="44"/>
      <c r="G259" s="44"/>
      <c r="H259" s="73"/>
      <c r="I259" s="44"/>
      <c r="O259" s="46"/>
    </row>
    <row r="260" spans="1:16" x14ac:dyDescent="0.25">
      <c r="A260" s="27" t="s">
        <v>181</v>
      </c>
      <c r="B260" s="26"/>
      <c r="C260" s="26"/>
      <c r="D260" s="26"/>
      <c r="E260" s="26"/>
      <c r="F260" s="44"/>
      <c r="G260" s="44"/>
      <c r="H260" s="73"/>
      <c r="I260" s="44"/>
    </row>
    <row r="261" spans="1:16" x14ac:dyDescent="0.25">
      <c r="A261" s="26"/>
      <c r="B261" s="3"/>
      <c r="C261" s="3"/>
      <c r="D261" s="30" t="s">
        <v>184</v>
      </c>
      <c r="E261" s="74"/>
      <c r="F261" s="44"/>
      <c r="G261" s="44"/>
      <c r="H261" s="73"/>
      <c r="I261" s="44"/>
      <c r="O261" s="46"/>
    </row>
    <row r="262" spans="1:16" x14ac:dyDescent="0.25">
      <c r="A262" s="26"/>
      <c r="B262" s="3"/>
      <c r="C262" s="3"/>
      <c r="D262" s="29" t="s">
        <v>183</v>
      </c>
      <c r="E262" s="29"/>
      <c r="F262" s="44"/>
      <c r="G262" s="44"/>
      <c r="H262" s="73"/>
      <c r="I262" s="44"/>
      <c r="O262" s="46"/>
    </row>
    <row r="263" spans="1:16" x14ac:dyDescent="0.25">
      <c r="A263" s="74" t="s">
        <v>182</v>
      </c>
      <c r="B263" s="3"/>
      <c r="C263" s="3"/>
      <c r="D263" s="74"/>
      <c r="E263" s="27"/>
      <c r="F263" s="44"/>
      <c r="G263" s="44"/>
      <c r="H263" s="73"/>
      <c r="I263" s="44"/>
      <c r="P263" s="58"/>
    </row>
    <row r="264" spans="1:16" x14ac:dyDescent="0.25">
      <c r="A264" s="26" t="s">
        <v>185</v>
      </c>
      <c r="B264" s="31"/>
      <c r="C264" s="31"/>
      <c r="D264" s="27"/>
      <c r="E264" s="27"/>
      <c r="F264" s="44"/>
      <c r="G264" s="44"/>
      <c r="H264" s="73"/>
      <c r="I264" s="44"/>
    </row>
    <row r="265" spans="1:16" x14ac:dyDescent="0.25">
      <c r="A265" s="74"/>
      <c r="B265" s="3"/>
      <c r="C265" s="3"/>
      <c r="D265" s="30" t="s">
        <v>370</v>
      </c>
      <c r="E265" s="30"/>
      <c r="F265" s="44"/>
      <c r="H265" s="26"/>
    </row>
    <row r="266" spans="1:16" x14ac:dyDescent="0.25">
      <c r="A266" s="26"/>
      <c r="B266" s="3"/>
      <c r="C266" s="3"/>
      <c r="D266" s="29" t="s">
        <v>187</v>
      </c>
      <c r="E266" s="29"/>
      <c r="F266" s="44"/>
      <c r="H266" s="26"/>
    </row>
    <row r="267" spans="1:16" x14ac:dyDescent="0.25">
      <c r="A267" s="25" t="s">
        <v>355</v>
      </c>
      <c r="B267" s="3"/>
      <c r="C267" s="3"/>
      <c r="D267" s="27"/>
      <c r="E267" s="27"/>
      <c r="F267" s="44"/>
    </row>
    <row r="268" spans="1:16" x14ac:dyDescent="0.25">
      <c r="A268" s="26" t="s">
        <v>187</v>
      </c>
      <c r="B268" s="3"/>
      <c r="C268" s="3"/>
      <c r="D268" s="27"/>
      <c r="E268" s="27"/>
      <c r="F268" s="44"/>
    </row>
    <row r="269" spans="1:16" x14ac:dyDescent="0.25">
      <c r="A269" s="32"/>
      <c r="B269" s="3"/>
      <c r="C269" s="3"/>
      <c r="D269" s="30" t="s">
        <v>356</v>
      </c>
      <c r="E269" s="30"/>
      <c r="F269" s="44"/>
    </row>
    <row r="270" spans="1:16" x14ac:dyDescent="0.25">
      <c r="A270" s="26"/>
      <c r="B270" s="3"/>
      <c r="C270" s="3"/>
      <c r="D270" s="29" t="s">
        <v>187</v>
      </c>
      <c r="E270" s="29"/>
      <c r="F270" s="44"/>
    </row>
    <row r="271" spans="1:16" x14ac:dyDescent="0.25">
      <c r="A271" s="25" t="s">
        <v>357</v>
      </c>
      <c r="B271" s="26"/>
      <c r="C271" s="26"/>
      <c r="D271" s="26"/>
      <c r="E271" s="26"/>
      <c r="F271" s="44"/>
    </row>
    <row r="272" spans="1:16" x14ac:dyDescent="0.25">
      <c r="A272" s="26" t="s">
        <v>187</v>
      </c>
      <c r="B272" s="26"/>
      <c r="C272" s="26"/>
      <c r="D272" s="26"/>
      <c r="E272" s="26"/>
      <c r="F272" s="44"/>
    </row>
    <row r="273" spans="6:6" x14ac:dyDescent="0.25">
      <c r="F273" s="44"/>
    </row>
    <row r="274" spans="6:6" x14ac:dyDescent="0.25">
      <c r="F274" s="44"/>
    </row>
    <row r="275" spans="6:6" x14ac:dyDescent="0.25">
      <c r="F275" s="46"/>
    </row>
    <row r="276" spans="6:6" x14ac:dyDescent="0.25">
      <c r="F276" s="47"/>
    </row>
    <row r="277" spans="6:6" x14ac:dyDescent="0.25">
      <c r="F277" s="44"/>
    </row>
    <row r="278" spans="6:6" x14ac:dyDescent="0.25">
      <c r="F278" s="44"/>
    </row>
    <row r="279" spans="6:6" x14ac:dyDescent="0.25">
      <c r="F279" s="44"/>
    </row>
    <row r="280" spans="6:6" x14ac:dyDescent="0.25">
      <c r="F280" s="44"/>
    </row>
    <row r="281" spans="6:6" x14ac:dyDescent="0.25">
      <c r="F281" s="44"/>
    </row>
    <row r="282" spans="6:6" x14ac:dyDescent="0.25">
      <c r="F282" s="44"/>
    </row>
    <row r="283" spans="6:6" x14ac:dyDescent="0.25">
      <c r="F283" s="44"/>
    </row>
    <row r="284" spans="6:6" x14ac:dyDescent="0.25">
      <c r="F284" s="44"/>
    </row>
    <row r="285" spans="6:6" x14ac:dyDescent="0.25">
      <c r="F285" s="44"/>
    </row>
    <row r="286" spans="6:6" x14ac:dyDescent="0.25">
      <c r="F286" s="44"/>
    </row>
    <row r="287" spans="6:6" x14ac:dyDescent="0.25">
      <c r="F287" s="44"/>
    </row>
    <row r="288" spans="6:6" x14ac:dyDescent="0.25">
      <c r="F288" s="44"/>
    </row>
    <row r="289" spans="6:6" x14ac:dyDescent="0.25">
      <c r="F289" s="44"/>
    </row>
    <row r="290" spans="6:6" x14ac:dyDescent="0.25">
      <c r="F290" s="44"/>
    </row>
    <row r="291" spans="6:6" x14ac:dyDescent="0.25">
      <c r="F291" s="44"/>
    </row>
    <row r="292" spans="6:6" x14ac:dyDescent="0.25">
      <c r="F292" s="44"/>
    </row>
    <row r="293" spans="6:6" x14ac:dyDescent="0.25">
      <c r="F293" s="44"/>
    </row>
    <row r="294" spans="6:6" x14ac:dyDescent="0.25">
      <c r="F294" s="44"/>
    </row>
    <row r="295" spans="6:6" x14ac:dyDescent="0.25">
      <c r="F295" s="44"/>
    </row>
    <row r="296" spans="6:6" x14ac:dyDescent="0.25">
      <c r="F296" s="44"/>
    </row>
    <row r="297" spans="6:6" x14ac:dyDescent="0.25">
      <c r="F297" s="44"/>
    </row>
    <row r="298" spans="6:6" x14ac:dyDescent="0.25">
      <c r="F298" s="44"/>
    </row>
    <row r="299" spans="6:6" x14ac:dyDescent="0.25">
      <c r="F299" s="44"/>
    </row>
    <row r="300" spans="6:6" x14ac:dyDescent="0.25">
      <c r="F300" s="44"/>
    </row>
    <row r="301" spans="6:6" x14ac:dyDescent="0.25">
      <c r="F301" s="44"/>
    </row>
    <row r="302" spans="6:6" x14ac:dyDescent="0.25">
      <c r="F302" s="44"/>
    </row>
    <row r="303" spans="6:6" x14ac:dyDescent="0.25">
      <c r="F303" s="44"/>
    </row>
    <row r="304" spans="6:6" x14ac:dyDescent="0.25">
      <c r="F304" s="44"/>
    </row>
    <row r="305" spans="6:6" x14ac:dyDescent="0.25">
      <c r="F305" s="44"/>
    </row>
    <row r="306" spans="6:6" x14ac:dyDescent="0.25">
      <c r="F306" s="44"/>
    </row>
    <row r="307" spans="6:6" x14ac:dyDescent="0.25">
      <c r="F307" s="44"/>
    </row>
    <row r="308" spans="6:6" x14ac:dyDescent="0.25">
      <c r="F308" s="44"/>
    </row>
    <row r="309" spans="6:6" x14ac:dyDescent="0.25">
      <c r="F309" s="74"/>
    </row>
    <row r="310" spans="6:6" x14ac:dyDescent="0.25">
      <c r="F310" s="29"/>
    </row>
    <row r="311" spans="6:6" x14ac:dyDescent="0.25">
      <c r="F311" s="27"/>
    </row>
    <row r="312" spans="6:6" x14ac:dyDescent="0.25">
      <c r="F312" s="27"/>
    </row>
    <row r="313" spans="6:6" x14ac:dyDescent="0.25">
      <c r="F313" s="30"/>
    </row>
    <row r="314" spans="6:6" x14ac:dyDescent="0.25">
      <c r="F314" s="29"/>
    </row>
    <row r="315" spans="6:6" x14ac:dyDescent="0.25">
      <c r="F315" s="27"/>
    </row>
    <row r="316" spans="6:6" x14ac:dyDescent="0.25">
      <c r="F316" s="27"/>
    </row>
    <row r="317" spans="6:6" x14ac:dyDescent="0.25">
      <c r="F317" s="30"/>
    </row>
    <row r="318" spans="6:6" x14ac:dyDescent="0.25">
      <c r="F318" s="29"/>
    </row>
    <row r="319" spans="6:6" x14ac:dyDescent="0.25">
      <c r="F319" s="26"/>
    </row>
    <row r="320" spans="6:6" x14ac:dyDescent="0.25">
      <c r="F320" s="26"/>
    </row>
  </sheetData>
  <mergeCells count="6">
    <mergeCell ref="A256:E256"/>
    <mergeCell ref="A1:O1"/>
    <mergeCell ref="A2:O2"/>
    <mergeCell ref="A5:B5"/>
    <mergeCell ref="A6:B6"/>
    <mergeCell ref="A7:B7"/>
  </mergeCells>
  <pageMargins left="0.31496062992125984" right="0.31496062992125984" top="0.94488188976377963" bottom="0.94488188976377963" header="0.31496062992125984" footer="0.31496062992125984"/>
  <pageSetup scale="63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Luffi</cp:lastModifiedBy>
  <cp:lastPrinted>2017-07-18T21:41:13Z</cp:lastPrinted>
  <dcterms:created xsi:type="dcterms:W3CDTF">2013-08-08T16:06:15Z</dcterms:created>
  <dcterms:modified xsi:type="dcterms:W3CDTF">2017-10-19T21:21:52Z</dcterms:modified>
</cp:coreProperties>
</file>