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 codeName="ThisWorkbook"/>
  <workbookProtection workbookAlgorithmName="SHA-512" workbookHashValue="yndnDQMw/QpbLTbyabmD+VSOKFGOexwQBXChAXjfpIgTQudJveNRfEtANZ3mWLhemgdaPwS7SHveJ5cReBCQVQ==" workbookSaltValue="+u8eXzAWsvF2P+KWkTCKwQ==" workbookSpinCount="100000" lockStructure="1"/>
  <bookViews>
    <workbookView xWindow="0" yWindow="0" windowWidth="20730" windowHeight="11760" activeTab="13"/>
  </bookViews>
  <sheets>
    <sheet name="Datos Generales" sheetId="21" r:id="rId1"/>
    <sheet name="Info General" sheetId="23" state="hidden" r:id="rId2"/>
    <sheet name="datos" sheetId="22" state="hidden" r:id="rId3"/>
    <sheet name="Formato 1" sheetId="1" r:id="rId4"/>
    <sheet name="F01" sheetId="15" state="hidden" r:id="rId5"/>
    <sheet name="Formato 2" sheetId="2" r:id="rId6"/>
    <sheet name="F02" sheetId="16" state="hidden" r:id="rId7"/>
    <sheet name="Formato 3" sheetId="3" r:id="rId8"/>
    <sheet name="F03" sheetId="17" state="hidden" r:id="rId9"/>
    <sheet name="Formato 4" sheetId="4" r:id="rId10"/>
    <sheet name="F04" sheetId="18" state="hidden" r:id="rId11"/>
    <sheet name="Formato 5" sheetId="5" r:id="rId12"/>
    <sheet name="F05" sheetId="20" state="hidden" r:id="rId13"/>
    <sheet name="Formato 6 a)" sheetId="6" r:id="rId14"/>
    <sheet name="F06a" sheetId="24" state="hidden" r:id="rId15"/>
    <sheet name="Formato 6 b)" sheetId="7" r:id="rId16"/>
    <sheet name="F06b" sheetId="25" state="hidden" r:id="rId17"/>
    <sheet name="Formato 6 c)" sheetId="8" r:id="rId18"/>
    <sheet name="F06c" sheetId="26" state="hidden" r:id="rId19"/>
    <sheet name="Formato 6 d)" sheetId="9" r:id="rId20"/>
    <sheet name="F06d" sheetId="27" state="hidden" r:id="rId21"/>
    <sheet name="Formato 7 a)" sheetId="10" r:id="rId22"/>
    <sheet name="F07a" sheetId="28" state="hidden" r:id="rId23"/>
    <sheet name="Formato 7 b)" sheetId="11" r:id="rId24"/>
    <sheet name="F07b" sheetId="29" state="hidden" r:id="rId25"/>
    <sheet name="Formato 7 c)" sheetId="12" r:id="rId26"/>
    <sheet name="F07c" sheetId="30" state="hidden" r:id="rId27"/>
    <sheet name="Formato 7 d)" sheetId="13" r:id="rId28"/>
    <sheet name="F07d" sheetId="31" state="hidden" r:id="rId29"/>
    <sheet name="Formato 8" sheetId="14" r:id="rId30"/>
    <sheet name="F08" sheetId="32" state="hidden" r:id="rId31"/>
  </sheets>
  <definedNames>
    <definedName name="ACTIVO">'Formato 1'!$A$7</definedName>
    <definedName name="ACTIVO_CIRCULANTE">'Formato 1'!$A$8</definedName>
    <definedName name="ANIO">'Info General'!$D$20</definedName>
    <definedName name="ANIO_INFORME">'Info General'!$C$12</definedName>
    <definedName name="ANIO1P">'Info General'!$D$23</definedName>
    <definedName name="ANIO1R">'Info General'!$H$25</definedName>
    <definedName name="ANIO2P">'Info General'!$E$23</definedName>
    <definedName name="ANIO2R">'Info General'!$G$25</definedName>
    <definedName name="ANIO3P">'Info General'!$F$23</definedName>
    <definedName name="ANIO3R">'Info General'!$F$25</definedName>
    <definedName name="ANIO4P">'Info General'!$G$23</definedName>
    <definedName name="ANIO4R">'Info General'!$E$25</definedName>
    <definedName name="ANIO5P">'Info General'!$H$23</definedName>
    <definedName name="ANIO5R">'Info General'!$D$25</definedName>
    <definedName name="ANIO6P">'Info General'!$I$23</definedName>
    <definedName name="APP">'Formato 3'!$A$8</definedName>
    <definedName name="APP_FIN">'Formato 3'!$A$13</definedName>
    <definedName name="APP_FIN_01">'Formato 3'!$B$13</definedName>
    <definedName name="APP_FIN_02">'Formato 3'!$C$13</definedName>
    <definedName name="APP_FIN_03">'Formato 3'!$D$13</definedName>
    <definedName name="APP_FIN_04">'Formato 3'!$E$13</definedName>
    <definedName name="APP_FIN_05">'Formato 3'!$F$13</definedName>
    <definedName name="APP_FIN_06">'Formato 3'!$G$13</definedName>
    <definedName name="APP_FIN_07">'Formato 3'!$H$13</definedName>
    <definedName name="APP_FIN_08">'Formato 3'!$I$13</definedName>
    <definedName name="APP_FIN_09">'Formato 3'!$J$13</definedName>
    <definedName name="APP_FIN_10">'Formato 3'!$K$13</definedName>
    <definedName name="APP_T1">'Formato 3'!$B$8</definedName>
    <definedName name="APP_T10">'Formato 3'!$K$8</definedName>
    <definedName name="APP_T2">'Formato 3'!$C$8</definedName>
    <definedName name="APP_T3">'Formato 3'!$D$8</definedName>
    <definedName name="APP_T4">'Formato 3'!$E$8</definedName>
    <definedName name="APP_T5">'Formato 3'!$F$8</definedName>
    <definedName name="APP_T6">'Formato 3'!$G$8</definedName>
    <definedName name="APP_T7">'Formato 3'!$H$8</definedName>
    <definedName name="APP_T8">'Formato 3'!$I$8</definedName>
    <definedName name="APP_T9">'Formato 3'!$J$8</definedName>
    <definedName name="DEUDA_CONT">'Formato 2'!$A$22</definedName>
    <definedName name="DEUDA_CONT_FIN">'Formato 2'!$A$26</definedName>
    <definedName name="DEUDA_CONT_FIN_01">'Formato 2'!$B$26</definedName>
    <definedName name="DEUDA_CONT_FIN_02">'Formato 2'!$C$26</definedName>
    <definedName name="DEUDA_CONT_FIN_03">'Formato 2'!$D$26</definedName>
    <definedName name="DEUDA_CONT_FIN_04">'Formato 2'!$E$26</definedName>
    <definedName name="DEUDA_CONT_FIN_05">'Formato 2'!$F$26</definedName>
    <definedName name="DEUDA_CONT_FIN_06">'Formato 2'!$G$26</definedName>
    <definedName name="DEUDA_CONT_FIN_07">'Formato 2'!$H$26</definedName>
    <definedName name="DEUDA_CONT_T1">'Formato 2'!$B$22</definedName>
    <definedName name="DEUDA_CONT_T2">'Formato 2'!$C$22</definedName>
    <definedName name="DEUDA_CONT_T3">'Formato 2'!$D$22</definedName>
    <definedName name="DEUDA_CONT_T4">'Formato 2'!$E$22</definedName>
    <definedName name="DEUDA_CONT_T5">'Formato 2'!$F$22</definedName>
    <definedName name="DEUDA_CONT_T6">'Formato 2'!$G$22</definedName>
    <definedName name="DEUDA_CONT_T7">'Formato 2'!$H$22</definedName>
    <definedName name="DEUDA_CONT_V1">'Formato 2'!$B$22</definedName>
    <definedName name="DEUDA_CONT_V2">'Formato 2'!$C$22</definedName>
    <definedName name="DEUDA_CONT_V3">'Formato 2'!$D$22</definedName>
    <definedName name="DEUDA_CONT_V4">'Formato 2'!$E$22</definedName>
    <definedName name="DEUDA_CONT_V5">'Formato 2'!$F$22</definedName>
    <definedName name="DEUDA_CONT_V6">'Formato 2'!$G$22</definedName>
    <definedName name="DEUDA_CONT_V7">'Formato 2'!$H$22</definedName>
    <definedName name="DEUDA_CONTINGENTE">'Formato 2'!$A$22</definedName>
    <definedName name="ENTE">'Datos Generales'!$C$3</definedName>
    <definedName name="ENTE_PUBLICO">'Info General'!$C$6</definedName>
    <definedName name="ENTE_PUBLICO_A">'Info General'!$C$7</definedName>
    <definedName name="ENTE_PUBLICO_F01">'Formato 1'!$A$2</definedName>
    <definedName name="ENTE_PUBLICO_F02">'Formato 2'!$A$2</definedName>
    <definedName name="ENTE_PUBLICO_F04">'Formato 4'!$A$2</definedName>
    <definedName name="ENTE_PUBLICO_F05">'Formato 5'!$A$2</definedName>
    <definedName name="ENTE_PUBLICO_F06A">'Formato 6 a)'!$A$2</definedName>
    <definedName name="ENTE_PUBLICO_F06B">'Formato 6 b)'!$A$2</definedName>
    <definedName name="ENTE_PUBLICO_F06C">'Formato 6 c)'!$A$2</definedName>
    <definedName name="ENTE_PUBLICO_F06D">'Formato 6 d)'!$A$2</definedName>
    <definedName name="ENTIDAD">'Info General'!$C$11</definedName>
    <definedName name="ENTIDAD_F07A">'Formato 7 a)'!$A$2</definedName>
    <definedName name="ENTIDAD_F07B">'Formato 7 b)'!$A$2</definedName>
    <definedName name="ENTIDAD_F07C">'Formato 7 c)'!$A$2</definedName>
    <definedName name="ENTIDAD_F07D">'Formato 7 d)'!$A$2</definedName>
    <definedName name="ENTIDAD_FEDERATIVA">'Info General'!$C$8</definedName>
    <definedName name="GASTO_E">'Formato 6 b)'!$A$19</definedName>
    <definedName name="GASTO_E_FIN">'Formato 6 b)'!$A$28</definedName>
    <definedName name="GASTO_E_FIN_01">'Formato 6 b)'!$B$28</definedName>
    <definedName name="GASTO_E_FIN_02">'Formato 6 b)'!$C$28</definedName>
    <definedName name="GASTO_E_FIN_03">'Formato 6 b)'!$D$28</definedName>
    <definedName name="GASTO_E_FIN_04">'Formato 6 b)'!$E$28</definedName>
    <definedName name="GASTO_E_FIN_05">'Formato 6 b)'!$F$28</definedName>
    <definedName name="GASTO_E_FIN_06">'Formato 6 b)'!$G$28</definedName>
    <definedName name="GASTO_E_T1">'Formato 6 b)'!$B$19</definedName>
    <definedName name="GASTO_E_T2">'Formato 6 b)'!$C$19</definedName>
    <definedName name="GASTO_E_T3">'Formato 6 b)'!$D$19</definedName>
    <definedName name="GASTO_E_T4">'Formato 6 b)'!$E$19</definedName>
    <definedName name="GASTO_E_T5">'Formato 6 b)'!$F$19</definedName>
    <definedName name="GASTO_E_T6">'Formato 6 b)'!$G$19</definedName>
    <definedName name="GASTO_NE">'Formato 6 b)'!$A$9</definedName>
    <definedName name="GASTO_NE_FIN">'Formato 6 b)'!$A$18</definedName>
    <definedName name="GASTO_NE_FIN_01">'Formato 6 b)'!$B$18</definedName>
    <definedName name="GASTO_NE_FIN_02">'Formato 6 b)'!$C$18</definedName>
    <definedName name="GASTO_NE_FIN_03">'Formato 6 b)'!$D$18</definedName>
    <definedName name="GASTO_NE_FIN_04">'Formato 6 b)'!$E$18</definedName>
    <definedName name="GASTO_NE_FIN_05">'Formato 6 b)'!$F$18</definedName>
    <definedName name="GASTO_NE_FIN_06">'Formato 6 b)'!$G$18</definedName>
    <definedName name="GASTO_NE_T1">'Formato 6 b)'!$B$9</definedName>
    <definedName name="GASTO_NE_T2">'Formato 6 b)'!$C$9</definedName>
    <definedName name="GASTO_NE_T3">'Formato 6 b)'!$D$9</definedName>
    <definedName name="GASTO_NE_T4">'Formato 6 b)'!$E$9</definedName>
    <definedName name="GASTO_NE_T5">'Formato 6 b)'!$F$9</definedName>
    <definedName name="GASTO_NE_T6">'Formato 6 b)'!$G$9</definedName>
    <definedName name="MAX_VALUE">'Info General'!$E$30</definedName>
    <definedName name="MIN_VALUE">'Info General'!$D$30</definedName>
    <definedName name="MONTO1">'Info General'!$D$18</definedName>
    <definedName name="MONTO2">'Info General'!$E$18</definedName>
    <definedName name="MUNICIPIO">'Info General'!$C$10</definedName>
    <definedName name="OB_CORTO_PLAZO">'Formato 2'!$A$41</definedName>
    <definedName name="OB_CORTO_PLAZO_FIN">'Formato 2'!$A$45</definedName>
    <definedName name="OB_CORTO_PLAZO_FIN_01">'Formato 2'!$B$45</definedName>
    <definedName name="OB_CORTO_PLAZO_FIN_02">'Formato 2'!$C$45</definedName>
    <definedName name="OB_CORTO_PLAZO_FIN_03">'Formato 2'!$D$45</definedName>
    <definedName name="OB_CORTO_PLAZO_FIN_04">'Formato 2'!$E$45</definedName>
    <definedName name="OB_CORTO_PLAZO_FIN_05">'Formato 2'!$F$45</definedName>
    <definedName name="OB_CORTO_PLAZO_T1">'Formato 2'!$B$41</definedName>
    <definedName name="OB_CORTO_PLAZO_T2">'Formato 2'!$C$41</definedName>
    <definedName name="OB_CORTO_PLAZO_T3">'Formato 2'!$D$41</definedName>
    <definedName name="OB_CORTO_PLAZO_T4">'Formato 2'!$E$41</definedName>
    <definedName name="OB_CORTO_PLAZO_T5">'Formato 2'!$F$41</definedName>
    <definedName name="OTROS">'Formato 3'!$A$14</definedName>
    <definedName name="OTROS_FIN">'Formato 3'!$A$19</definedName>
    <definedName name="OTROS_FIN_01">'Formato 3'!$B$19</definedName>
    <definedName name="OTROS_FIN_02">'Formato 3'!$C$19</definedName>
    <definedName name="OTROS_FIN_03">'Formato 3'!$D$19</definedName>
    <definedName name="OTROS_FIN_04">'Formato 3'!$E$19</definedName>
    <definedName name="OTROS_FIN_05">'Formato 3'!$F$19</definedName>
    <definedName name="OTROS_FIN_06">'Formato 3'!$G$19</definedName>
    <definedName name="OTROS_FIN_07">'Formato 3'!$H$19</definedName>
    <definedName name="OTROS_FIN_08">'Formato 3'!$I$19</definedName>
    <definedName name="OTROS_FIN_09">'Formato 3'!$J$19</definedName>
    <definedName name="OTROS_FIN_10">'Formato 3'!$K$19</definedName>
    <definedName name="OTROS_T1">'Formato 3'!$B$14</definedName>
    <definedName name="OTROS_T10">'Formato 3'!$K$14</definedName>
    <definedName name="OTROS_T2">'Formato 3'!$C$14</definedName>
    <definedName name="OTROS_T3">'Formato 3'!$D$14</definedName>
    <definedName name="OTROS_T4">'Formato 3'!$E$14</definedName>
    <definedName name="OTROS_T5">'Formato 3'!$F$14</definedName>
    <definedName name="OTROS_T6">'Formato 3'!$G$14</definedName>
    <definedName name="OTROS_T7">'Formato 3'!$H$14</definedName>
    <definedName name="OTROS_T8">'Formato 3'!$I$14</definedName>
    <definedName name="OTROS_T9">'Formato 3'!$J$14</definedName>
    <definedName name="PERIODO">'Info General'!$C$15</definedName>
    <definedName name="PERIODO_ANT">'Formato 2'!$B$6</definedName>
    <definedName name="PERIODO_INFORME">'Info General'!$C$14</definedName>
    <definedName name="PERIODO_INFORME_F01">'Formato 1'!$A$4</definedName>
    <definedName name="PERIODO_INFORME_F02">'Formato 2'!$A$4</definedName>
    <definedName name="PERIODO_INFORME_F03">'Formato 3'!$A$4</definedName>
    <definedName name="PERIODO_INFORME_F04">'Formato 4'!$A$4</definedName>
    <definedName name="PERIODO_INFORME_F05">'Formato 5'!$A$4</definedName>
    <definedName name="PERIODO_INFORME_F06A">'Formato 6 a)'!$A$5</definedName>
    <definedName name="PERIODO_INFORME_F06B">'Formato 6 b)'!$A$5</definedName>
    <definedName name="PERIODO_INFORME_F06C">'Formato 6 c)'!$A$5</definedName>
    <definedName name="PERIODO_INFORME_F06D">'Formato 6 d)'!$A$5</definedName>
    <definedName name="PERIODO_INFORME_F2">'Formato 2'!$A$4</definedName>
    <definedName name="SALDO_ANT">'Formato 2'!$B$6</definedName>
    <definedName name="SALDO_PENDIENTE">'Info General'!$F$18</definedName>
    <definedName name="TOTAL_E_T1">'Formato 6 b)'!$B$29</definedName>
    <definedName name="TOTAL_E_T2">'Formato 6 b)'!$C$29</definedName>
    <definedName name="TOTAL_E_T3">'Formato 6 b)'!$D$29</definedName>
    <definedName name="TOTAL_E_T4">'Formato 6 b)'!$E$29</definedName>
    <definedName name="TOTAL_E_T5">'Formato 6 b)'!$F$29</definedName>
    <definedName name="TOTAL_E_T6">'Formato 6 b)'!$G$29</definedName>
    <definedName name="TOTAL_ODF">'Formato 3'!$A$20</definedName>
    <definedName name="TOTAL_ODF_T1">'Formato 3'!$B$20</definedName>
    <definedName name="TOTAL_ODF_T10">'Formato 3'!$K$20</definedName>
    <definedName name="TOTAL_ODF_T2">'Formato 3'!$C$20</definedName>
    <definedName name="TOTAL_ODF_T3">'Formato 3'!$D$20</definedName>
    <definedName name="TOTAL_ODF_T4">'Formato 3'!$E$20</definedName>
    <definedName name="TOTAL_ODF_T5">'Formato 3'!$F$20</definedName>
    <definedName name="TOTAL_ODF_T6">'Formato 3'!$G$20</definedName>
    <definedName name="TOTAL_ODF_T7">'Formato 3'!$H$20</definedName>
    <definedName name="TOTAL_ODF_T8">'Formato 3'!$I$20</definedName>
    <definedName name="TOTAL_ODF_T9">'Formato 3'!$J$20</definedName>
    <definedName name="TRIMESTRE">'Info General'!$C$16</definedName>
    <definedName name="ULTIMO">'Info General'!$E$20</definedName>
    <definedName name="ULTIMO_SALDO">'Info General'!$F$20</definedName>
    <definedName name="VALOR_INS_BCC">'Formato 2'!$A$27</definedName>
    <definedName name="VALOR_INS_BCC_FIN">'Formato 2'!$A$31</definedName>
    <definedName name="VALOR_INS_BCC_FIN_01">'Formato 2'!$B$31</definedName>
    <definedName name="VALOR_INS_BCC_FIN_02">'Formato 2'!$C$31</definedName>
    <definedName name="VALOR_INS_BCC_FIN_03">'Formato 2'!$D$31</definedName>
    <definedName name="VALOR_INS_BCC_FIN_04">'Formato 2'!$E$31</definedName>
    <definedName name="VALOR_INS_BCC_FIN_05">'Formato 2'!$F$31</definedName>
    <definedName name="VALOR_INS_BCC_FIN_06">'Formato 2'!$G$31</definedName>
    <definedName name="VALOR_INS_BCC_FIN_07">'Formato 2'!$H$31</definedName>
    <definedName name="VALOR_INS_BCC_T1">'Formato 2'!$B$27</definedName>
    <definedName name="VALOR_INS_BCC_T2">'Formato 2'!$C$27</definedName>
    <definedName name="VALOR_INS_BCC_T3">'Formato 2'!$D$27</definedName>
    <definedName name="VALOR_INS_BCC_T4">'Formato 2'!$E$27</definedName>
    <definedName name="VALOR_INS_BCC_T5">'Formato 2'!$F$27</definedName>
    <definedName name="VALOR_INS_BCC_T6">'Formato 2'!$G$27</definedName>
    <definedName name="VALOR_INS_BCC_T7">'Formato 2'!$H$27</definedName>
    <definedName name="VALOR_INS_BCC_V1">'Formato 2'!$B$27</definedName>
    <definedName name="VALOR_INS_BCC_V2">'Formato 2'!$C$27</definedName>
    <definedName name="VALOR_INSTRUMENTOS_BCC">'Formato 2'!$A$27</definedName>
  </definedNames>
  <calcPr calcId="144525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5" i="6" l="1"/>
  <c r="G49" i="6"/>
  <c r="G48" i="6" s="1"/>
  <c r="G10" i="6"/>
  <c r="G18" i="6"/>
  <c r="C10" i="6"/>
  <c r="C20" i="2" l="1"/>
  <c r="B20" i="2"/>
  <c r="E68" i="1"/>
  <c r="G20" i="8" l="1"/>
  <c r="D59" i="6"/>
  <c r="D10" i="6"/>
  <c r="F10" i="6"/>
  <c r="E10" i="6"/>
  <c r="G28" i="6"/>
  <c r="F28" i="6"/>
  <c r="E28" i="6"/>
  <c r="F48" i="6"/>
  <c r="D15" i="5" l="1"/>
  <c r="G15" i="5" s="1"/>
  <c r="G13" i="5"/>
  <c r="D34" i="5"/>
  <c r="G34" i="5" s="1"/>
  <c r="F41" i="5"/>
  <c r="G16" i="5"/>
  <c r="D16" i="7" l="1"/>
  <c r="D15" i="7"/>
  <c r="D14" i="7"/>
  <c r="D13" i="7"/>
  <c r="D12" i="7"/>
  <c r="D11" i="7"/>
  <c r="D10" i="7"/>
  <c r="C6" i="1" l="1"/>
  <c r="C25" i="1"/>
  <c r="C137" i="6" l="1"/>
  <c r="D137" i="6"/>
  <c r="E137" i="6"/>
  <c r="F137" i="6"/>
  <c r="T129" i="24" s="1"/>
  <c r="B137" i="6"/>
  <c r="C62" i="6"/>
  <c r="D62" i="6"/>
  <c r="E62" i="6"/>
  <c r="S55" i="24" s="1"/>
  <c r="F62" i="6"/>
  <c r="B62" i="6"/>
  <c r="B8" i="10"/>
  <c r="C6" i="23"/>
  <c r="C7" i="23" s="1"/>
  <c r="B9" i="1"/>
  <c r="H25" i="23"/>
  <c r="G25" i="23"/>
  <c r="F25" i="23"/>
  <c r="E25" i="23"/>
  <c r="D25" i="23"/>
  <c r="G30" i="9"/>
  <c r="G31" i="9"/>
  <c r="U23" i="27" s="1"/>
  <c r="G29" i="9"/>
  <c r="G28" i="9" s="1"/>
  <c r="U20" i="27" s="1"/>
  <c r="G26" i="9"/>
  <c r="U18" i="27" s="1"/>
  <c r="G27" i="9"/>
  <c r="G25" i="9"/>
  <c r="G24" i="9" s="1"/>
  <c r="U16" i="27" s="1"/>
  <c r="G23" i="9"/>
  <c r="U15" i="27" s="1"/>
  <c r="G22" i="9"/>
  <c r="G19" i="9"/>
  <c r="G18" i="9"/>
  <c r="G16" i="9" s="1"/>
  <c r="U9" i="27" s="1"/>
  <c r="G17" i="9"/>
  <c r="U10" i="27" s="1"/>
  <c r="G14" i="9"/>
  <c r="G15" i="9"/>
  <c r="G13" i="9"/>
  <c r="G12" i="9" s="1"/>
  <c r="U5" i="27" s="1"/>
  <c r="G11" i="9"/>
  <c r="G10" i="9"/>
  <c r="U3" i="27" s="1"/>
  <c r="G73" i="8"/>
  <c r="G74" i="8"/>
  <c r="G75" i="8"/>
  <c r="G72" i="8"/>
  <c r="U64" i="26" s="1"/>
  <c r="G63" i="8"/>
  <c r="G64" i="8"/>
  <c r="U56" i="26" s="1"/>
  <c r="G65" i="8"/>
  <c r="G66" i="8"/>
  <c r="G67" i="8"/>
  <c r="G68" i="8"/>
  <c r="U60" i="26" s="1"/>
  <c r="G69" i="8"/>
  <c r="U61" i="26" s="1"/>
  <c r="G70" i="8"/>
  <c r="G62" i="8"/>
  <c r="G55" i="8"/>
  <c r="U47" i="26" s="1"/>
  <c r="G56" i="8"/>
  <c r="G57" i="8"/>
  <c r="G58" i="8"/>
  <c r="G59" i="8"/>
  <c r="G60" i="8"/>
  <c r="U52" i="26" s="1"/>
  <c r="G54" i="8"/>
  <c r="G46" i="8"/>
  <c r="G47" i="8"/>
  <c r="U39" i="26" s="1"/>
  <c r="G48" i="8"/>
  <c r="U40" i="26" s="1"/>
  <c r="G49" i="8"/>
  <c r="G50" i="8"/>
  <c r="G51" i="8"/>
  <c r="G52" i="8"/>
  <c r="U44" i="26" s="1"/>
  <c r="G45" i="8"/>
  <c r="G39" i="8"/>
  <c r="G40" i="8"/>
  <c r="G37" i="8" s="1"/>
  <c r="U30" i="26" s="1"/>
  <c r="G41" i="8"/>
  <c r="G38" i="8"/>
  <c r="G11" i="8"/>
  <c r="G12" i="8"/>
  <c r="U5" i="26" s="1"/>
  <c r="G13" i="8"/>
  <c r="G14" i="8"/>
  <c r="G15" i="8"/>
  <c r="U8" i="26" s="1"/>
  <c r="G16" i="8"/>
  <c r="U9" i="26" s="1"/>
  <c r="G17" i="8"/>
  <c r="G18" i="8"/>
  <c r="G21" i="8"/>
  <c r="G22" i="8"/>
  <c r="G23" i="8"/>
  <c r="G24" i="8"/>
  <c r="G25" i="8"/>
  <c r="U18" i="26" s="1"/>
  <c r="G26" i="8"/>
  <c r="G28" i="8"/>
  <c r="G29" i="8"/>
  <c r="G30" i="8"/>
  <c r="G31" i="8"/>
  <c r="U24" i="26" s="1"/>
  <c r="G32" i="8"/>
  <c r="G33" i="8"/>
  <c r="G34" i="8"/>
  <c r="G35" i="8"/>
  <c r="U28" i="26" s="1"/>
  <c r="G36" i="8"/>
  <c r="G21" i="7"/>
  <c r="G22" i="7"/>
  <c r="G23" i="7"/>
  <c r="G24" i="7"/>
  <c r="G25" i="7"/>
  <c r="G26" i="7"/>
  <c r="G27" i="7"/>
  <c r="G20" i="7"/>
  <c r="G19" i="7" s="1"/>
  <c r="U3" i="25" s="1"/>
  <c r="G9" i="7"/>
  <c r="U2" i="25" s="1"/>
  <c r="G17" i="7"/>
  <c r="B10" i="6"/>
  <c r="P3" i="24" s="1"/>
  <c r="B18" i="6"/>
  <c r="B28" i="6"/>
  <c r="B38" i="6"/>
  <c r="P31" i="24" s="1"/>
  <c r="B48" i="6"/>
  <c r="P41" i="24" s="1"/>
  <c r="B58" i="6"/>
  <c r="B71" i="6"/>
  <c r="B75" i="6"/>
  <c r="P68" i="24" s="1"/>
  <c r="G146" i="6"/>
  <c r="G137" i="6"/>
  <c r="G123" i="6"/>
  <c r="U115" i="24" s="1"/>
  <c r="G103" i="6"/>
  <c r="U95" i="24" s="1"/>
  <c r="G85" i="6"/>
  <c r="G62" i="6"/>
  <c r="U55" i="24" s="1"/>
  <c r="U11" i="24"/>
  <c r="B7" i="13"/>
  <c r="G9" i="5"/>
  <c r="G10" i="5"/>
  <c r="G11" i="5"/>
  <c r="G12" i="5"/>
  <c r="G14" i="5"/>
  <c r="G17" i="5"/>
  <c r="G18" i="5"/>
  <c r="G19" i="5"/>
  <c r="G20" i="5"/>
  <c r="G21" i="5"/>
  <c r="G22" i="5"/>
  <c r="U16" i="20" s="1"/>
  <c r="G23" i="5"/>
  <c r="U17" i="20" s="1"/>
  <c r="G24" i="5"/>
  <c r="G25" i="5"/>
  <c r="G26" i="5"/>
  <c r="U20" i="20" s="1"/>
  <c r="G27" i="5"/>
  <c r="U21" i="20" s="1"/>
  <c r="G29" i="5"/>
  <c r="G30" i="5"/>
  <c r="G31" i="5"/>
  <c r="G32" i="5"/>
  <c r="U26" i="20" s="1"/>
  <c r="G33" i="5"/>
  <c r="G36" i="5"/>
  <c r="G35" i="5" s="1"/>
  <c r="G38" i="5"/>
  <c r="G37" i="5" s="1"/>
  <c r="U31" i="20" s="1"/>
  <c r="G39" i="5"/>
  <c r="F20" i="23"/>
  <c r="B6" i="2"/>
  <c r="E20" i="23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P3" i="32"/>
  <c r="Q3" i="32"/>
  <c r="R3" i="32"/>
  <c r="S3" i="32"/>
  <c r="T3" i="32"/>
  <c r="P4" i="32"/>
  <c r="Q4" i="32"/>
  <c r="R4" i="32"/>
  <c r="S4" i="32"/>
  <c r="T4" i="32"/>
  <c r="P6" i="32"/>
  <c r="Q6" i="32"/>
  <c r="R6" i="32"/>
  <c r="S6" i="32"/>
  <c r="T6" i="32"/>
  <c r="P7" i="32"/>
  <c r="Q7" i="32"/>
  <c r="R7" i="32"/>
  <c r="S7" i="32"/>
  <c r="T7" i="32"/>
  <c r="P8" i="32"/>
  <c r="Q8" i="32"/>
  <c r="R8" i="32"/>
  <c r="S8" i="32"/>
  <c r="T8" i="32"/>
  <c r="P9" i="32"/>
  <c r="Q9" i="32"/>
  <c r="R9" i="32"/>
  <c r="S9" i="32"/>
  <c r="T9" i="32"/>
  <c r="P10" i="32"/>
  <c r="Q10" i="32"/>
  <c r="R10" i="32"/>
  <c r="S10" i="32"/>
  <c r="T10" i="32"/>
  <c r="P11" i="32"/>
  <c r="Q11" i="32"/>
  <c r="R11" i="32"/>
  <c r="S11" i="32"/>
  <c r="T11" i="32"/>
  <c r="P12" i="32"/>
  <c r="Q12" i="32"/>
  <c r="R12" i="32"/>
  <c r="S12" i="32"/>
  <c r="T12" i="32"/>
  <c r="P13" i="32"/>
  <c r="Q13" i="32"/>
  <c r="R13" i="32"/>
  <c r="S13" i="32"/>
  <c r="T13" i="32"/>
  <c r="P14" i="32"/>
  <c r="Q14" i="32"/>
  <c r="R14" i="32"/>
  <c r="S14" i="32"/>
  <c r="T14" i="32"/>
  <c r="P15" i="32"/>
  <c r="Q15" i="32"/>
  <c r="R15" i="32"/>
  <c r="S15" i="32"/>
  <c r="T15" i="32"/>
  <c r="P16" i="32"/>
  <c r="Q16" i="32"/>
  <c r="R16" i="32"/>
  <c r="S16" i="32"/>
  <c r="T16" i="32"/>
  <c r="P17" i="32"/>
  <c r="Q17" i="32"/>
  <c r="R17" i="32"/>
  <c r="S17" i="32"/>
  <c r="T17" i="32"/>
  <c r="P18" i="32"/>
  <c r="Q18" i="32"/>
  <c r="R18" i="32"/>
  <c r="S18" i="32"/>
  <c r="T18" i="32"/>
  <c r="P19" i="32"/>
  <c r="Q19" i="32"/>
  <c r="R19" i="32"/>
  <c r="S19" i="32"/>
  <c r="T19" i="32"/>
  <c r="P20" i="32"/>
  <c r="Q20" i="32"/>
  <c r="R20" i="32"/>
  <c r="S20" i="32"/>
  <c r="T20" i="32"/>
  <c r="P21" i="32"/>
  <c r="Q21" i="32"/>
  <c r="R21" i="32"/>
  <c r="S21" i="32"/>
  <c r="T21" i="32"/>
  <c r="P23" i="32"/>
  <c r="Q23" i="32"/>
  <c r="R23" i="32"/>
  <c r="S23" i="32"/>
  <c r="T23" i="32"/>
  <c r="P25" i="32"/>
  <c r="Q25" i="32"/>
  <c r="R25" i="32"/>
  <c r="S25" i="32"/>
  <c r="T25" i="32"/>
  <c r="P26" i="32"/>
  <c r="Q26" i="32"/>
  <c r="R26" i="32"/>
  <c r="S26" i="32"/>
  <c r="T26" i="32"/>
  <c r="P27" i="32"/>
  <c r="Q27" i="32"/>
  <c r="R27" i="32"/>
  <c r="S27" i="32"/>
  <c r="T27" i="32"/>
  <c r="P29" i="32"/>
  <c r="Q29" i="32"/>
  <c r="R29" i="32"/>
  <c r="S29" i="32"/>
  <c r="T29" i="32"/>
  <c r="P30" i="32"/>
  <c r="Q30" i="32"/>
  <c r="R30" i="32"/>
  <c r="S30" i="32"/>
  <c r="T30" i="32"/>
  <c r="P31" i="32"/>
  <c r="Q31" i="32"/>
  <c r="R31" i="32"/>
  <c r="S31" i="32"/>
  <c r="T31" i="32"/>
  <c r="P32" i="32"/>
  <c r="Q32" i="32"/>
  <c r="R32" i="32"/>
  <c r="S32" i="32"/>
  <c r="T32" i="32"/>
  <c r="P34" i="32"/>
  <c r="Q34" i="32"/>
  <c r="R34" i="32"/>
  <c r="S34" i="32"/>
  <c r="T34" i="32"/>
  <c r="P35" i="32"/>
  <c r="Q35" i="32"/>
  <c r="R35" i="32"/>
  <c r="S35" i="32"/>
  <c r="T35" i="32"/>
  <c r="P36" i="32"/>
  <c r="Q36" i="32"/>
  <c r="R36" i="32"/>
  <c r="S36" i="32"/>
  <c r="T36" i="32"/>
  <c r="P38" i="32"/>
  <c r="Q38" i="32"/>
  <c r="R38" i="32"/>
  <c r="S38" i="32"/>
  <c r="T38" i="32"/>
  <c r="P39" i="32"/>
  <c r="Q39" i="32"/>
  <c r="R39" i="32"/>
  <c r="S39" i="32"/>
  <c r="T39" i="32"/>
  <c r="P41" i="32"/>
  <c r="Q41" i="32"/>
  <c r="R41" i="32"/>
  <c r="S41" i="32"/>
  <c r="T41" i="32"/>
  <c r="P42" i="32"/>
  <c r="Q42" i="32"/>
  <c r="R42" i="32"/>
  <c r="S42" i="32"/>
  <c r="T42" i="32"/>
  <c r="P43" i="32"/>
  <c r="Q43" i="32"/>
  <c r="R43" i="32"/>
  <c r="S43" i="32"/>
  <c r="T43" i="32"/>
  <c r="P45" i="32"/>
  <c r="Q45" i="32"/>
  <c r="R45" i="32"/>
  <c r="S45" i="32"/>
  <c r="T45" i="32"/>
  <c r="P46" i="32"/>
  <c r="Q46" i="32"/>
  <c r="R46" i="32"/>
  <c r="S46" i="32"/>
  <c r="T46" i="32"/>
  <c r="P48" i="32"/>
  <c r="Q48" i="32"/>
  <c r="R48" i="32"/>
  <c r="S48" i="32"/>
  <c r="T48" i="32"/>
  <c r="P49" i="32"/>
  <c r="Q49" i="32"/>
  <c r="R49" i="32"/>
  <c r="S49" i="32"/>
  <c r="T49" i="32"/>
  <c r="P51" i="32"/>
  <c r="Q51" i="32"/>
  <c r="R51" i="32"/>
  <c r="S51" i="32"/>
  <c r="T51" i="32"/>
  <c r="P52" i="32"/>
  <c r="Q52" i="32"/>
  <c r="R52" i="32"/>
  <c r="S52" i="32"/>
  <c r="T52" i="32"/>
  <c r="A2" i="32"/>
  <c r="P3" i="31"/>
  <c r="Q3" i="31"/>
  <c r="R3" i="31"/>
  <c r="S3" i="31"/>
  <c r="T3" i="31"/>
  <c r="U3" i="31"/>
  <c r="P4" i="31"/>
  <c r="Q4" i="31"/>
  <c r="R4" i="31"/>
  <c r="S4" i="31"/>
  <c r="T4" i="31"/>
  <c r="U4" i="31"/>
  <c r="P5" i="31"/>
  <c r="Q5" i="31"/>
  <c r="R5" i="31"/>
  <c r="S5" i="31"/>
  <c r="T5" i="31"/>
  <c r="U5" i="31"/>
  <c r="P6" i="31"/>
  <c r="Q6" i="31"/>
  <c r="R6" i="31"/>
  <c r="S6" i="31"/>
  <c r="T6" i="31"/>
  <c r="U6" i="31"/>
  <c r="P7" i="31"/>
  <c r="Q7" i="31"/>
  <c r="R7" i="31"/>
  <c r="S7" i="31"/>
  <c r="T7" i="31"/>
  <c r="U7" i="31"/>
  <c r="P8" i="31"/>
  <c r="Q8" i="31"/>
  <c r="R8" i="31"/>
  <c r="S8" i="31"/>
  <c r="T8" i="31"/>
  <c r="U8" i="31"/>
  <c r="P9" i="31"/>
  <c r="Q9" i="31"/>
  <c r="R9" i="31"/>
  <c r="S9" i="31"/>
  <c r="T9" i="31"/>
  <c r="U9" i="31"/>
  <c r="P10" i="31"/>
  <c r="Q10" i="31"/>
  <c r="R10" i="31"/>
  <c r="S10" i="31"/>
  <c r="T10" i="31"/>
  <c r="U10" i="31"/>
  <c r="P11" i="31"/>
  <c r="Q11" i="31"/>
  <c r="R11" i="31"/>
  <c r="S11" i="31"/>
  <c r="T11" i="31"/>
  <c r="U11" i="31"/>
  <c r="B18" i="13"/>
  <c r="C18" i="13"/>
  <c r="Q12" i="31"/>
  <c r="D18" i="13"/>
  <c r="R12" i="31" s="1"/>
  <c r="E18" i="13"/>
  <c r="S12" i="31"/>
  <c r="F18" i="13"/>
  <c r="T12" i="31" s="1"/>
  <c r="G18" i="13"/>
  <c r="U12" i="31"/>
  <c r="P13" i="31"/>
  <c r="Q13" i="31"/>
  <c r="R13" i="31"/>
  <c r="S13" i="31"/>
  <c r="T13" i="31"/>
  <c r="U13" i="31"/>
  <c r="P14" i="31"/>
  <c r="Q14" i="31"/>
  <c r="R14" i="31"/>
  <c r="S14" i="31"/>
  <c r="T14" i="31"/>
  <c r="U14" i="31"/>
  <c r="P15" i="31"/>
  <c r="Q15" i="31"/>
  <c r="R15" i="31"/>
  <c r="S15" i="31"/>
  <c r="T15" i="31"/>
  <c r="U15" i="31"/>
  <c r="P16" i="31"/>
  <c r="Q16" i="31"/>
  <c r="R16" i="31"/>
  <c r="S16" i="31"/>
  <c r="T16" i="31"/>
  <c r="U16" i="31"/>
  <c r="P17" i="31"/>
  <c r="Q17" i="31"/>
  <c r="R17" i="31"/>
  <c r="S17" i="31"/>
  <c r="T17" i="31"/>
  <c r="U17" i="31"/>
  <c r="P18" i="31"/>
  <c r="Q18" i="31"/>
  <c r="R18" i="31"/>
  <c r="S18" i="31"/>
  <c r="T18" i="31"/>
  <c r="U18" i="31"/>
  <c r="P19" i="31"/>
  <c r="Q19" i="31"/>
  <c r="R19" i="31"/>
  <c r="S19" i="31"/>
  <c r="T19" i="31"/>
  <c r="U19" i="31"/>
  <c r="P20" i="31"/>
  <c r="Q20" i="31"/>
  <c r="R20" i="31"/>
  <c r="S20" i="31"/>
  <c r="T20" i="31"/>
  <c r="U20" i="31"/>
  <c r="P21" i="31"/>
  <c r="Q21" i="31"/>
  <c r="R21" i="31"/>
  <c r="S21" i="31"/>
  <c r="T21" i="31"/>
  <c r="U21" i="31"/>
  <c r="C7" i="13"/>
  <c r="C29" i="13" s="1"/>
  <c r="Q22" i="31" s="1"/>
  <c r="D7" i="13"/>
  <c r="R2" i="31" s="1"/>
  <c r="D29" i="13"/>
  <c r="R22" i="31" s="1"/>
  <c r="E7" i="13"/>
  <c r="E29" i="13"/>
  <c r="S22" i="31"/>
  <c r="F7" i="13"/>
  <c r="G7" i="13"/>
  <c r="Q2" i="31"/>
  <c r="S2" i="31"/>
  <c r="T2" i="31"/>
  <c r="P2" i="31"/>
  <c r="A22" i="31"/>
  <c r="A13" i="31"/>
  <c r="A14" i="31"/>
  <c r="A15" i="31"/>
  <c r="A16" i="31"/>
  <c r="A17" i="31"/>
  <c r="A18" i="31"/>
  <c r="A19" i="31"/>
  <c r="A20" i="31"/>
  <c r="A21" i="31"/>
  <c r="A12" i="31"/>
  <c r="A3" i="31"/>
  <c r="A4" i="31"/>
  <c r="A5" i="31"/>
  <c r="A6" i="31"/>
  <c r="A7" i="31"/>
  <c r="A8" i="31"/>
  <c r="A9" i="31"/>
  <c r="A10" i="31"/>
  <c r="A11" i="31"/>
  <c r="A2" i="31"/>
  <c r="P3" i="30"/>
  <c r="Q3" i="30"/>
  <c r="R3" i="30"/>
  <c r="S3" i="30"/>
  <c r="T3" i="30"/>
  <c r="U3" i="30"/>
  <c r="P4" i="30"/>
  <c r="Q4" i="30"/>
  <c r="R4" i="30"/>
  <c r="S4" i="30"/>
  <c r="T4" i="30"/>
  <c r="U4" i="30"/>
  <c r="P5" i="30"/>
  <c r="Q5" i="30"/>
  <c r="R5" i="30"/>
  <c r="S5" i="30"/>
  <c r="T5" i="30"/>
  <c r="U5" i="30"/>
  <c r="P6" i="30"/>
  <c r="Q6" i="30"/>
  <c r="R6" i="30"/>
  <c r="S6" i="30"/>
  <c r="T6" i="30"/>
  <c r="U6" i="30"/>
  <c r="P7" i="30"/>
  <c r="Q7" i="30"/>
  <c r="R7" i="30"/>
  <c r="S7" i="30"/>
  <c r="T7" i="30"/>
  <c r="U7" i="30"/>
  <c r="P8" i="30"/>
  <c r="Q8" i="30"/>
  <c r="R8" i="30"/>
  <c r="S8" i="30"/>
  <c r="T8" i="30"/>
  <c r="U8" i="30"/>
  <c r="P9" i="30"/>
  <c r="Q9" i="30"/>
  <c r="R9" i="30"/>
  <c r="S9" i="30"/>
  <c r="T9" i="30"/>
  <c r="U9" i="30"/>
  <c r="P10" i="30"/>
  <c r="Q10" i="30"/>
  <c r="R10" i="30"/>
  <c r="S10" i="30"/>
  <c r="T10" i="30"/>
  <c r="U10" i="30"/>
  <c r="P11" i="30"/>
  <c r="Q11" i="30"/>
  <c r="R11" i="30"/>
  <c r="S11" i="30"/>
  <c r="T11" i="30"/>
  <c r="U11" i="30"/>
  <c r="P12" i="30"/>
  <c r="Q12" i="30"/>
  <c r="R12" i="30"/>
  <c r="S12" i="30"/>
  <c r="T12" i="30"/>
  <c r="U12" i="30"/>
  <c r="P13" i="30"/>
  <c r="Q13" i="30"/>
  <c r="R13" i="30"/>
  <c r="S13" i="30"/>
  <c r="T13" i="30"/>
  <c r="U13" i="30"/>
  <c r="P14" i="30"/>
  <c r="Q14" i="30"/>
  <c r="R14" i="30"/>
  <c r="S14" i="30"/>
  <c r="T14" i="30"/>
  <c r="U14" i="30"/>
  <c r="B21" i="12"/>
  <c r="P15" i="30"/>
  <c r="C21" i="12"/>
  <c r="D21" i="12"/>
  <c r="R15" i="30"/>
  <c r="E21" i="12"/>
  <c r="S15" i="30" s="1"/>
  <c r="F21" i="12"/>
  <c r="T15" i="30"/>
  <c r="G21" i="12"/>
  <c r="P16" i="30"/>
  <c r="Q16" i="30"/>
  <c r="R16" i="30"/>
  <c r="S16" i="30"/>
  <c r="T16" i="30"/>
  <c r="U16" i="30"/>
  <c r="P17" i="30"/>
  <c r="Q17" i="30"/>
  <c r="R17" i="30"/>
  <c r="S17" i="30"/>
  <c r="T17" i="30"/>
  <c r="U17" i="30"/>
  <c r="P18" i="30"/>
  <c r="Q18" i="30"/>
  <c r="R18" i="30"/>
  <c r="S18" i="30"/>
  <c r="T18" i="30"/>
  <c r="U18" i="30"/>
  <c r="P19" i="30"/>
  <c r="Q19" i="30"/>
  <c r="R19" i="30"/>
  <c r="S19" i="30"/>
  <c r="T19" i="30"/>
  <c r="U19" i="30"/>
  <c r="P20" i="30"/>
  <c r="Q20" i="30"/>
  <c r="R20" i="30"/>
  <c r="S20" i="30"/>
  <c r="T20" i="30"/>
  <c r="U20" i="30"/>
  <c r="B28" i="12"/>
  <c r="C28" i="12"/>
  <c r="Q21" i="30"/>
  <c r="D28" i="12"/>
  <c r="R21" i="30" s="1"/>
  <c r="E28" i="12"/>
  <c r="S21" i="30"/>
  <c r="F28" i="12"/>
  <c r="G28" i="12"/>
  <c r="U21" i="30"/>
  <c r="P22" i="30"/>
  <c r="Q22" i="30"/>
  <c r="R22" i="30"/>
  <c r="S22" i="30"/>
  <c r="T22" i="30"/>
  <c r="U22" i="30"/>
  <c r="B7" i="12"/>
  <c r="C7" i="12"/>
  <c r="D7" i="12"/>
  <c r="E7" i="12"/>
  <c r="F7" i="12"/>
  <c r="G7" i="12"/>
  <c r="P24" i="30"/>
  <c r="Q24" i="30"/>
  <c r="R24" i="30"/>
  <c r="S24" i="30"/>
  <c r="T24" i="30"/>
  <c r="U24" i="30"/>
  <c r="P25" i="30"/>
  <c r="Q25" i="30"/>
  <c r="R25" i="30"/>
  <c r="S25" i="30"/>
  <c r="T25" i="30"/>
  <c r="U25" i="30"/>
  <c r="P26" i="30"/>
  <c r="Q26" i="30"/>
  <c r="R26" i="30"/>
  <c r="S26" i="30"/>
  <c r="T26" i="30"/>
  <c r="U26" i="30"/>
  <c r="B36" i="12"/>
  <c r="P27" i="30"/>
  <c r="C36" i="12"/>
  <c r="Q27" i="30" s="1"/>
  <c r="D36" i="12"/>
  <c r="R27" i="30"/>
  <c r="E36" i="12"/>
  <c r="S27" i="30" s="1"/>
  <c r="F36" i="12"/>
  <c r="T27" i="30"/>
  <c r="G36" i="12"/>
  <c r="U27" i="30" s="1"/>
  <c r="Q2" i="30"/>
  <c r="S2" i="30"/>
  <c r="T2" i="30"/>
  <c r="U2" i="30"/>
  <c r="P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" i="30"/>
  <c r="P3" i="29"/>
  <c r="Q3" i="29"/>
  <c r="R3" i="29"/>
  <c r="S3" i="29"/>
  <c r="T3" i="29"/>
  <c r="U3" i="29"/>
  <c r="P4" i="29"/>
  <c r="Q4" i="29"/>
  <c r="R4" i="29"/>
  <c r="S4" i="29"/>
  <c r="T4" i="29"/>
  <c r="U4" i="29"/>
  <c r="P5" i="29"/>
  <c r="Q5" i="29"/>
  <c r="R5" i="29"/>
  <c r="S5" i="29"/>
  <c r="T5" i="29"/>
  <c r="U5" i="29"/>
  <c r="P6" i="29"/>
  <c r="Q6" i="29"/>
  <c r="R6" i="29"/>
  <c r="S6" i="29"/>
  <c r="T6" i="29"/>
  <c r="U6" i="29"/>
  <c r="P7" i="29"/>
  <c r="Q7" i="29"/>
  <c r="R7" i="29"/>
  <c r="S7" i="29"/>
  <c r="T7" i="29"/>
  <c r="U7" i="29"/>
  <c r="P8" i="29"/>
  <c r="Q8" i="29"/>
  <c r="R8" i="29"/>
  <c r="S8" i="29"/>
  <c r="T8" i="29"/>
  <c r="U8" i="29"/>
  <c r="P9" i="29"/>
  <c r="Q9" i="29"/>
  <c r="R9" i="29"/>
  <c r="S9" i="29"/>
  <c r="T9" i="29"/>
  <c r="U9" i="29"/>
  <c r="P10" i="29"/>
  <c r="Q10" i="29"/>
  <c r="R10" i="29"/>
  <c r="S10" i="29"/>
  <c r="T10" i="29"/>
  <c r="U10" i="29"/>
  <c r="P11" i="29"/>
  <c r="Q11" i="29"/>
  <c r="R11" i="29"/>
  <c r="S11" i="29"/>
  <c r="T11" i="29"/>
  <c r="U11" i="29"/>
  <c r="B19" i="11"/>
  <c r="C19" i="11"/>
  <c r="Q12" i="29"/>
  <c r="D19" i="11"/>
  <c r="R12" i="29" s="1"/>
  <c r="E19" i="11"/>
  <c r="S12" i="29"/>
  <c r="F19" i="11"/>
  <c r="G19" i="11"/>
  <c r="U12" i="29"/>
  <c r="P13" i="29"/>
  <c r="Q13" i="29"/>
  <c r="R13" i="29"/>
  <c r="S13" i="29"/>
  <c r="T13" i="29"/>
  <c r="U13" i="29"/>
  <c r="P14" i="29"/>
  <c r="Q14" i="29"/>
  <c r="R14" i="29"/>
  <c r="S14" i="29"/>
  <c r="T14" i="29"/>
  <c r="U14" i="29"/>
  <c r="P15" i="29"/>
  <c r="Q15" i="29"/>
  <c r="R15" i="29"/>
  <c r="S15" i="29"/>
  <c r="T15" i="29"/>
  <c r="U15" i="29"/>
  <c r="P16" i="29"/>
  <c r="Q16" i="29"/>
  <c r="R16" i="29"/>
  <c r="S16" i="29"/>
  <c r="T16" i="29"/>
  <c r="U16" i="29"/>
  <c r="P17" i="29"/>
  <c r="Q17" i="29"/>
  <c r="R17" i="29"/>
  <c r="S17" i="29"/>
  <c r="T17" i="29"/>
  <c r="U17" i="29"/>
  <c r="P18" i="29"/>
  <c r="Q18" i="29"/>
  <c r="R18" i="29"/>
  <c r="S18" i="29"/>
  <c r="T18" i="29"/>
  <c r="U18" i="29"/>
  <c r="P19" i="29"/>
  <c r="Q19" i="29"/>
  <c r="R19" i="29"/>
  <c r="S19" i="29"/>
  <c r="T19" i="29"/>
  <c r="U19" i="29"/>
  <c r="P20" i="29"/>
  <c r="Q20" i="29"/>
  <c r="R20" i="29"/>
  <c r="S20" i="29"/>
  <c r="T20" i="29"/>
  <c r="U20" i="29"/>
  <c r="P21" i="29"/>
  <c r="Q21" i="29"/>
  <c r="R21" i="29"/>
  <c r="S21" i="29"/>
  <c r="T21" i="29"/>
  <c r="U21" i="29"/>
  <c r="B8" i="11"/>
  <c r="C8" i="11"/>
  <c r="C30" i="11" s="1"/>
  <c r="Q22" i="29" s="1"/>
  <c r="D8" i="11"/>
  <c r="E8" i="11"/>
  <c r="S2" i="29" s="1"/>
  <c r="E30" i="11"/>
  <c r="S22" i="29" s="1"/>
  <c r="F8" i="11"/>
  <c r="G8" i="11"/>
  <c r="G30" i="11" s="1"/>
  <c r="U22" i="29" s="1"/>
  <c r="Q2" i="29"/>
  <c r="T2" i="29"/>
  <c r="U2" i="29"/>
  <c r="P2" i="29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" i="29"/>
  <c r="P2" i="28"/>
  <c r="C8" i="10"/>
  <c r="Q2" i="28" s="1"/>
  <c r="D8" i="10"/>
  <c r="R2" i="28" s="1"/>
  <c r="E8" i="10"/>
  <c r="S2" i="28" s="1"/>
  <c r="F8" i="10"/>
  <c r="T2" i="28" s="1"/>
  <c r="G8" i="10"/>
  <c r="U2" i="28" s="1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Q3" i="28"/>
  <c r="R3" i="28"/>
  <c r="S3" i="28"/>
  <c r="T3" i="28"/>
  <c r="U3" i="28"/>
  <c r="Q4" i="28"/>
  <c r="R4" i="28"/>
  <c r="S4" i="28"/>
  <c r="T4" i="28"/>
  <c r="U4" i="28"/>
  <c r="Q5" i="28"/>
  <c r="R5" i="28"/>
  <c r="S5" i="28"/>
  <c r="T5" i="28"/>
  <c r="U5" i="28"/>
  <c r="Q6" i="28"/>
  <c r="R6" i="28"/>
  <c r="S6" i="28"/>
  <c r="T6" i="28"/>
  <c r="U6" i="28"/>
  <c r="Q7" i="28"/>
  <c r="R7" i="28"/>
  <c r="S7" i="28"/>
  <c r="T7" i="28"/>
  <c r="U7" i="28"/>
  <c r="Q8" i="28"/>
  <c r="R8" i="28"/>
  <c r="S8" i="28"/>
  <c r="T8" i="28"/>
  <c r="U8" i="28"/>
  <c r="Q9" i="28"/>
  <c r="R9" i="28"/>
  <c r="S9" i="28"/>
  <c r="T9" i="28"/>
  <c r="U9" i="28"/>
  <c r="Q10" i="28"/>
  <c r="R10" i="28"/>
  <c r="S10" i="28"/>
  <c r="T10" i="28"/>
  <c r="U10" i="28"/>
  <c r="Q11" i="28"/>
  <c r="R11" i="28"/>
  <c r="S11" i="28"/>
  <c r="T11" i="28"/>
  <c r="U11" i="28"/>
  <c r="Q12" i="28"/>
  <c r="R12" i="28"/>
  <c r="S12" i="28"/>
  <c r="T12" i="28"/>
  <c r="U12" i="28"/>
  <c r="Q13" i="28"/>
  <c r="R13" i="28"/>
  <c r="S13" i="28"/>
  <c r="T13" i="28"/>
  <c r="U13" i="28"/>
  <c r="Q14" i="28"/>
  <c r="R14" i="28"/>
  <c r="S14" i="28"/>
  <c r="T14" i="28"/>
  <c r="U14" i="28"/>
  <c r="C22" i="10"/>
  <c r="Q15" i="28"/>
  <c r="D22" i="10"/>
  <c r="R15" i="28"/>
  <c r="E22" i="10"/>
  <c r="S15" i="28"/>
  <c r="F22" i="10"/>
  <c r="T15" i="28"/>
  <c r="G22" i="10"/>
  <c r="U15" i="28"/>
  <c r="Q16" i="28"/>
  <c r="R16" i="28"/>
  <c r="S16" i="28"/>
  <c r="T16" i="28"/>
  <c r="U16" i="28"/>
  <c r="Q17" i="28"/>
  <c r="R17" i="28"/>
  <c r="S17" i="28"/>
  <c r="T17" i="28"/>
  <c r="U17" i="28"/>
  <c r="Q18" i="28"/>
  <c r="R18" i="28"/>
  <c r="S18" i="28"/>
  <c r="T18" i="28"/>
  <c r="U18" i="28"/>
  <c r="Q19" i="28"/>
  <c r="R19" i="28"/>
  <c r="S19" i="28"/>
  <c r="T19" i="28"/>
  <c r="U19" i="28"/>
  <c r="Q20" i="28"/>
  <c r="R20" i="28"/>
  <c r="S20" i="28"/>
  <c r="T20" i="28"/>
  <c r="U20" i="28"/>
  <c r="C29" i="10"/>
  <c r="Q21" i="28" s="1"/>
  <c r="D29" i="10"/>
  <c r="E29" i="10"/>
  <c r="S21" i="28" s="1"/>
  <c r="F29" i="10"/>
  <c r="G29" i="10"/>
  <c r="U21" i="28" s="1"/>
  <c r="Q22" i="28"/>
  <c r="R22" i="28"/>
  <c r="S22" i="28"/>
  <c r="T22" i="28"/>
  <c r="U22" i="28"/>
  <c r="Q25" i="28"/>
  <c r="R25" i="28"/>
  <c r="S25" i="28"/>
  <c r="T25" i="28"/>
  <c r="U25" i="28"/>
  <c r="Q26" i="28"/>
  <c r="R26" i="28"/>
  <c r="S26" i="28"/>
  <c r="T26" i="28"/>
  <c r="U26" i="28"/>
  <c r="C37" i="10"/>
  <c r="Q27" i="28"/>
  <c r="D37" i="10"/>
  <c r="R27" i="28"/>
  <c r="E37" i="10"/>
  <c r="S27" i="28"/>
  <c r="F37" i="10"/>
  <c r="T27" i="28"/>
  <c r="G37" i="10"/>
  <c r="U27" i="28"/>
  <c r="P3" i="28"/>
  <c r="P4" i="28"/>
  <c r="P5" i="28"/>
  <c r="P6" i="28"/>
  <c r="P7" i="28"/>
  <c r="P8" i="28"/>
  <c r="P9" i="28"/>
  <c r="P10" i="28"/>
  <c r="P11" i="28"/>
  <c r="P12" i="28"/>
  <c r="P13" i="28"/>
  <c r="P14" i="28"/>
  <c r="B22" i="10"/>
  <c r="P15" i="28"/>
  <c r="P16" i="28"/>
  <c r="P17" i="28"/>
  <c r="P18" i="28"/>
  <c r="P19" i="28"/>
  <c r="P20" i="28"/>
  <c r="B29" i="10"/>
  <c r="P21" i="28" s="1"/>
  <c r="P22" i="28"/>
  <c r="P25" i="28"/>
  <c r="P26" i="28"/>
  <c r="B37" i="10"/>
  <c r="P27" i="28"/>
  <c r="A2" i="28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C12" i="9"/>
  <c r="C16" i="9"/>
  <c r="D12" i="9"/>
  <c r="D16" i="9"/>
  <c r="E12" i="9"/>
  <c r="E16" i="9"/>
  <c r="F12" i="9"/>
  <c r="F16" i="9"/>
  <c r="Q3" i="27"/>
  <c r="R3" i="27"/>
  <c r="S3" i="27"/>
  <c r="T3" i="27"/>
  <c r="Q4" i="27"/>
  <c r="R4" i="27"/>
  <c r="S4" i="27"/>
  <c r="T4" i="27"/>
  <c r="U4" i="27"/>
  <c r="Q5" i="27"/>
  <c r="R5" i="27"/>
  <c r="S5" i="27"/>
  <c r="T5" i="27"/>
  <c r="Q6" i="27"/>
  <c r="R6" i="27"/>
  <c r="S6" i="27"/>
  <c r="T6" i="27"/>
  <c r="Q7" i="27"/>
  <c r="R7" i="27"/>
  <c r="S7" i="27"/>
  <c r="T7" i="27"/>
  <c r="U7" i="27"/>
  <c r="Q8" i="27"/>
  <c r="R8" i="27"/>
  <c r="S8" i="27"/>
  <c r="T8" i="27"/>
  <c r="U8" i="27"/>
  <c r="Q10" i="27"/>
  <c r="R10" i="27"/>
  <c r="S10" i="27"/>
  <c r="T10" i="27"/>
  <c r="Q11" i="27"/>
  <c r="R11" i="27"/>
  <c r="S11" i="27"/>
  <c r="T11" i="27"/>
  <c r="Q12" i="27"/>
  <c r="R12" i="27"/>
  <c r="S12" i="27"/>
  <c r="T12" i="27"/>
  <c r="U12" i="27"/>
  <c r="C24" i="9"/>
  <c r="C21" i="9" s="1"/>
  <c r="C28" i="9"/>
  <c r="D24" i="9"/>
  <c r="D28" i="9"/>
  <c r="E24" i="9"/>
  <c r="E21" i="9" s="1"/>
  <c r="S13" i="27" s="1"/>
  <c r="E28" i="9"/>
  <c r="F24" i="9"/>
  <c r="T16" i="27" s="1"/>
  <c r="F28" i="9"/>
  <c r="T20" i="27" s="1"/>
  <c r="Q14" i="27"/>
  <c r="R14" i="27"/>
  <c r="S14" i="27"/>
  <c r="T14" i="27"/>
  <c r="U14" i="27"/>
  <c r="Q15" i="27"/>
  <c r="R15" i="27"/>
  <c r="S15" i="27"/>
  <c r="T15" i="27"/>
  <c r="Q16" i="27"/>
  <c r="R16" i="27"/>
  <c r="S16" i="27"/>
  <c r="Q17" i="27"/>
  <c r="R17" i="27"/>
  <c r="S17" i="27"/>
  <c r="T17" i="27"/>
  <c r="U17" i="27"/>
  <c r="Q18" i="27"/>
  <c r="R18" i="27"/>
  <c r="S18" i="27"/>
  <c r="T18" i="27"/>
  <c r="Q19" i="27"/>
  <c r="R19" i="27"/>
  <c r="S19" i="27"/>
  <c r="T19" i="27"/>
  <c r="U19" i="27"/>
  <c r="Q20" i="27"/>
  <c r="R20" i="27"/>
  <c r="S20" i="27"/>
  <c r="Q21" i="27"/>
  <c r="R21" i="27"/>
  <c r="S21" i="27"/>
  <c r="T21" i="27"/>
  <c r="U21" i="27"/>
  <c r="Q22" i="27"/>
  <c r="R22" i="27"/>
  <c r="S22" i="27"/>
  <c r="T22" i="27"/>
  <c r="U22" i="27"/>
  <c r="Q23" i="27"/>
  <c r="R23" i="27"/>
  <c r="S23" i="27"/>
  <c r="T23" i="27"/>
  <c r="P3" i="27"/>
  <c r="P4" i="27"/>
  <c r="B12" i="9"/>
  <c r="P5" i="27"/>
  <c r="P6" i="27"/>
  <c r="P7" i="27"/>
  <c r="P8" i="27"/>
  <c r="B16" i="9"/>
  <c r="P10" i="27"/>
  <c r="P11" i="27"/>
  <c r="P12" i="27"/>
  <c r="B24" i="9"/>
  <c r="B21" i="9" s="1"/>
  <c r="P13" i="27" s="1"/>
  <c r="B28" i="9"/>
  <c r="P14" i="27"/>
  <c r="P15" i="27"/>
  <c r="P17" i="27"/>
  <c r="P18" i="27"/>
  <c r="P19" i="27"/>
  <c r="P20" i="27"/>
  <c r="P21" i="27"/>
  <c r="P22" i="27"/>
  <c r="P23" i="27"/>
  <c r="A5" i="27"/>
  <c r="A4" i="27"/>
  <c r="A3" i="27"/>
  <c r="A2" i="27"/>
  <c r="C10" i="8"/>
  <c r="C19" i="8"/>
  <c r="C27" i="8"/>
  <c r="Q20" i="26" s="1"/>
  <c r="C37" i="8"/>
  <c r="Q30" i="26" s="1"/>
  <c r="D10" i="8"/>
  <c r="D19" i="8"/>
  <c r="R12" i="26" s="1"/>
  <c r="D27" i="8"/>
  <c r="R20" i="26" s="1"/>
  <c r="D37" i="8"/>
  <c r="R30" i="26" s="1"/>
  <c r="E10" i="8"/>
  <c r="S3" i="26" s="1"/>
  <c r="E27" i="8"/>
  <c r="E37" i="8"/>
  <c r="S30" i="26" s="1"/>
  <c r="F10" i="8"/>
  <c r="T3" i="26" s="1"/>
  <c r="F27" i="8"/>
  <c r="T20" i="26" s="1"/>
  <c r="F37" i="8"/>
  <c r="T30" i="26" s="1"/>
  <c r="Q3" i="26"/>
  <c r="R3" i="26"/>
  <c r="Q4" i="26"/>
  <c r="R4" i="26"/>
  <c r="S4" i="26"/>
  <c r="T4" i="26"/>
  <c r="U4" i="26"/>
  <c r="Q5" i="26"/>
  <c r="R5" i="26"/>
  <c r="S5" i="26"/>
  <c r="T5" i="26"/>
  <c r="Q6" i="26"/>
  <c r="R6" i="26"/>
  <c r="S6" i="26"/>
  <c r="T6" i="26"/>
  <c r="U6" i="26"/>
  <c r="Q7" i="26"/>
  <c r="R7" i="26"/>
  <c r="S7" i="26"/>
  <c r="T7" i="26"/>
  <c r="U7" i="26"/>
  <c r="Q8" i="26"/>
  <c r="R8" i="26"/>
  <c r="S8" i="26"/>
  <c r="T8" i="26"/>
  <c r="Q9" i="26"/>
  <c r="R9" i="26"/>
  <c r="S9" i="26"/>
  <c r="T9" i="26"/>
  <c r="Q10" i="26"/>
  <c r="R10" i="26"/>
  <c r="S10" i="26"/>
  <c r="T10" i="26"/>
  <c r="U10" i="26"/>
  <c r="Q11" i="26"/>
  <c r="R11" i="26"/>
  <c r="S11" i="26"/>
  <c r="T11" i="26"/>
  <c r="U11" i="26"/>
  <c r="Q13" i="26"/>
  <c r="R13" i="26"/>
  <c r="S13" i="26"/>
  <c r="T13" i="26"/>
  <c r="U13" i="26"/>
  <c r="Q14" i="26"/>
  <c r="R14" i="26"/>
  <c r="S14" i="26"/>
  <c r="T14" i="26"/>
  <c r="Q15" i="26"/>
  <c r="R15" i="26"/>
  <c r="S15" i="26"/>
  <c r="T15" i="26"/>
  <c r="U15" i="26"/>
  <c r="Q16" i="26"/>
  <c r="R16" i="26"/>
  <c r="S16" i="26"/>
  <c r="T16" i="26"/>
  <c r="U16" i="26"/>
  <c r="Q17" i="26"/>
  <c r="R17" i="26"/>
  <c r="S17" i="26"/>
  <c r="T17" i="26"/>
  <c r="U17" i="26"/>
  <c r="Q18" i="26"/>
  <c r="R18" i="26"/>
  <c r="S18" i="26"/>
  <c r="T18" i="26"/>
  <c r="Q19" i="26"/>
  <c r="R19" i="26"/>
  <c r="S19" i="26"/>
  <c r="T19" i="26"/>
  <c r="U19" i="26"/>
  <c r="S20" i="26"/>
  <c r="Q21" i="26"/>
  <c r="R21" i="26"/>
  <c r="S21" i="26"/>
  <c r="T21" i="26"/>
  <c r="U21" i="26"/>
  <c r="Q22" i="26"/>
  <c r="R22" i="26"/>
  <c r="S22" i="26"/>
  <c r="T22" i="26"/>
  <c r="U22" i="26"/>
  <c r="Q23" i="26"/>
  <c r="R23" i="26"/>
  <c r="S23" i="26"/>
  <c r="T23" i="26"/>
  <c r="U23" i="26"/>
  <c r="Q24" i="26"/>
  <c r="R24" i="26"/>
  <c r="S24" i="26"/>
  <c r="T24" i="26"/>
  <c r="Q25" i="26"/>
  <c r="R25" i="26"/>
  <c r="S25" i="26"/>
  <c r="T25" i="26"/>
  <c r="U25" i="26"/>
  <c r="Q26" i="26"/>
  <c r="R26" i="26"/>
  <c r="S26" i="26"/>
  <c r="T26" i="26"/>
  <c r="U26" i="26"/>
  <c r="Q27" i="26"/>
  <c r="R27" i="26"/>
  <c r="S27" i="26"/>
  <c r="T27" i="26"/>
  <c r="U27" i="26"/>
  <c r="Q28" i="26"/>
  <c r="R28" i="26"/>
  <c r="S28" i="26"/>
  <c r="T28" i="26"/>
  <c r="Q29" i="26"/>
  <c r="R29" i="26"/>
  <c r="S29" i="26"/>
  <c r="T29" i="26"/>
  <c r="U29" i="26"/>
  <c r="Q31" i="26"/>
  <c r="R31" i="26"/>
  <c r="S31" i="26"/>
  <c r="T31" i="26"/>
  <c r="U31" i="26"/>
  <c r="Q32" i="26"/>
  <c r="R32" i="26"/>
  <c r="S32" i="26"/>
  <c r="T32" i="26"/>
  <c r="U32" i="26"/>
  <c r="Q33" i="26"/>
  <c r="R33" i="26"/>
  <c r="S33" i="26"/>
  <c r="T33" i="26"/>
  <c r="Q34" i="26"/>
  <c r="R34" i="26"/>
  <c r="S34" i="26"/>
  <c r="T34" i="26"/>
  <c r="U34" i="26"/>
  <c r="C44" i="8"/>
  <c r="C53" i="8"/>
  <c r="C61" i="8"/>
  <c r="C71" i="8"/>
  <c r="Q63" i="26" s="1"/>
  <c r="D44" i="8"/>
  <c r="R36" i="26" s="1"/>
  <c r="D53" i="8"/>
  <c r="D61" i="8"/>
  <c r="D71" i="8"/>
  <c r="R63" i="26" s="1"/>
  <c r="E44" i="8"/>
  <c r="S36" i="26" s="1"/>
  <c r="E53" i="8"/>
  <c r="E61" i="8"/>
  <c r="E71" i="8"/>
  <c r="S63" i="26" s="1"/>
  <c r="F44" i="8"/>
  <c r="T36" i="26" s="1"/>
  <c r="F53" i="8"/>
  <c r="F61" i="8"/>
  <c r="F71" i="8"/>
  <c r="T63" i="26" s="1"/>
  <c r="Q36" i="26"/>
  <c r="Q37" i="26"/>
  <c r="R37" i="26"/>
  <c r="S37" i="26"/>
  <c r="T37" i="26"/>
  <c r="U37" i="26"/>
  <c r="Q38" i="26"/>
  <c r="R38" i="26"/>
  <c r="S38" i="26"/>
  <c r="T38" i="26"/>
  <c r="U38" i="26"/>
  <c r="Q39" i="26"/>
  <c r="R39" i="26"/>
  <c r="S39" i="26"/>
  <c r="T39" i="26"/>
  <c r="Q40" i="26"/>
  <c r="R40" i="26"/>
  <c r="S40" i="26"/>
  <c r="T40" i="26"/>
  <c r="Q41" i="26"/>
  <c r="R41" i="26"/>
  <c r="S41" i="26"/>
  <c r="T41" i="26"/>
  <c r="U41" i="26"/>
  <c r="Q42" i="26"/>
  <c r="R42" i="26"/>
  <c r="S42" i="26"/>
  <c r="T42" i="26"/>
  <c r="U42" i="26"/>
  <c r="Q43" i="26"/>
  <c r="R43" i="26"/>
  <c r="S43" i="26"/>
  <c r="T43" i="26"/>
  <c r="U43" i="26"/>
  <c r="Q44" i="26"/>
  <c r="R44" i="26"/>
  <c r="S44" i="26"/>
  <c r="T44" i="26"/>
  <c r="Q45" i="26"/>
  <c r="S45" i="26"/>
  <c r="Q46" i="26"/>
  <c r="R46" i="26"/>
  <c r="S46" i="26"/>
  <c r="T46" i="26"/>
  <c r="U46" i="26"/>
  <c r="Q47" i="26"/>
  <c r="R47" i="26"/>
  <c r="S47" i="26"/>
  <c r="T47" i="26"/>
  <c r="Q48" i="26"/>
  <c r="R48" i="26"/>
  <c r="S48" i="26"/>
  <c r="T48" i="26"/>
  <c r="Q49" i="26"/>
  <c r="R49" i="26"/>
  <c r="S49" i="26"/>
  <c r="T49" i="26"/>
  <c r="U49" i="26"/>
  <c r="Q50" i="26"/>
  <c r="R50" i="26"/>
  <c r="S50" i="26"/>
  <c r="T50" i="26"/>
  <c r="U50" i="26"/>
  <c r="Q51" i="26"/>
  <c r="R51" i="26"/>
  <c r="S51" i="26"/>
  <c r="T51" i="26"/>
  <c r="U51" i="26"/>
  <c r="Q52" i="26"/>
  <c r="R52" i="26"/>
  <c r="S52" i="26"/>
  <c r="T52" i="26"/>
  <c r="Q53" i="26"/>
  <c r="R53" i="26"/>
  <c r="S53" i="26"/>
  <c r="T53" i="26"/>
  <c r="Q54" i="26"/>
  <c r="R54" i="26"/>
  <c r="S54" i="26"/>
  <c r="T54" i="26"/>
  <c r="U54" i="26"/>
  <c r="Q55" i="26"/>
  <c r="R55" i="26"/>
  <c r="S55" i="26"/>
  <c r="T55" i="26"/>
  <c r="U55" i="26"/>
  <c r="Q56" i="26"/>
  <c r="R56" i="26"/>
  <c r="S56" i="26"/>
  <c r="T56" i="26"/>
  <c r="Q57" i="26"/>
  <c r="R57" i="26"/>
  <c r="S57" i="26"/>
  <c r="T57" i="26"/>
  <c r="Q58" i="26"/>
  <c r="R58" i="26"/>
  <c r="S58" i="26"/>
  <c r="T58" i="26"/>
  <c r="U58" i="26"/>
  <c r="Q59" i="26"/>
  <c r="R59" i="26"/>
  <c r="S59" i="26"/>
  <c r="T59" i="26"/>
  <c r="U59" i="26"/>
  <c r="Q60" i="26"/>
  <c r="R60" i="26"/>
  <c r="S60" i="26"/>
  <c r="T60" i="26"/>
  <c r="Q61" i="26"/>
  <c r="R61" i="26"/>
  <c r="S61" i="26"/>
  <c r="T61" i="26"/>
  <c r="Q62" i="26"/>
  <c r="R62" i="26"/>
  <c r="S62" i="26"/>
  <c r="T62" i="26"/>
  <c r="U62" i="26"/>
  <c r="Q64" i="26"/>
  <c r="R64" i="26"/>
  <c r="S64" i="26"/>
  <c r="T64" i="26"/>
  <c r="Q65" i="26"/>
  <c r="R65" i="26"/>
  <c r="S65" i="26"/>
  <c r="T65" i="26"/>
  <c r="U65" i="26"/>
  <c r="Q66" i="26"/>
  <c r="R66" i="26"/>
  <c r="S66" i="26"/>
  <c r="T66" i="26"/>
  <c r="U66" i="26"/>
  <c r="Q67" i="26"/>
  <c r="R67" i="26"/>
  <c r="S67" i="26"/>
  <c r="T67" i="26"/>
  <c r="U67" i="26"/>
  <c r="B44" i="8"/>
  <c r="P36" i="26" s="1"/>
  <c r="B53" i="8"/>
  <c r="P45" i="26" s="1"/>
  <c r="B61" i="8"/>
  <c r="P53" i="26" s="1"/>
  <c r="B71" i="8"/>
  <c r="P63" i="26" s="1"/>
  <c r="B10" i="8"/>
  <c r="P3" i="26" s="1"/>
  <c r="B19" i="8"/>
  <c r="P12" i="26" s="1"/>
  <c r="B27" i="8"/>
  <c r="P20" i="26" s="1"/>
  <c r="B37" i="8"/>
  <c r="P30" i="26" s="1"/>
  <c r="P37" i="26"/>
  <c r="P38" i="26"/>
  <c r="P39" i="26"/>
  <c r="P40" i="26"/>
  <c r="P41" i="26"/>
  <c r="P42" i="26"/>
  <c r="P43" i="26"/>
  <c r="P44" i="26"/>
  <c r="P46" i="26"/>
  <c r="P47" i="26"/>
  <c r="P48" i="26"/>
  <c r="P49" i="26"/>
  <c r="P50" i="26"/>
  <c r="P51" i="26"/>
  <c r="P52" i="26"/>
  <c r="P54" i="26"/>
  <c r="P55" i="26"/>
  <c r="P56" i="26"/>
  <c r="P57" i="26"/>
  <c r="P58" i="26"/>
  <c r="P59" i="26"/>
  <c r="P60" i="26"/>
  <c r="P61" i="26"/>
  <c r="P62" i="26"/>
  <c r="P64" i="26"/>
  <c r="P65" i="26"/>
  <c r="P66" i="26"/>
  <c r="P67" i="26"/>
  <c r="P4" i="26"/>
  <c r="P5" i="26"/>
  <c r="P6" i="26"/>
  <c r="P7" i="26"/>
  <c r="P8" i="26"/>
  <c r="P9" i="26"/>
  <c r="P10" i="26"/>
  <c r="P11" i="26"/>
  <c r="P13" i="26"/>
  <c r="P14" i="26"/>
  <c r="P15" i="26"/>
  <c r="P16" i="26"/>
  <c r="P17" i="26"/>
  <c r="P18" i="26"/>
  <c r="P19" i="26"/>
  <c r="P21" i="26"/>
  <c r="P22" i="26"/>
  <c r="P23" i="26"/>
  <c r="P24" i="26"/>
  <c r="P25" i="26"/>
  <c r="P26" i="26"/>
  <c r="P27" i="26"/>
  <c r="P28" i="26"/>
  <c r="P29" i="26"/>
  <c r="P31" i="26"/>
  <c r="P32" i="26"/>
  <c r="P33" i="26"/>
  <c r="P34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F9" i="7"/>
  <c r="F19" i="7"/>
  <c r="T3" i="25" s="1"/>
  <c r="E9" i="7"/>
  <c r="S2" i="25" s="1"/>
  <c r="E19" i="7"/>
  <c r="S3" i="25" s="1"/>
  <c r="D9" i="7"/>
  <c r="R2" i="25" s="1"/>
  <c r="D19" i="7"/>
  <c r="R3" i="25" s="1"/>
  <c r="C9" i="7"/>
  <c r="Q2" i="25" s="1"/>
  <c r="C19" i="7"/>
  <c r="B9" i="7"/>
  <c r="B19" i="7"/>
  <c r="A3" i="25"/>
  <c r="A4" i="25"/>
  <c r="A2" i="25"/>
  <c r="A87" i="24"/>
  <c r="C85" i="6"/>
  <c r="C93" i="6"/>
  <c r="C103" i="6"/>
  <c r="C113" i="6"/>
  <c r="C123" i="6"/>
  <c r="Q115" i="24" s="1"/>
  <c r="C133" i="6"/>
  <c r="Q125" i="24" s="1"/>
  <c r="C146" i="6"/>
  <c r="C150" i="6"/>
  <c r="Q142" i="24" s="1"/>
  <c r="D85" i="6"/>
  <c r="D93" i="6"/>
  <c r="R85" i="24" s="1"/>
  <c r="D103" i="6"/>
  <c r="D113" i="6"/>
  <c r="R105" i="24" s="1"/>
  <c r="D123" i="6"/>
  <c r="R115" i="24" s="1"/>
  <c r="D133" i="6"/>
  <c r="R125" i="24" s="1"/>
  <c r="D146" i="6"/>
  <c r="D150" i="6"/>
  <c r="R142" i="24" s="1"/>
  <c r="E85" i="6"/>
  <c r="E93" i="6"/>
  <c r="E103" i="6"/>
  <c r="E113" i="6"/>
  <c r="S105" i="24" s="1"/>
  <c r="E123" i="6"/>
  <c r="S115" i="24" s="1"/>
  <c r="E133" i="6"/>
  <c r="S125" i="24" s="1"/>
  <c r="E146" i="6"/>
  <c r="E150" i="6"/>
  <c r="S142" i="24" s="1"/>
  <c r="F85" i="6"/>
  <c r="T77" i="24" s="1"/>
  <c r="F93" i="6"/>
  <c r="F103" i="6"/>
  <c r="F113" i="6"/>
  <c r="T105" i="24" s="1"/>
  <c r="F123" i="6"/>
  <c r="T115" i="24" s="1"/>
  <c r="F133" i="6"/>
  <c r="F146" i="6"/>
  <c r="F150" i="6"/>
  <c r="T142" i="24" s="1"/>
  <c r="G93" i="6"/>
  <c r="U85" i="24" s="1"/>
  <c r="G113" i="6"/>
  <c r="U105" i="24" s="1"/>
  <c r="G133" i="6"/>
  <c r="G150" i="6"/>
  <c r="U142" i="24" s="1"/>
  <c r="Q77" i="24"/>
  <c r="R77" i="24"/>
  <c r="S77" i="24"/>
  <c r="Q78" i="24"/>
  <c r="R78" i="24"/>
  <c r="S78" i="24"/>
  <c r="T78" i="24"/>
  <c r="U78" i="24"/>
  <c r="Q79" i="24"/>
  <c r="R79" i="24"/>
  <c r="S79" i="24"/>
  <c r="T79" i="24"/>
  <c r="U79" i="24"/>
  <c r="Q80" i="24"/>
  <c r="R80" i="24"/>
  <c r="S80" i="24"/>
  <c r="T80" i="24"/>
  <c r="U80" i="24"/>
  <c r="Q81" i="24"/>
  <c r="R81" i="24"/>
  <c r="S81" i="24"/>
  <c r="T81" i="24"/>
  <c r="U81" i="24"/>
  <c r="Q82" i="24"/>
  <c r="R82" i="24"/>
  <c r="S82" i="24"/>
  <c r="T82" i="24"/>
  <c r="U82" i="24"/>
  <c r="Q83" i="24"/>
  <c r="R83" i="24"/>
  <c r="S83" i="24"/>
  <c r="T83" i="24"/>
  <c r="U83" i="24"/>
  <c r="Q84" i="24"/>
  <c r="R84" i="24"/>
  <c r="S84" i="24"/>
  <c r="T84" i="24"/>
  <c r="U84" i="24"/>
  <c r="Q86" i="24"/>
  <c r="R86" i="24"/>
  <c r="S86" i="24"/>
  <c r="T86" i="24"/>
  <c r="U86" i="24"/>
  <c r="Q87" i="24"/>
  <c r="R87" i="24"/>
  <c r="S87" i="24"/>
  <c r="T87" i="24"/>
  <c r="U87" i="24"/>
  <c r="Q88" i="24"/>
  <c r="R88" i="24"/>
  <c r="S88" i="24"/>
  <c r="T88" i="24"/>
  <c r="U88" i="24"/>
  <c r="Q89" i="24"/>
  <c r="R89" i="24"/>
  <c r="S89" i="24"/>
  <c r="T89" i="24"/>
  <c r="U89" i="24"/>
  <c r="Q90" i="24"/>
  <c r="R90" i="24"/>
  <c r="S90" i="24"/>
  <c r="T90" i="24"/>
  <c r="U90" i="24"/>
  <c r="Q91" i="24"/>
  <c r="R91" i="24"/>
  <c r="S91" i="24"/>
  <c r="T91" i="24"/>
  <c r="U91" i="24"/>
  <c r="Q92" i="24"/>
  <c r="R92" i="24"/>
  <c r="S92" i="24"/>
  <c r="T92" i="24"/>
  <c r="U92" i="24"/>
  <c r="Q93" i="24"/>
  <c r="R93" i="24"/>
  <c r="S93" i="24"/>
  <c r="T93" i="24"/>
  <c r="U93" i="24"/>
  <c r="Q94" i="24"/>
  <c r="R94" i="24"/>
  <c r="S94" i="24"/>
  <c r="T94" i="24"/>
  <c r="U94" i="24"/>
  <c r="Q95" i="24"/>
  <c r="R95" i="24"/>
  <c r="S95" i="24"/>
  <c r="T95" i="24"/>
  <c r="Q96" i="24"/>
  <c r="R96" i="24"/>
  <c r="S96" i="24"/>
  <c r="T96" i="24"/>
  <c r="U96" i="24"/>
  <c r="Q97" i="24"/>
  <c r="R97" i="24"/>
  <c r="S97" i="24"/>
  <c r="T97" i="24"/>
  <c r="U97" i="24"/>
  <c r="Q98" i="24"/>
  <c r="R98" i="24"/>
  <c r="S98" i="24"/>
  <c r="T98" i="24"/>
  <c r="U98" i="24"/>
  <c r="Q99" i="24"/>
  <c r="R99" i="24"/>
  <c r="S99" i="24"/>
  <c r="T99" i="24"/>
  <c r="U99" i="24"/>
  <c r="Q100" i="24"/>
  <c r="R100" i="24"/>
  <c r="S100" i="24"/>
  <c r="T100" i="24"/>
  <c r="U100" i="24"/>
  <c r="Q101" i="24"/>
  <c r="R101" i="24"/>
  <c r="S101" i="24"/>
  <c r="T101" i="24"/>
  <c r="U101" i="24"/>
  <c r="Q102" i="24"/>
  <c r="R102" i="24"/>
  <c r="S102" i="24"/>
  <c r="T102" i="24"/>
  <c r="U102" i="24"/>
  <c r="Q103" i="24"/>
  <c r="R103" i="24"/>
  <c r="S103" i="24"/>
  <c r="T103" i="24"/>
  <c r="U103" i="24"/>
  <c r="Q104" i="24"/>
  <c r="R104" i="24"/>
  <c r="S104" i="24"/>
  <c r="T104" i="24"/>
  <c r="U104" i="24"/>
  <c r="Q105" i="24"/>
  <c r="Q106" i="24"/>
  <c r="R106" i="24"/>
  <c r="S106" i="24"/>
  <c r="T106" i="24"/>
  <c r="U106" i="24"/>
  <c r="Q107" i="24"/>
  <c r="R107" i="24"/>
  <c r="S107" i="24"/>
  <c r="T107" i="24"/>
  <c r="U107" i="24"/>
  <c r="Q108" i="24"/>
  <c r="R108" i="24"/>
  <c r="S108" i="24"/>
  <c r="T108" i="24"/>
  <c r="U108" i="24"/>
  <c r="Q109" i="24"/>
  <c r="R109" i="24"/>
  <c r="S109" i="24"/>
  <c r="T109" i="24"/>
  <c r="U109" i="24"/>
  <c r="Q110" i="24"/>
  <c r="R110" i="24"/>
  <c r="S110" i="24"/>
  <c r="T110" i="24"/>
  <c r="U110" i="24"/>
  <c r="Q111" i="24"/>
  <c r="R111" i="24"/>
  <c r="S111" i="24"/>
  <c r="T111" i="24"/>
  <c r="U111" i="24"/>
  <c r="Q112" i="24"/>
  <c r="R112" i="24"/>
  <c r="S112" i="24"/>
  <c r="T112" i="24"/>
  <c r="U112" i="24"/>
  <c r="Q113" i="24"/>
  <c r="R113" i="24"/>
  <c r="S113" i="24"/>
  <c r="T113" i="24"/>
  <c r="U113" i="24"/>
  <c r="Q114" i="24"/>
  <c r="R114" i="24"/>
  <c r="S114" i="24"/>
  <c r="T114" i="24"/>
  <c r="U114" i="24"/>
  <c r="Q116" i="24"/>
  <c r="R116" i="24"/>
  <c r="S116" i="24"/>
  <c r="T116" i="24"/>
  <c r="U116" i="24"/>
  <c r="Q117" i="24"/>
  <c r="R117" i="24"/>
  <c r="S117" i="24"/>
  <c r="T117" i="24"/>
  <c r="U117" i="24"/>
  <c r="Q118" i="24"/>
  <c r="R118" i="24"/>
  <c r="S118" i="24"/>
  <c r="T118" i="24"/>
  <c r="U118" i="24"/>
  <c r="Q119" i="24"/>
  <c r="R119" i="24"/>
  <c r="S119" i="24"/>
  <c r="T119" i="24"/>
  <c r="U119" i="24"/>
  <c r="Q120" i="24"/>
  <c r="R120" i="24"/>
  <c r="S120" i="24"/>
  <c r="T120" i="24"/>
  <c r="U120" i="24"/>
  <c r="Q121" i="24"/>
  <c r="R121" i="24"/>
  <c r="S121" i="24"/>
  <c r="T121" i="24"/>
  <c r="U121" i="24"/>
  <c r="Q122" i="24"/>
  <c r="R122" i="24"/>
  <c r="S122" i="24"/>
  <c r="T122" i="24"/>
  <c r="U122" i="24"/>
  <c r="Q123" i="24"/>
  <c r="R123" i="24"/>
  <c r="S123" i="24"/>
  <c r="T123" i="24"/>
  <c r="U123" i="24"/>
  <c r="Q124" i="24"/>
  <c r="R124" i="24"/>
  <c r="S124" i="24"/>
  <c r="T124" i="24"/>
  <c r="U124" i="24"/>
  <c r="T125" i="24"/>
  <c r="U125" i="24"/>
  <c r="Q126" i="24"/>
  <c r="R126" i="24"/>
  <c r="S126" i="24"/>
  <c r="T126" i="24"/>
  <c r="U126" i="24"/>
  <c r="Q127" i="24"/>
  <c r="R127" i="24"/>
  <c r="S127" i="24"/>
  <c r="T127" i="24"/>
  <c r="U127" i="24"/>
  <c r="Q128" i="24"/>
  <c r="R128" i="24"/>
  <c r="S128" i="24"/>
  <c r="T128" i="24"/>
  <c r="U128" i="24"/>
  <c r="Q129" i="24"/>
  <c r="R129" i="24"/>
  <c r="S129" i="24"/>
  <c r="U129" i="24"/>
  <c r="Q130" i="24"/>
  <c r="R130" i="24"/>
  <c r="S130" i="24"/>
  <c r="T130" i="24"/>
  <c r="U130" i="24"/>
  <c r="Q131" i="24"/>
  <c r="R131" i="24"/>
  <c r="S131" i="24"/>
  <c r="T131" i="24"/>
  <c r="U131" i="24"/>
  <c r="Q132" i="24"/>
  <c r="R132" i="24"/>
  <c r="S132" i="24"/>
  <c r="T132" i="24"/>
  <c r="U132" i="24"/>
  <c r="Q133" i="24"/>
  <c r="R133" i="24"/>
  <c r="S133" i="24"/>
  <c r="T133" i="24"/>
  <c r="U133" i="24"/>
  <c r="Q134" i="24"/>
  <c r="R134" i="24"/>
  <c r="S134" i="24"/>
  <c r="T134" i="24"/>
  <c r="U134" i="24"/>
  <c r="Q135" i="24"/>
  <c r="R135" i="24"/>
  <c r="S135" i="24"/>
  <c r="T135" i="24"/>
  <c r="U135" i="24"/>
  <c r="Q136" i="24"/>
  <c r="R136" i="24"/>
  <c r="S136" i="24"/>
  <c r="T136" i="24"/>
  <c r="U136" i="24"/>
  <c r="Q137" i="24"/>
  <c r="R137" i="24"/>
  <c r="S137" i="24"/>
  <c r="T137" i="24"/>
  <c r="U137" i="24"/>
  <c r="Q138" i="24"/>
  <c r="R138" i="24"/>
  <c r="S138" i="24"/>
  <c r="T138" i="24"/>
  <c r="U138" i="24"/>
  <c r="Q139" i="24"/>
  <c r="R139" i="24"/>
  <c r="S139" i="24"/>
  <c r="T139" i="24"/>
  <c r="U139" i="24"/>
  <c r="Q140" i="24"/>
  <c r="R140" i="24"/>
  <c r="S140" i="24"/>
  <c r="T140" i="24"/>
  <c r="U140" i="24"/>
  <c r="Q141" i="24"/>
  <c r="R141" i="24"/>
  <c r="S141" i="24"/>
  <c r="T141" i="24"/>
  <c r="U141" i="24"/>
  <c r="Q143" i="24"/>
  <c r="R143" i="24"/>
  <c r="S143" i="24"/>
  <c r="T143" i="24"/>
  <c r="U143" i="24"/>
  <c r="Q144" i="24"/>
  <c r="R144" i="24"/>
  <c r="S144" i="24"/>
  <c r="T144" i="24"/>
  <c r="U144" i="24"/>
  <c r="Q145" i="24"/>
  <c r="R145" i="24"/>
  <c r="S145" i="24"/>
  <c r="T145" i="24"/>
  <c r="U145" i="24"/>
  <c r="Q146" i="24"/>
  <c r="R146" i="24"/>
  <c r="S146" i="24"/>
  <c r="T146" i="24"/>
  <c r="U146" i="24"/>
  <c r="Q147" i="24"/>
  <c r="R147" i="24"/>
  <c r="S147" i="24"/>
  <c r="T147" i="24"/>
  <c r="U147" i="24"/>
  <c r="Q148" i="24"/>
  <c r="R148" i="24"/>
  <c r="S148" i="24"/>
  <c r="T148" i="24"/>
  <c r="U148" i="24"/>
  <c r="Q149" i="24"/>
  <c r="R149" i="24"/>
  <c r="S149" i="24"/>
  <c r="T149" i="24"/>
  <c r="U149" i="24"/>
  <c r="Q11" i="24"/>
  <c r="C38" i="6"/>
  <c r="C48" i="6"/>
  <c r="C58" i="6"/>
  <c r="Q51" i="24" s="1"/>
  <c r="C71" i="6"/>
  <c r="C75" i="6"/>
  <c r="Q68" i="24" s="1"/>
  <c r="D18" i="6"/>
  <c r="D28" i="6"/>
  <c r="R21" i="24" s="1"/>
  <c r="D38" i="6"/>
  <c r="D48" i="6"/>
  <c r="D58" i="6"/>
  <c r="R51" i="24" s="1"/>
  <c r="D71" i="6"/>
  <c r="D75" i="6"/>
  <c r="R68" i="24" s="1"/>
  <c r="E18" i="6"/>
  <c r="S21" i="24"/>
  <c r="E38" i="6"/>
  <c r="E48" i="6"/>
  <c r="E58" i="6"/>
  <c r="E71" i="6"/>
  <c r="E75" i="6"/>
  <c r="F18" i="6"/>
  <c r="T21" i="24"/>
  <c r="F38" i="6"/>
  <c r="F58" i="6"/>
  <c r="T51" i="24" s="1"/>
  <c r="F71" i="6"/>
  <c r="F75" i="6"/>
  <c r="G38" i="6"/>
  <c r="U41" i="24"/>
  <c r="G58" i="6"/>
  <c r="G71" i="6"/>
  <c r="G75" i="6"/>
  <c r="U68" i="24" s="1"/>
  <c r="B85" i="6"/>
  <c r="B93" i="6"/>
  <c r="B103" i="6"/>
  <c r="P95" i="24" s="1"/>
  <c r="B113" i="6"/>
  <c r="B123" i="6"/>
  <c r="B133" i="6"/>
  <c r="P125" i="24" s="1"/>
  <c r="B146" i="6"/>
  <c r="P138" i="24" s="1"/>
  <c r="B150" i="6"/>
  <c r="P142" i="24" s="1"/>
  <c r="P77" i="24"/>
  <c r="P78" i="24"/>
  <c r="P79" i="24"/>
  <c r="P80" i="24"/>
  <c r="P81" i="24"/>
  <c r="P82" i="24"/>
  <c r="P83" i="24"/>
  <c r="P84" i="24"/>
  <c r="P86" i="24"/>
  <c r="P87" i="24"/>
  <c r="P88" i="24"/>
  <c r="P89" i="24"/>
  <c r="P90" i="24"/>
  <c r="P91" i="24"/>
  <c r="P92" i="24"/>
  <c r="P93" i="24"/>
  <c r="P94" i="24"/>
  <c r="P96" i="24"/>
  <c r="P97" i="24"/>
  <c r="P98" i="24"/>
  <c r="P99" i="24"/>
  <c r="P100" i="24"/>
  <c r="P101" i="24"/>
  <c r="P102" i="24"/>
  <c r="P103" i="24"/>
  <c r="P104" i="24"/>
  <c r="P105" i="24"/>
  <c r="P106" i="24"/>
  <c r="P107" i="24"/>
  <c r="P108" i="24"/>
  <c r="P109" i="24"/>
  <c r="P110" i="24"/>
  <c r="P111" i="24"/>
  <c r="P112" i="24"/>
  <c r="P113" i="24"/>
  <c r="P114" i="24"/>
  <c r="P115" i="24"/>
  <c r="P116" i="24"/>
  <c r="P117" i="24"/>
  <c r="P118" i="24"/>
  <c r="P119" i="24"/>
  <c r="P120" i="24"/>
  <c r="P121" i="24"/>
  <c r="P122" i="24"/>
  <c r="P123" i="24"/>
  <c r="P124" i="24"/>
  <c r="P126" i="24"/>
  <c r="P127" i="24"/>
  <c r="P128" i="24"/>
  <c r="P129" i="24"/>
  <c r="P130" i="24"/>
  <c r="P131" i="24"/>
  <c r="P132" i="24"/>
  <c r="P133" i="24"/>
  <c r="P134" i="24"/>
  <c r="P135" i="24"/>
  <c r="P136" i="24"/>
  <c r="P137" i="24"/>
  <c r="P139" i="24"/>
  <c r="P140" i="24"/>
  <c r="P141" i="24"/>
  <c r="P143" i="24"/>
  <c r="P144" i="24"/>
  <c r="P145" i="24"/>
  <c r="P146" i="24"/>
  <c r="P147" i="24"/>
  <c r="P148" i="24"/>
  <c r="P149" i="24"/>
  <c r="A150" i="24"/>
  <c r="A77" i="24"/>
  <c r="A78" i="24"/>
  <c r="A79" i="24"/>
  <c r="A80" i="24"/>
  <c r="A81" i="24"/>
  <c r="A82" i="24"/>
  <c r="A83" i="24"/>
  <c r="A84" i="24"/>
  <c r="A85" i="24"/>
  <c r="A86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Q3" i="24"/>
  <c r="R3" i="24"/>
  <c r="S3" i="24"/>
  <c r="T3" i="24"/>
  <c r="U3" i="24"/>
  <c r="Q4" i="24"/>
  <c r="R4" i="24"/>
  <c r="S4" i="24"/>
  <c r="T4" i="24"/>
  <c r="U4" i="24"/>
  <c r="Q5" i="24"/>
  <c r="R5" i="24"/>
  <c r="S5" i="24"/>
  <c r="T5" i="24"/>
  <c r="U5" i="24"/>
  <c r="Q6" i="24"/>
  <c r="R6" i="24"/>
  <c r="S6" i="24"/>
  <c r="T6" i="24"/>
  <c r="U6" i="24"/>
  <c r="Q7" i="24"/>
  <c r="R7" i="24"/>
  <c r="S7" i="24"/>
  <c r="T7" i="24"/>
  <c r="U7" i="24"/>
  <c r="Q8" i="24"/>
  <c r="R8" i="24"/>
  <c r="S8" i="24"/>
  <c r="T8" i="24"/>
  <c r="U8" i="24"/>
  <c r="Q9" i="24"/>
  <c r="R9" i="24"/>
  <c r="S9" i="24"/>
  <c r="T9" i="24"/>
  <c r="U9" i="24"/>
  <c r="Q10" i="24"/>
  <c r="R10" i="24"/>
  <c r="S10" i="24"/>
  <c r="T10" i="24"/>
  <c r="U10" i="24"/>
  <c r="T11" i="24"/>
  <c r="Q12" i="24"/>
  <c r="R12" i="24"/>
  <c r="S12" i="24"/>
  <c r="T12" i="24"/>
  <c r="U12" i="24"/>
  <c r="Q13" i="24"/>
  <c r="R13" i="24"/>
  <c r="S13" i="24"/>
  <c r="T13" i="24"/>
  <c r="U13" i="24"/>
  <c r="Q14" i="24"/>
  <c r="R14" i="24"/>
  <c r="S14" i="24"/>
  <c r="T14" i="24"/>
  <c r="U14" i="24"/>
  <c r="Q15" i="24"/>
  <c r="R15" i="24"/>
  <c r="S15" i="24"/>
  <c r="T15" i="24"/>
  <c r="U15" i="24"/>
  <c r="Q16" i="24"/>
  <c r="R16" i="24"/>
  <c r="S16" i="24"/>
  <c r="T16" i="24"/>
  <c r="U16" i="24"/>
  <c r="Q17" i="24"/>
  <c r="R17" i="24"/>
  <c r="S17" i="24"/>
  <c r="T17" i="24"/>
  <c r="U17" i="24"/>
  <c r="Q18" i="24"/>
  <c r="R18" i="24"/>
  <c r="S18" i="24"/>
  <c r="T18" i="24"/>
  <c r="U18" i="24"/>
  <c r="Q19" i="24"/>
  <c r="R19" i="24"/>
  <c r="S19" i="24"/>
  <c r="T19" i="24"/>
  <c r="U19" i="24"/>
  <c r="Q20" i="24"/>
  <c r="R20" i="24"/>
  <c r="S20" i="24"/>
  <c r="T20" i="24"/>
  <c r="U20" i="24"/>
  <c r="Q21" i="24"/>
  <c r="U21" i="24"/>
  <c r="Q22" i="24"/>
  <c r="R22" i="24"/>
  <c r="S22" i="24"/>
  <c r="T22" i="24"/>
  <c r="U22" i="24"/>
  <c r="Q23" i="24"/>
  <c r="R23" i="24"/>
  <c r="S23" i="24"/>
  <c r="T23" i="24"/>
  <c r="U23" i="24"/>
  <c r="Q24" i="24"/>
  <c r="R24" i="24"/>
  <c r="S24" i="24"/>
  <c r="T24" i="24"/>
  <c r="U24" i="24"/>
  <c r="Q25" i="24"/>
  <c r="R25" i="24"/>
  <c r="S25" i="24"/>
  <c r="T25" i="24"/>
  <c r="U25" i="24"/>
  <c r="Q26" i="24"/>
  <c r="R26" i="24"/>
  <c r="S26" i="24"/>
  <c r="T26" i="24"/>
  <c r="U26" i="24"/>
  <c r="Q27" i="24"/>
  <c r="R27" i="24"/>
  <c r="S27" i="24"/>
  <c r="T27" i="24"/>
  <c r="U27" i="24"/>
  <c r="Q28" i="24"/>
  <c r="R28" i="24"/>
  <c r="S28" i="24"/>
  <c r="T28" i="24"/>
  <c r="U28" i="24"/>
  <c r="Q29" i="24"/>
  <c r="R29" i="24"/>
  <c r="S29" i="24"/>
  <c r="T29" i="24"/>
  <c r="U29" i="24"/>
  <c r="Q30" i="24"/>
  <c r="R30" i="24"/>
  <c r="S30" i="24"/>
  <c r="T30" i="24"/>
  <c r="U30" i="24"/>
  <c r="R31" i="24"/>
  <c r="S31" i="24"/>
  <c r="T31" i="24"/>
  <c r="U31" i="24"/>
  <c r="Q32" i="24"/>
  <c r="R32" i="24"/>
  <c r="S32" i="24"/>
  <c r="T32" i="24"/>
  <c r="U32" i="24"/>
  <c r="Q33" i="24"/>
  <c r="R33" i="24"/>
  <c r="S33" i="24"/>
  <c r="T33" i="24"/>
  <c r="U33" i="24"/>
  <c r="Q34" i="24"/>
  <c r="R34" i="24"/>
  <c r="S34" i="24"/>
  <c r="T34" i="24"/>
  <c r="U34" i="24"/>
  <c r="Q35" i="24"/>
  <c r="R35" i="24"/>
  <c r="S35" i="24"/>
  <c r="T35" i="24"/>
  <c r="U35" i="24"/>
  <c r="Q36" i="24"/>
  <c r="R36" i="24"/>
  <c r="S36" i="24"/>
  <c r="T36" i="24"/>
  <c r="U36" i="24"/>
  <c r="Q37" i="24"/>
  <c r="R37" i="24"/>
  <c r="S37" i="24"/>
  <c r="T37" i="24"/>
  <c r="U37" i="24"/>
  <c r="Q38" i="24"/>
  <c r="R38" i="24"/>
  <c r="S38" i="24"/>
  <c r="T38" i="24"/>
  <c r="U38" i="24"/>
  <c r="Q39" i="24"/>
  <c r="R39" i="24"/>
  <c r="S39" i="24"/>
  <c r="T39" i="24"/>
  <c r="U39" i="24"/>
  <c r="Q40" i="24"/>
  <c r="R40" i="24"/>
  <c r="S40" i="24"/>
  <c r="T40" i="24"/>
  <c r="U40" i="24"/>
  <c r="Q41" i="24"/>
  <c r="R41" i="24"/>
  <c r="S41" i="24"/>
  <c r="T41" i="24"/>
  <c r="Q42" i="24"/>
  <c r="R42" i="24"/>
  <c r="S42" i="24"/>
  <c r="T42" i="24"/>
  <c r="U42" i="24"/>
  <c r="Q43" i="24"/>
  <c r="R43" i="24"/>
  <c r="S43" i="24"/>
  <c r="T43" i="24"/>
  <c r="U43" i="24"/>
  <c r="Q44" i="24"/>
  <c r="R44" i="24"/>
  <c r="S44" i="24"/>
  <c r="T44" i="24"/>
  <c r="U44" i="24"/>
  <c r="Q45" i="24"/>
  <c r="R45" i="24"/>
  <c r="S45" i="24"/>
  <c r="T45" i="24"/>
  <c r="U45" i="24"/>
  <c r="Q46" i="24"/>
  <c r="R46" i="24"/>
  <c r="S46" i="24"/>
  <c r="T46" i="24"/>
  <c r="U46" i="24"/>
  <c r="Q47" i="24"/>
  <c r="R47" i="24"/>
  <c r="S47" i="24"/>
  <c r="T47" i="24"/>
  <c r="U47" i="24"/>
  <c r="Q48" i="24"/>
  <c r="R48" i="24"/>
  <c r="S48" i="24"/>
  <c r="T48" i="24"/>
  <c r="U48" i="24"/>
  <c r="Q49" i="24"/>
  <c r="R49" i="24"/>
  <c r="S49" i="24"/>
  <c r="T49" i="24"/>
  <c r="U49" i="24"/>
  <c r="Q50" i="24"/>
  <c r="R50" i="24"/>
  <c r="S50" i="24"/>
  <c r="T50" i="24"/>
  <c r="U50" i="24"/>
  <c r="S51" i="24"/>
  <c r="U51" i="24"/>
  <c r="Q52" i="24"/>
  <c r="R52" i="24"/>
  <c r="S52" i="24"/>
  <c r="T52" i="24"/>
  <c r="U52" i="24"/>
  <c r="Q53" i="24"/>
  <c r="R53" i="24"/>
  <c r="S53" i="24"/>
  <c r="T53" i="24"/>
  <c r="U53" i="24"/>
  <c r="Q54" i="24"/>
  <c r="R54" i="24"/>
  <c r="S54" i="24"/>
  <c r="T54" i="24"/>
  <c r="U54" i="24"/>
  <c r="Q55" i="24"/>
  <c r="R55" i="24"/>
  <c r="T55" i="24"/>
  <c r="Q56" i="24"/>
  <c r="R56" i="24"/>
  <c r="S56" i="24"/>
  <c r="T56" i="24"/>
  <c r="U56" i="24"/>
  <c r="Q57" i="24"/>
  <c r="R57" i="24"/>
  <c r="S57" i="24"/>
  <c r="T57" i="24"/>
  <c r="U57" i="24"/>
  <c r="Q58" i="24"/>
  <c r="R58" i="24"/>
  <c r="S58" i="24"/>
  <c r="T58" i="24"/>
  <c r="U58" i="24"/>
  <c r="Q59" i="24"/>
  <c r="R59" i="24"/>
  <c r="S59" i="24"/>
  <c r="T59" i="24"/>
  <c r="U59" i="24"/>
  <c r="Q60" i="24"/>
  <c r="R60" i="24"/>
  <c r="S60" i="24"/>
  <c r="T60" i="24"/>
  <c r="U60" i="24"/>
  <c r="Q61" i="24"/>
  <c r="R61" i="24"/>
  <c r="S61" i="24"/>
  <c r="T61" i="24"/>
  <c r="U61" i="24"/>
  <c r="Q62" i="24"/>
  <c r="R62" i="24"/>
  <c r="S62" i="24"/>
  <c r="T62" i="24"/>
  <c r="U62" i="24"/>
  <c r="Q63" i="24"/>
  <c r="R63" i="24"/>
  <c r="S63" i="24"/>
  <c r="T63" i="24"/>
  <c r="U63" i="24"/>
  <c r="Q64" i="24"/>
  <c r="R64" i="24"/>
  <c r="S64" i="24"/>
  <c r="T64" i="24"/>
  <c r="U64" i="24"/>
  <c r="Q65" i="24"/>
  <c r="R65" i="24"/>
  <c r="S65" i="24"/>
  <c r="T65" i="24"/>
  <c r="U65" i="24"/>
  <c r="Q66" i="24"/>
  <c r="R66" i="24"/>
  <c r="S66" i="24"/>
  <c r="T66" i="24"/>
  <c r="U66" i="24"/>
  <c r="Q67" i="24"/>
  <c r="R67" i="24"/>
  <c r="S67" i="24"/>
  <c r="T67" i="24"/>
  <c r="U67" i="24"/>
  <c r="S68" i="24"/>
  <c r="T68" i="24"/>
  <c r="Q69" i="24"/>
  <c r="R69" i="24"/>
  <c r="S69" i="24"/>
  <c r="T69" i="24"/>
  <c r="U69" i="24"/>
  <c r="Q70" i="24"/>
  <c r="R70" i="24"/>
  <c r="S70" i="24"/>
  <c r="T70" i="24"/>
  <c r="U70" i="24"/>
  <c r="Q71" i="24"/>
  <c r="R71" i="24"/>
  <c r="S71" i="24"/>
  <c r="T71" i="24"/>
  <c r="U71" i="24"/>
  <c r="Q72" i="24"/>
  <c r="R72" i="24"/>
  <c r="S72" i="24"/>
  <c r="T72" i="24"/>
  <c r="U72" i="24"/>
  <c r="Q73" i="24"/>
  <c r="R73" i="24"/>
  <c r="S73" i="24"/>
  <c r="T73" i="24"/>
  <c r="U73" i="24"/>
  <c r="Q74" i="24"/>
  <c r="R74" i="24"/>
  <c r="S74" i="24"/>
  <c r="T74" i="24"/>
  <c r="U74" i="24"/>
  <c r="Q75" i="24"/>
  <c r="R75" i="24"/>
  <c r="S75" i="24"/>
  <c r="T75" i="24"/>
  <c r="U75" i="24"/>
  <c r="P4" i="24"/>
  <c r="P5" i="24"/>
  <c r="P6" i="24"/>
  <c r="P7" i="24"/>
  <c r="P8" i="24"/>
  <c r="P9" i="24"/>
  <c r="P10" i="24"/>
  <c r="P11" i="24"/>
  <c r="P12" i="24"/>
  <c r="P13" i="24"/>
  <c r="P14" i="24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2" i="24"/>
  <c r="P33" i="24"/>
  <c r="P34" i="24"/>
  <c r="P35" i="24"/>
  <c r="P36" i="24"/>
  <c r="P37" i="24"/>
  <c r="P38" i="24"/>
  <c r="P39" i="24"/>
  <c r="P40" i="24"/>
  <c r="P42" i="24"/>
  <c r="P43" i="24"/>
  <c r="P44" i="24"/>
  <c r="P45" i="24"/>
  <c r="P46" i="24"/>
  <c r="P47" i="24"/>
  <c r="P48" i="24"/>
  <c r="P49" i="24"/>
  <c r="P50" i="24"/>
  <c r="P51" i="24"/>
  <c r="P52" i="24"/>
  <c r="P53" i="24"/>
  <c r="P54" i="24"/>
  <c r="P55" i="24"/>
  <c r="P56" i="24"/>
  <c r="P57" i="24"/>
  <c r="P58" i="24"/>
  <c r="P59" i="24"/>
  <c r="P60" i="24"/>
  <c r="P61" i="24"/>
  <c r="P62" i="24"/>
  <c r="P63" i="24"/>
  <c r="P64" i="24"/>
  <c r="P65" i="24"/>
  <c r="P66" i="24"/>
  <c r="P67" i="24"/>
  <c r="P69" i="24"/>
  <c r="P70" i="24"/>
  <c r="P71" i="24"/>
  <c r="P72" i="24"/>
  <c r="P73" i="24"/>
  <c r="P74" i="24"/>
  <c r="P75" i="24"/>
  <c r="A16" i="24"/>
  <c r="A8" i="24"/>
  <c r="A2" i="18"/>
  <c r="A9" i="18"/>
  <c r="A39" i="18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5" i="24"/>
  <c r="A14" i="24"/>
  <c r="A13" i="24"/>
  <c r="A12" i="24"/>
  <c r="A11" i="24"/>
  <c r="A10" i="24"/>
  <c r="A9" i="24"/>
  <c r="A7" i="24"/>
  <c r="A6" i="24"/>
  <c r="A5" i="24"/>
  <c r="A4" i="24"/>
  <c r="A3" i="24"/>
  <c r="A2" i="24"/>
  <c r="U3" i="20"/>
  <c r="U4" i="20"/>
  <c r="U5" i="20"/>
  <c r="U6" i="20"/>
  <c r="U7" i="20"/>
  <c r="U8" i="20"/>
  <c r="U9" i="20"/>
  <c r="U11" i="20"/>
  <c r="U12" i="20"/>
  <c r="U14" i="20"/>
  <c r="U15" i="20"/>
  <c r="U18" i="20"/>
  <c r="U19" i="20"/>
  <c r="U23" i="20"/>
  <c r="U24" i="20"/>
  <c r="U25" i="20"/>
  <c r="U27" i="20"/>
  <c r="U28" i="20"/>
  <c r="U29" i="20"/>
  <c r="U30" i="20"/>
  <c r="U33" i="20"/>
  <c r="G46" i="5"/>
  <c r="G47" i="5"/>
  <c r="G48" i="5"/>
  <c r="U40" i="20" s="1"/>
  <c r="G49" i="5"/>
  <c r="G50" i="5"/>
  <c r="U42" i="20" s="1"/>
  <c r="G51" i="5"/>
  <c r="U43" i="20" s="1"/>
  <c r="G52" i="5"/>
  <c r="U44" i="20" s="1"/>
  <c r="G53" i="5"/>
  <c r="U38" i="20"/>
  <c r="U41" i="20"/>
  <c r="U45" i="20"/>
  <c r="G55" i="5"/>
  <c r="U47" i="20" s="1"/>
  <c r="G56" i="5"/>
  <c r="U48" i="20" s="1"/>
  <c r="G57" i="5"/>
  <c r="G58" i="5"/>
  <c r="U49" i="20"/>
  <c r="G60" i="5"/>
  <c r="U52" i="20" s="1"/>
  <c r="G61" i="5"/>
  <c r="G62" i="5"/>
  <c r="U54" i="20" s="1"/>
  <c r="G63" i="5"/>
  <c r="U55" i="20" s="1"/>
  <c r="G68" i="5"/>
  <c r="G67" i="5" s="1"/>
  <c r="U57" i="20" s="1"/>
  <c r="G73" i="5"/>
  <c r="U60" i="20" s="1"/>
  <c r="G74" i="5"/>
  <c r="U61" i="20" s="1"/>
  <c r="Q3" i="20"/>
  <c r="R3" i="20"/>
  <c r="S3" i="20"/>
  <c r="T3" i="20"/>
  <c r="Q4" i="20"/>
  <c r="R4" i="20"/>
  <c r="S4" i="20"/>
  <c r="T4" i="20"/>
  <c r="Q5" i="20"/>
  <c r="R5" i="20"/>
  <c r="S5" i="20"/>
  <c r="T5" i="20"/>
  <c r="Q6" i="20"/>
  <c r="R6" i="20"/>
  <c r="S6" i="20"/>
  <c r="T6" i="20"/>
  <c r="Q7" i="20"/>
  <c r="R7" i="20"/>
  <c r="S7" i="20"/>
  <c r="T7" i="20"/>
  <c r="Q8" i="20"/>
  <c r="R8" i="20"/>
  <c r="S8" i="20"/>
  <c r="T8" i="20"/>
  <c r="Q9" i="20"/>
  <c r="R9" i="20"/>
  <c r="S9" i="20"/>
  <c r="T9" i="20"/>
  <c r="Q10" i="20"/>
  <c r="R10" i="20"/>
  <c r="S10" i="20"/>
  <c r="T10" i="20"/>
  <c r="Q11" i="20"/>
  <c r="R11" i="20"/>
  <c r="S11" i="20"/>
  <c r="T11" i="20"/>
  <c r="Q12" i="20"/>
  <c r="R12" i="20"/>
  <c r="S12" i="20"/>
  <c r="T12" i="20"/>
  <c r="Q13" i="20"/>
  <c r="R13" i="20"/>
  <c r="S13" i="20"/>
  <c r="T13" i="20"/>
  <c r="Q14" i="20"/>
  <c r="R14" i="20"/>
  <c r="S14" i="20"/>
  <c r="T14" i="20"/>
  <c r="Q15" i="20"/>
  <c r="R15" i="20"/>
  <c r="S15" i="20"/>
  <c r="T15" i="20"/>
  <c r="Q16" i="20"/>
  <c r="R16" i="20"/>
  <c r="S16" i="20"/>
  <c r="T16" i="20"/>
  <c r="Q17" i="20"/>
  <c r="R17" i="20"/>
  <c r="S17" i="20"/>
  <c r="T17" i="20"/>
  <c r="Q18" i="20"/>
  <c r="R18" i="20"/>
  <c r="S18" i="20"/>
  <c r="T18" i="20"/>
  <c r="Q19" i="20"/>
  <c r="R19" i="20"/>
  <c r="S19" i="20"/>
  <c r="T19" i="20"/>
  <c r="Q20" i="20"/>
  <c r="R20" i="20"/>
  <c r="S20" i="20"/>
  <c r="T20" i="20"/>
  <c r="Q21" i="20"/>
  <c r="R21" i="20"/>
  <c r="S21" i="20"/>
  <c r="T21" i="20"/>
  <c r="C28" i="5"/>
  <c r="Q22" i="20" s="1"/>
  <c r="D28" i="5"/>
  <c r="R22" i="20" s="1"/>
  <c r="E28" i="5"/>
  <c r="S22" i="20" s="1"/>
  <c r="F28" i="5"/>
  <c r="T22" i="20" s="1"/>
  <c r="Q23" i="20"/>
  <c r="R23" i="20"/>
  <c r="S23" i="20"/>
  <c r="T23" i="20"/>
  <c r="Q24" i="20"/>
  <c r="R24" i="20"/>
  <c r="S24" i="20"/>
  <c r="T24" i="20"/>
  <c r="Q25" i="20"/>
  <c r="R25" i="20"/>
  <c r="S25" i="20"/>
  <c r="T25" i="20"/>
  <c r="Q26" i="20"/>
  <c r="R26" i="20"/>
  <c r="S26" i="20"/>
  <c r="T26" i="20"/>
  <c r="Q27" i="20"/>
  <c r="R27" i="20"/>
  <c r="S27" i="20"/>
  <c r="T27" i="20"/>
  <c r="Q28" i="20"/>
  <c r="R28" i="20"/>
  <c r="S28" i="20"/>
  <c r="T28" i="20"/>
  <c r="Q29" i="20"/>
  <c r="R29" i="20"/>
  <c r="S29" i="20"/>
  <c r="T29" i="20"/>
  <c r="Q30" i="20"/>
  <c r="R30" i="20"/>
  <c r="S30" i="20"/>
  <c r="T30" i="20"/>
  <c r="C37" i="5"/>
  <c r="Q31" i="20" s="1"/>
  <c r="D37" i="5"/>
  <c r="R31" i="20"/>
  <c r="E37" i="5"/>
  <c r="S31" i="20" s="1"/>
  <c r="F37" i="5"/>
  <c r="T31" i="20" s="1"/>
  <c r="Q32" i="20"/>
  <c r="R32" i="20"/>
  <c r="S32" i="20"/>
  <c r="T32" i="20"/>
  <c r="Q33" i="20"/>
  <c r="R33" i="20"/>
  <c r="S33" i="20"/>
  <c r="T33" i="20"/>
  <c r="E41" i="5"/>
  <c r="S34" i="20" s="1"/>
  <c r="C45" i="5"/>
  <c r="Q37" i="20" s="1"/>
  <c r="D45" i="5"/>
  <c r="R37" i="20"/>
  <c r="E45" i="5"/>
  <c r="S37" i="20" s="1"/>
  <c r="F45" i="5"/>
  <c r="T37" i="20" s="1"/>
  <c r="Q38" i="20"/>
  <c r="R38" i="20"/>
  <c r="S38" i="20"/>
  <c r="T38" i="20"/>
  <c r="Q39" i="20"/>
  <c r="R39" i="20"/>
  <c r="S39" i="20"/>
  <c r="T39" i="20"/>
  <c r="Q40" i="20"/>
  <c r="R40" i="20"/>
  <c r="S40" i="20"/>
  <c r="T40" i="20"/>
  <c r="Q41" i="20"/>
  <c r="R41" i="20"/>
  <c r="S41" i="20"/>
  <c r="T41" i="20"/>
  <c r="Q42" i="20"/>
  <c r="R42" i="20"/>
  <c r="S42" i="20"/>
  <c r="T42" i="20"/>
  <c r="Q43" i="20"/>
  <c r="R43" i="20"/>
  <c r="S43" i="20"/>
  <c r="T43" i="20"/>
  <c r="Q44" i="20"/>
  <c r="R44" i="20"/>
  <c r="S44" i="20"/>
  <c r="T44" i="20"/>
  <c r="Q45" i="20"/>
  <c r="R45" i="20"/>
  <c r="S45" i="20"/>
  <c r="T45" i="20"/>
  <c r="C54" i="5"/>
  <c r="Q46" i="20" s="1"/>
  <c r="D54" i="5"/>
  <c r="R46" i="20" s="1"/>
  <c r="E54" i="5"/>
  <c r="S46" i="20" s="1"/>
  <c r="F54" i="5"/>
  <c r="T46" i="20" s="1"/>
  <c r="Q47" i="20"/>
  <c r="R47" i="20"/>
  <c r="S47" i="20"/>
  <c r="T47" i="20"/>
  <c r="Q48" i="20"/>
  <c r="R48" i="20"/>
  <c r="S48" i="20"/>
  <c r="T48" i="20"/>
  <c r="Q49" i="20"/>
  <c r="R49" i="20"/>
  <c r="S49" i="20"/>
  <c r="T49" i="20"/>
  <c r="Q50" i="20"/>
  <c r="R50" i="20"/>
  <c r="S50" i="20"/>
  <c r="T50" i="20"/>
  <c r="C59" i="5"/>
  <c r="Q51" i="20" s="1"/>
  <c r="D59" i="5"/>
  <c r="R51" i="20" s="1"/>
  <c r="E59" i="5"/>
  <c r="S51" i="20" s="1"/>
  <c r="F59" i="5"/>
  <c r="F65" i="5" s="1"/>
  <c r="T56" i="20" s="1"/>
  <c r="Q52" i="20"/>
  <c r="R52" i="20"/>
  <c r="S52" i="20"/>
  <c r="T52" i="20"/>
  <c r="Q53" i="20"/>
  <c r="R53" i="20"/>
  <c r="S53" i="20"/>
  <c r="T53" i="20"/>
  <c r="Q54" i="20"/>
  <c r="R54" i="20"/>
  <c r="S54" i="20"/>
  <c r="T54" i="20"/>
  <c r="Q55" i="20"/>
  <c r="R55" i="20"/>
  <c r="S55" i="20"/>
  <c r="T55" i="20"/>
  <c r="D65" i="5"/>
  <c r="R56" i="20" s="1"/>
  <c r="Q57" i="20"/>
  <c r="D67" i="5"/>
  <c r="R57" i="20"/>
  <c r="E67" i="5"/>
  <c r="S57" i="20" s="1"/>
  <c r="F67" i="5"/>
  <c r="T57" i="20" s="1"/>
  <c r="Q58" i="20"/>
  <c r="R58" i="20"/>
  <c r="S58" i="20"/>
  <c r="T58" i="20"/>
  <c r="Q60" i="20"/>
  <c r="R60" i="20"/>
  <c r="S60" i="20"/>
  <c r="T60" i="20"/>
  <c r="Q61" i="20"/>
  <c r="R61" i="20"/>
  <c r="S61" i="20"/>
  <c r="T61" i="20"/>
  <c r="C75" i="5"/>
  <c r="Q62" i="20" s="1"/>
  <c r="D75" i="5"/>
  <c r="R62" i="20"/>
  <c r="E75" i="5"/>
  <c r="S62" i="20" s="1"/>
  <c r="F75" i="5"/>
  <c r="T62" i="20" s="1"/>
  <c r="P61" i="20"/>
  <c r="B75" i="5"/>
  <c r="P62" i="20" s="1"/>
  <c r="P60" i="20"/>
  <c r="P58" i="20"/>
  <c r="B67" i="5"/>
  <c r="P57" i="20" s="1"/>
  <c r="B45" i="5"/>
  <c r="B54" i="5"/>
  <c r="B59" i="5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10" i="20"/>
  <c r="B28" i="5"/>
  <c r="P22" i="20" s="1"/>
  <c r="B37" i="5"/>
  <c r="P32" i="20"/>
  <c r="P33" i="20"/>
  <c r="P4" i="20"/>
  <c r="P5" i="20"/>
  <c r="P6" i="20"/>
  <c r="P7" i="20"/>
  <c r="P8" i="20"/>
  <c r="P9" i="20"/>
  <c r="P11" i="20"/>
  <c r="P12" i="20"/>
  <c r="P13" i="20"/>
  <c r="P14" i="20"/>
  <c r="P15" i="20"/>
  <c r="P16" i="20"/>
  <c r="P17" i="20"/>
  <c r="P18" i="20"/>
  <c r="P19" i="20"/>
  <c r="P20" i="20"/>
  <c r="P21" i="20"/>
  <c r="P23" i="20"/>
  <c r="P24" i="20"/>
  <c r="P25" i="20"/>
  <c r="P26" i="20"/>
  <c r="P27" i="20"/>
  <c r="P28" i="20"/>
  <c r="P29" i="20"/>
  <c r="P30" i="20"/>
  <c r="P31" i="20"/>
  <c r="P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2" i="3"/>
  <c r="F19" i="1"/>
  <c r="D20" i="23"/>
  <c r="B6" i="1" s="1"/>
  <c r="F18" i="23"/>
  <c r="K6" i="3" s="1"/>
  <c r="E18" i="23"/>
  <c r="J6" i="3" s="1"/>
  <c r="D18" i="23"/>
  <c r="I6" i="3" s="1"/>
  <c r="F6" i="1"/>
  <c r="E6" i="1"/>
  <c r="F5" i="13"/>
  <c r="E5" i="13"/>
  <c r="D5" i="13"/>
  <c r="C5" i="13"/>
  <c r="B5" i="13"/>
  <c r="E5" i="12"/>
  <c r="D5" i="12"/>
  <c r="C5" i="12"/>
  <c r="B5" i="12"/>
  <c r="F5" i="12"/>
  <c r="I25" i="23"/>
  <c r="D23" i="23"/>
  <c r="B6" i="11" s="1"/>
  <c r="I23" i="23"/>
  <c r="G6" i="11" s="1"/>
  <c r="H23" i="23"/>
  <c r="F6" i="11" s="1"/>
  <c r="G23" i="23"/>
  <c r="E6" i="11"/>
  <c r="F23" i="23"/>
  <c r="D6" i="11" s="1"/>
  <c r="E23" i="23"/>
  <c r="C6" i="11" s="1"/>
  <c r="G6" i="10"/>
  <c r="E6" i="10"/>
  <c r="D6" i="10"/>
  <c r="G5" i="13"/>
  <c r="G5" i="12"/>
  <c r="C11" i="23"/>
  <c r="A2" i="13" s="1"/>
  <c r="A2" i="14"/>
  <c r="A5" i="9"/>
  <c r="A5" i="8"/>
  <c r="A5" i="7"/>
  <c r="A5" i="6"/>
  <c r="A4" i="5"/>
  <c r="A4" i="4"/>
  <c r="A4" i="3"/>
  <c r="A4" i="2"/>
  <c r="A4" i="1"/>
  <c r="K15" i="3"/>
  <c r="K16" i="3"/>
  <c r="K17" i="3"/>
  <c r="K18" i="3"/>
  <c r="K14" i="3"/>
  <c r="Y4" i="17" s="1"/>
  <c r="J14" i="3"/>
  <c r="X4" i="17" s="1"/>
  <c r="I14" i="3"/>
  <c r="I8" i="3"/>
  <c r="H14" i="3"/>
  <c r="V4" i="17" s="1"/>
  <c r="G14" i="3"/>
  <c r="U4" i="17" s="1"/>
  <c r="E14" i="3"/>
  <c r="K9" i="3"/>
  <c r="K10" i="3"/>
  <c r="K8" i="3" s="1"/>
  <c r="K11" i="3"/>
  <c r="K12" i="3"/>
  <c r="J8" i="3"/>
  <c r="H8" i="3"/>
  <c r="H20" i="3" s="1"/>
  <c r="V5" i="17" s="1"/>
  <c r="G8" i="3"/>
  <c r="G20" i="3" s="1"/>
  <c r="U5" i="17" s="1"/>
  <c r="E8" i="3"/>
  <c r="E20" i="3" s="1"/>
  <c r="S5" i="17" s="1"/>
  <c r="F41" i="2"/>
  <c r="T17" i="16" s="1"/>
  <c r="E41" i="2"/>
  <c r="D41" i="2"/>
  <c r="R17" i="16" s="1"/>
  <c r="C41" i="2"/>
  <c r="Q17" i="16" s="1"/>
  <c r="H27" i="2"/>
  <c r="G27" i="2"/>
  <c r="U15" i="16" s="1"/>
  <c r="F27" i="2"/>
  <c r="T15" i="16" s="1"/>
  <c r="E27" i="2"/>
  <c r="S15" i="16" s="1"/>
  <c r="D27" i="2"/>
  <c r="C27" i="2"/>
  <c r="Q15" i="16" s="1"/>
  <c r="B41" i="2"/>
  <c r="P17" i="16" s="1"/>
  <c r="B27" i="2"/>
  <c r="P15" i="16" s="1"/>
  <c r="H22" i="2"/>
  <c r="G22" i="2"/>
  <c r="U14" i="16" s="1"/>
  <c r="F22" i="2"/>
  <c r="E22" i="2"/>
  <c r="S14" i="16" s="1"/>
  <c r="D22" i="2"/>
  <c r="R14" i="16" s="1"/>
  <c r="C22" i="2"/>
  <c r="B22" i="2"/>
  <c r="P14" i="16" s="1"/>
  <c r="A9" i="20"/>
  <c r="A10" i="20"/>
  <c r="A11" i="20"/>
  <c r="A10" i="18"/>
  <c r="A11" i="18"/>
  <c r="A43" i="20"/>
  <c r="A42" i="20"/>
  <c r="B70" i="4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B40" i="4"/>
  <c r="P22" i="18" s="1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8" i="20"/>
  <c r="A7" i="20"/>
  <c r="A6" i="20"/>
  <c r="A5" i="20"/>
  <c r="A4" i="20"/>
  <c r="A3" i="20"/>
  <c r="A2" i="20"/>
  <c r="D17" i="4"/>
  <c r="B68" i="4"/>
  <c r="P36" i="18" s="1"/>
  <c r="B64" i="4"/>
  <c r="B63" i="4"/>
  <c r="B55" i="4"/>
  <c r="B53" i="4"/>
  <c r="P30" i="18" s="1"/>
  <c r="B49" i="4"/>
  <c r="B48" i="4"/>
  <c r="B37" i="4"/>
  <c r="B29" i="4"/>
  <c r="B17" i="4"/>
  <c r="B13" i="4"/>
  <c r="Q3" i="18"/>
  <c r="R3" i="18"/>
  <c r="Q4" i="18"/>
  <c r="R4" i="18"/>
  <c r="Q7" i="18"/>
  <c r="R7" i="18"/>
  <c r="Q8" i="18"/>
  <c r="R8" i="18"/>
  <c r="R9" i="18"/>
  <c r="Q10" i="18"/>
  <c r="R10" i="18"/>
  <c r="Q11" i="18"/>
  <c r="R11" i="18"/>
  <c r="Q16" i="18"/>
  <c r="R16" i="18"/>
  <c r="Q17" i="18"/>
  <c r="R17" i="18"/>
  <c r="Q20" i="18"/>
  <c r="R20" i="18"/>
  <c r="Q21" i="18"/>
  <c r="R21" i="18"/>
  <c r="Q23" i="18"/>
  <c r="R23" i="18"/>
  <c r="Q24" i="18"/>
  <c r="R24" i="18"/>
  <c r="Q28" i="18"/>
  <c r="R28" i="18"/>
  <c r="Q29" i="18"/>
  <c r="R29" i="18"/>
  <c r="Q34" i="18"/>
  <c r="R34" i="18"/>
  <c r="Q35" i="18"/>
  <c r="R35" i="18"/>
  <c r="A38" i="18"/>
  <c r="P33" i="18"/>
  <c r="P34" i="18"/>
  <c r="P35" i="18"/>
  <c r="P27" i="18"/>
  <c r="P28" i="18"/>
  <c r="P29" i="18"/>
  <c r="P20" i="18"/>
  <c r="P21" i="18"/>
  <c r="P23" i="18"/>
  <c r="P24" i="18"/>
  <c r="P16" i="18"/>
  <c r="P17" i="18"/>
  <c r="P15" i="18"/>
  <c r="P7" i="18"/>
  <c r="P8" i="18"/>
  <c r="P6" i="18"/>
  <c r="P3" i="18"/>
  <c r="P4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8" i="18"/>
  <c r="A7" i="18"/>
  <c r="A6" i="18"/>
  <c r="A5" i="18"/>
  <c r="A4" i="18"/>
  <c r="A3" i="18"/>
  <c r="A5" i="17"/>
  <c r="A4" i="17"/>
  <c r="A3" i="17"/>
  <c r="A2" i="17"/>
  <c r="V5" i="16"/>
  <c r="V6" i="16"/>
  <c r="V7" i="16"/>
  <c r="V9" i="16"/>
  <c r="V10" i="16"/>
  <c r="V11" i="16"/>
  <c r="Q5" i="16"/>
  <c r="R5" i="16"/>
  <c r="S5" i="16"/>
  <c r="T5" i="16"/>
  <c r="U5" i="16"/>
  <c r="Q6" i="16"/>
  <c r="R6" i="16"/>
  <c r="S6" i="16"/>
  <c r="T6" i="16"/>
  <c r="U6" i="16"/>
  <c r="Q7" i="16"/>
  <c r="R7" i="16"/>
  <c r="S7" i="16"/>
  <c r="T7" i="16"/>
  <c r="U7" i="16"/>
  <c r="Q9" i="16"/>
  <c r="R9" i="16"/>
  <c r="S9" i="16"/>
  <c r="T9" i="16"/>
  <c r="U9" i="16"/>
  <c r="Q10" i="16"/>
  <c r="R10" i="16"/>
  <c r="S10" i="16"/>
  <c r="T10" i="16"/>
  <c r="U10" i="16"/>
  <c r="Q11" i="16"/>
  <c r="R11" i="16"/>
  <c r="S11" i="16"/>
  <c r="T11" i="16"/>
  <c r="U11" i="16"/>
  <c r="P5" i="16"/>
  <c r="P6" i="16"/>
  <c r="P7" i="16"/>
  <c r="P9" i="16"/>
  <c r="P10" i="16"/>
  <c r="P11" i="16"/>
  <c r="A17" i="16"/>
  <c r="A16" i="16"/>
  <c r="A15" i="16"/>
  <c r="A14" i="16"/>
  <c r="A13" i="16"/>
  <c r="A12" i="16"/>
  <c r="A8" i="16"/>
  <c r="A9" i="16"/>
  <c r="A10" i="16"/>
  <c r="A11" i="16"/>
  <c r="A7" i="16"/>
  <c r="A6" i="16"/>
  <c r="A5" i="16"/>
  <c r="A4" i="16"/>
  <c r="A3" i="16"/>
  <c r="A2" i="16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Q97" i="15"/>
  <c r="Q98" i="15"/>
  <c r="Q99" i="15"/>
  <c r="Q100" i="15"/>
  <c r="Q101" i="15"/>
  <c r="Q102" i="15"/>
  <c r="F57" i="1"/>
  <c r="Q103" i="15" s="1"/>
  <c r="F9" i="1"/>
  <c r="F23" i="1"/>
  <c r="F27" i="1"/>
  <c r="Q76" i="15" s="1"/>
  <c r="F31" i="1"/>
  <c r="Q80" i="15" s="1"/>
  <c r="F38" i="1"/>
  <c r="F42" i="1"/>
  <c r="F63" i="1"/>
  <c r="Q106" i="15" s="1"/>
  <c r="Q107" i="15"/>
  <c r="Q108" i="15"/>
  <c r="Q109" i="15"/>
  <c r="F68" i="1"/>
  <c r="Q110" i="15" s="1"/>
  <c r="Q111" i="15"/>
  <c r="Q112" i="15"/>
  <c r="Q113" i="15"/>
  <c r="Q114" i="15"/>
  <c r="Q115" i="15"/>
  <c r="F75" i="1"/>
  <c r="Q116" i="15" s="1"/>
  <c r="Q117" i="15"/>
  <c r="Q118" i="15"/>
  <c r="E9" i="1"/>
  <c r="P57" i="15" s="1"/>
  <c r="E19" i="1"/>
  <c r="P67" i="15" s="1"/>
  <c r="E23" i="1"/>
  <c r="E27" i="1"/>
  <c r="P76" i="15" s="1"/>
  <c r="E31" i="1"/>
  <c r="P80" i="15" s="1"/>
  <c r="E38" i="1"/>
  <c r="P87" i="15" s="1"/>
  <c r="E42" i="1"/>
  <c r="P91" i="15" s="1"/>
  <c r="E57" i="1"/>
  <c r="P103" i="15" s="1"/>
  <c r="E63" i="1"/>
  <c r="P110" i="15"/>
  <c r="E75" i="1"/>
  <c r="P116" i="15" s="1"/>
  <c r="P117" i="15"/>
  <c r="P118" i="15"/>
  <c r="P111" i="15"/>
  <c r="P112" i="15"/>
  <c r="P113" i="15"/>
  <c r="P114" i="15"/>
  <c r="P115" i="15"/>
  <c r="P107" i="15"/>
  <c r="P108" i="15"/>
  <c r="P109" i="15"/>
  <c r="P98" i="15"/>
  <c r="P99" i="15"/>
  <c r="P100" i="15"/>
  <c r="P101" i="15"/>
  <c r="P102" i="15"/>
  <c r="P97" i="15"/>
  <c r="P77" i="15"/>
  <c r="Q77" i="15"/>
  <c r="P78" i="15"/>
  <c r="Q78" i="15"/>
  <c r="P79" i="15"/>
  <c r="Q79" i="15"/>
  <c r="P81" i="15"/>
  <c r="Q81" i="15"/>
  <c r="P82" i="15"/>
  <c r="Q82" i="15"/>
  <c r="P83" i="15"/>
  <c r="Q83" i="15"/>
  <c r="P84" i="15"/>
  <c r="Q84" i="15"/>
  <c r="P85" i="15"/>
  <c r="Q85" i="15"/>
  <c r="P86" i="15"/>
  <c r="Q86" i="15"/>
  <c r="Q87" i="15"/>
  <c r="P88" i="15"/>
  <c r="Q88" i="15"/>
  <c r="P89" i="15"/>
  <c r="Q89" i="15"/>
  <c r="P90" i="15"/>
  <c r="Q90" i="15"/>
  <c r="Q91" i="15"/>
  <c r="P92" i="15"/>
  <c r="Q92" i="15"/>
  <c r="P93" i="15"/>
  <c r="Q93" i="15"/>
  <c r="P94" i="15"/>
  <c r="Q94" i="15"/>
  <c r="Q75" i="15"/>
  <c r="P75" i="15"/>
  <c r="P58" i="15"/>
  <c r="Q58" i="15"/>
  <c r="P59" i="15"/>
  <c r="Q59" i="15"/>
  <c r="P60" i="15"/>
  <c r="Q60" i="15"/>
  <c r="P61" i="15"/>
  <c r="Q61" i="15"/>
  <c r="P62" i="15"/>
  <c r="Q62" i="15"/>
  <c r="P63" i="15"/>
  <c r="Q63" i="15"/>
  <c r="P64" i="15"/>
  <c r="Q64" i="15"/>
  <c r="P65" i="15"/>
  <c r="Q65" i="15"/>
  <c r="P66" i="15"/>
  <c r="Q66" i="15"/>
  <c r="P68" i="15"/>
  <c r="Q68" i="15"/>
  <c r="P69" i="15"/>
  <c r="Q69" i="15"/>
  <c r="P70" i="15"/>
  <c r="Q70" i="15"/>
  <c r="Q71" i="15"/>
  <c r="P72" i="15"/>
  <c r="Q72" i="15"/>
  <c r="P73" i="15"/>
  <c r="Q73" i="15"/>
  <c r="P74" i="15"/>
  <c r="Q74" i="15"/>
  <c r="Q57" i="15"/>
  <c r="Q33" i="15"/>
  <c r="P33" i="15"/>
  <c r="A33" i="15"/>
  <c r="A55" i="15"/>
  <c r="C9" i="1"/>
  <c r="C17" i="1"/>
  <c r="Q12" i="15" s="1"/>
  <c r="C31" i="1"/>
  <c r="Q26" i="15" s="1"/>
  <c r="C38" i="1"/>
  <c r="Q34" i="15" s="1"/>
  <c r="C41" i="1"/>
  <c r="C60" i="1"/>
  <c r="Q53" i="15" s="1"/>
  <c r="B60" i="1"/>
  <c r="P53" i="15" s="1"/>
  <c r="P45" i="15"/>
  <c r="Q45" i="15"/>
  <c r="P46" i="15"/>
  <c r="Q46" i="15"/>
  <c r="P47" i="15"/>
  <c r="Q47" i="15"/>
  <c r="P48" i="15"/>
  <c r="Q48" i="15"/>
  <c r="P49" i="15"/>
  <c r="Q49" i="15"/>
  <c r="P50" i="15"/>
  <c r="Q50" i="15"/>
  <c r="P51" i="15"/>
  <c r="Q51" i="15"/>
  <c r="P52" i="15"/>
  <c r="Q52" i="15"/>
  <c r="Q44" i="15"/>
  <c r="P44" i="15"/>
  <c r="Q5" i="15"/>
  <c r="Q6" i="15"/>
  <c r="Q7" i="15"/>
  <c r="Q8" i="15"/>
  <c r="Q9" i="15"/>
  <c r="Q10" i="15"/>
  <c r="Q11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7" i="15"/>
  <c r="Q28" i="15"/>
  <c r="Q29" i="15"/>
  <c r="Q30" i="15"/>
  <c r="Q31" i="15"/>
  <c r="Q32" i="15"/>
  <c r="Q35" i="15"/>
  <c r="Q36" i="15"/>
  <c r="Q37" i="15"/>
  <c r="Q38" i="15"/>
  <c r="Q39" i="15"/>
  <c r="Q40" i="15"/>
  <c r="Q41" i="15"/>
  <c r="B17" i="1"/>
  <c r="P12" i="15" s="1"/>
  <c r="P13" i="15"/>
  <c r="P14" i="15"/>
  <c r="P15" i="15"/>
  <c r="P16" i="15"/>
  <c r="P17" i="15"/>
  <c r="P18" i="15"/>
  <c r="P19" i="15"/>
  <c r="B25" i="1"/>
  <c r="P20" i="15" s="1"/>
  <c r="P21" i="15"/>
  <c r="P22" i="15"/>
  <c r="P23" i="15"/>
  <c r="P24" i="15"/>
  <c r="P25" i="15"/>
  <c r="B31" i="1"/>
  <c r="P26" i="15" s="1"/>
  <c r="P27" i="15"/>
  <c r="P28" i="15"/>
  <c r="P29" i="15"/>
  <c r="P30" i="15"/>
  <c r="P31" i="15"/>
  <c r="P32" i="15"/>
  <c r="B38" i="1"/>
  <c r="P34" i="15" s="1"/>
  <c r="P35" i="15"/>
  <c r="P36" i="15"/>
  <c r="B41" i="1"/>
  <c r="P37" i="15" s="1"/>
  <c r="P38" i="15"/>
  <c r="P39" i="15"/>
  <c r="P40" i="15"/>
  <c r="P41" i="15"/>
  <c r="P5" i="15"/>
  <c r="P6" i="15"/>
  <c r="P7" i="15"/>
  <c r="P8" i="15"/>
  <c r="P9" i="15"/>
  <c r="P10" i="15"/>
  <c r="P11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3" i="15"/>
  <c r="A4" i="15"/>
  <c r="A5" i="15"/>
  <c r="A6" i="15"/>
  <c r="A7" i="15"/>
  <c r="A8" i="15"/>
  <c r="A9" i="15"/>
  <c r="A10" i="15"/>
  <c r="A2" i="15"/>
  <c r="C70" i="4"/>
  <c r="D70" i="4"/>
  <c r="C68" i="4"/>
  <c r="D68" i="4"/>
  <c r="C64" i="4"/>
  <c r="D64" i="4"/>
  <c r="R33" i="18" s="1"/>
  <c r="C63" i="4"/>
  <c r="D63" i="4"/>
  <c r="D72" i="4" s="1"/>
  <c r="C48" i="4"/>
  <c r="C55" i="4"/>
  <c r="D55" i="4"/>
  <c r="C53" i="4"/>
  <c r="D53" i="4"/>
  <c r="R30" i="18" s="1"/>
  <c r="D48" i="4"/>
  <c r="R26" i="18" s="1"/>
  <c r="C49" i="4"/>
  <c r="Q27" i="18" s="1"/>
  <c r="D49" i="4"/>
  <c r="R27" i="18" s="1"/>
  <c r="C29" i="4"/>
  <c r="Q15" i="18" s="1"/>
  <c r="D29" i="4"/>
  <c r="R15" i="18" s="1"/>
  <c r="C40" i="4"/>
  <c r="Q22" i="18" s="1"/>
  <c r="D40" i="4"/>
  <c r="R22" i="18" s="1"/>
  <c r="C37" i="4"/>
  <c r="D37" i="4"/>
  <c r="C17" i="4"/>
  <c r="C13" i="4"/>
  <c r="Q6" i="18" s="1"/>
  <c r="D13" i="4"/>
  <c r="W4" i="17"/>
  <c r="X3" i="17"/>
  <c r="S4" i="17"/>
  <c r="S17" i="16"/>
  <c r="R15" i="16"/>
  <c r="V15" i="16"/>
  <c r="Q14" i="16"/>
  <c r="V14" i="16"/>
  <c r="C13" i="2"/>
  <c r="Q8" i="16" s="1"/>
  <c r="D13" i="2"/>
  <c r="R8" i="16" s="1"/>
  <c r="E13" i="2"/>
  <c r="S8" i="16" s="1"/>
  <c r="F13" i="2"/>
  <c r="T8" i="16" s="1"/>
  <c r="G13" i="2"/>
  <c r="U8" i="16" s="1"/>
  <c r="H13" i="2"/>
  <c r="V8" i="16" s="1"/>
  <c r="B13" i="2"/>
  <c r="P8" i="16" s="1"/>
  <c r="C9" i="2"/>
  <c r="Q4" i="16" s="1"/>
  <c r="D9" i="2"/>
  <c r="R4" i="16" s="1"/>
  <c r="E9" i="2"/>
  <c r="F9" i="2"/>
  <c r="T4" i="16" s="1"/>
  <c r="G9" i="2"/>
  <c r="U4" i="16" s="1"/>
  <c r="H9" i="2"/>
  <c r="B9" i="2"/>
  <c r="P4" i="16" s="1"/>
  <c r="Q30" i="18"/>
  <c r="R36" i="18"/>
  <c r="Q9" i="18"/>
  <c r="R31" i="18"/>
  <c r="Q32" i="18"/>
  <c r="Q36" i="18"/>
  <c r="R19" i="18"/>
  <c r="Q31" i="18"/>
  <c r="R37" i="18"/>
  <c r="R6" i="18"/>
  <c r="Q19" i="18"/>
  <c r="Q33" i="18"/>
  <c r="Q37" i="18"/>
  <c r="C44" i="4"/>
  <c r="Q25" i="18" s="1"/>
  <c r="C72" i="4"/>
  <c r="C74" i="4" s="1"/>
  <c r="Q39" i="18" s="1"/>
  <c r="F47" i="1"/>
  <c r="Q67" i="15"/>
  <c r="V3" i="17"/>
  <c r="P2" i="25"/>
  <c r="T2" i="25"/>
  <c r="T12" i="26" l="1"/>
  <c r="G19" i="8"/>
  <c r="U12" i="26"/>
  <c r="S11" i="24"/>
  <c r="E9" i="6"/>
  <c r="S2" i="24" s="1"/>
  <c r="U3" i="17"/>
  <c r="J20" i="3"/>
  <c r="X5" i="17" s="1"/>
  <c r="D21" i="9"/>
  <c r="P16" i="27"/>
  <c r="U11" i="27"/>
  <c r="U6" i="27"/>
  <c r="G61" i="8"/>
  <c r="U53" i="26" s="1"/>
  <c r="G53" i="8"/>
  <c r="U45" i="26" s="1"/>
  <c r="B43" i="8"/>
  <c r="P35" i="26" s="1"/>
  <c r="E43" i="8"/>
  <c r="S35" i="26" s="1"/>
  <c r="D43" i="8"/>
  <c r="R35" i="26" s="1"/>
  <c r="U33" i="26"/>
  <c r="G27" i="8"/>
  <c r="U20" i="26" s="1"/>
  <c r="U14" i="26"/>
  <c r="G10" i="8"/>
  <c r="U3" i="26" s="1"/>
  <c r="B9" i="8"/>
  <c r="P2" i="26" s="1"/>
  <c r="F9" i="8"/>
  <c r="T2" i="26" s="1"/>
  <c r="F29" i="7"/>
  <c r="T4" i="25" s="1"/>
  <c r="B29" i="7"/>
  <c r="P4" i="25" s="1"/>
  <c r="D29" i="7"/>
  <c r="R4" i="25" s="1"/>
  <c r="G9" i="6"/>
  <c r="U2" i="24" s="1"/>
  <c r="B9" i="6"/>
  <c r="P2" i="24" s="1"/>
  <c r="T51" i="20"/>
  <c r="E65" i="5"/>
  <c r="S56" i="20" s="1"/>
  <c r="C65" i="5"/>
  <c r="Q56" i="20" s="1"/>
  <c r="U58" i="20"/>
  <c r="G59" i="5"/>
  <c r="U51" i="20" s="1"/>
  <c r="U10" i="20"/>
  <c r="U32" i="20"/>
  <c r="B41" i="5"/>
  <c r="P34" i="20" s="1"/>
  <c r="D41" i="5"/>
  <c r="R34" i="20" s="1"/>
  <c r="G28" i="5"/>
  <c r="U22" i="20" s="1"/>
  <c r="U13" i="20"/>
  <c r="Q34" i="20"/>
  <c r="E70" i="5"/>
  <c r="D44" i="4"/>
  <c r="D11" i="4" s="1"/>
  <c r="R5" i="18" s="1"/>
  <c r="C11" i="4"/>
  <c r="B44" i="4"/>
  <c r="C57" i="4"/>
  <c r="C59" i="4" s="1"/>
  <c r="R38" i="18"/>
  <c r="D74" i="4"/>
  <c r="R39" i="18" s="1"/>
  <c r="R32" i="18"/>
  <c r="D57" i="4"/>
  <c r="D59" i="4" s="1"/>
  <c r="Q26" i="18"/>
  <c r="T14" i="16"/>
  <c r="H8" i="2"/>
  <c r="H20" i="2" s="1"/>
  <c r="V13" i="16" s="1"/>
  <c r="V4" i="16"/>
  <c r="G8" i="2"/>
  <c r="E8" i="2"/>
  <c r="E20" i="2" s="1"/>
  <c r="S13" i="16" s="1"/>
  <c r="S3" i="16"/>
  <c r="S4" i="16"/>
  <c r="D8" i="2"/>
  <c r="D20" i="2" s="1"/>
  <c r="R13" i="16" s="1"/>
  <c r="C8" i="2"/>
  <c r="B8" i="2"/>
  <c r="P4" i="15"/>
  <c r="B47" i="1"/>
  <c r="F59" i="1"/>
  <c r="Q104" i="15" s="1"/>
  <c r="C47" i="1"/>
  <c r="Q95" i="15"/>
  <c r="C6" i="10"/>
  <c r="A2" i="10"/>
  <c r="A2" i="11"/>
  <c r="P3" i="25"/>
  <c r="G29" i="7"/>
  <c r="U4" i="25" s="1"/>
  <c r="D8" i="4"/>
  <c r="E79" i="1"/>
  <c r="P119" i="15" s="1"/>
  <c r="P106" i="15"/>
  <c r="B65" i="5"/>
  <c r="P56" i="20" s="1"/>
  <c r="P37" i="20"/>
  <c r="G54" i="5"/>
  <c r="U46" i="20" s="1"/>
  <c r="U50" i="20"/>
  <c r="A2" i="9"/>
  <c r="A2" i="6"/>
  <c r="A2" i="7"/>
  <c r="A2" i="2"/>
  <c r="A2" i="5"/>
  <c r="A2" i="1"/>
  <c r="A2" i="4"/>
  <c r="I20" i="3"/>
  <c r="W5" i="17" s="1"/>
  <c r="W3" i="17"/>
  <c r="A2" i="8"/>
  <c r="F84" i="6"/>
  <c r="T76" i="24" s="1"/>
  <c r="T85" i="24"/>
  <c r="E9" i="8"/>
  <c r="S2" i="26" s="1"/>
  <c r="S12" i="26"/>
  <c r="B84" i="6"/>
  <c r="P85" i="24"/>
  <c r="C9" i="6"/>
  <c r="Q31" i="24"/>
  <c r="Q13" i="27"/>
  <c r="C31" i="12"/>
  <c r="Q23" i="30" s="1"/>
  <c r="Q15" i="30"/>
  <c r="G9" i="8"/>
  <c r="U2" i="26" s="1"/>
  <c r="R3" i="16"/>
  <c r="E47" i="1"/>
  <c r="P71" i="15"/>
  <c r="U53" i="20"/>
  <c r="D9" i="6"/>
  <c r="R11" i="24"/>
  <c r="R45" i="26"/>
  <c r="Q4" i="15"/>
  <c r="Y3" i="17"/>
  <c r="K20" i="3"/>
  <c r="Y5" i="17" s="1"/>
  <c r="U2" i="31"/>
  <c r="G29" i="13"/>
  <c r="U22" i="31" s="1"/>
  <c r="V3" i="16"/>
  <c r="F8" i="2"/>
  <c r="F79" i="1"/>
  <c r="Q119" i="15" s="1"/>
  <c r="Q38" i="18"/>
  <c r="S3" i="17"/>
  <c r="B57" i="4"/>
  <c r="B59" i="4" s="1"/>
  <c r="P26" i="18"/>
  <c r="P32" i="18"/>
  <c r="B72" i="4"/>
  <c r="U39" i="20"/>
  <c r="G45" i="5"/>
  <c r="F9" i="9"/>
  <c r="T2" i="27" s="1"/>
  <c r="T9" i="27"/>
  <c r="R9" i="27"/>
  <c r="D9" i="9"/>
  <c r="R2" i="27" s="1"/>
  <c r="A2" i="12"/>
  <c r="G75" i="5"/>
  <c r="U62" i="20" s="1"/>
  <c r="E84" i="6"/>
  <c r="S76" i="24" s="1"/>
  <c r="S85" i="24"/>
  <c r="C29" i="7"/>
  <c r="Q4" i="25" s="1"/>
  <c r="Q3" i="25"/>
  <c r="E29" i="7"/>
  <c r="S4" i="25" s="1"/>
  <c r="Q12" i="26"/>
  <c r="C9" i="8"/>
  <c r="Q2" i="26" s="1"/>
  <c r="B9" i="9"/>
  <c r="P9" i="27"/>
  <c r="F32" i="10"/>
  <c r="T23" i="28" s="1"/>
  <c r="T21" i="28"/>
  <c r="D30" i="11"/>
  <c r="R22" i="29" s="1"/>
  <c r="R2" i="29"/>
  <c r="F30" i="11"/>
  <c r="T22" i="29" s="1"/>
  <c r="T12" i="29"/>
  <c r="R2" i="30"/>
  <c r="D31" i="12"/>
  <c r="R23" i="30" s="1"/>
  <c r="F31" i="12"/>
  <c r="T23" i="30" s="1"/>
  <c r="T21" i="30"/>
  <c r="F29" i="13"/>
  <c r="T22" i="31" s="1"/>
  <c r="P19" i="18"/>
  <c r="B6" i="10"/>
  <c r="F6" i="10"/>
  <c r="D84" i="6"/>
  <c r="R76" i="24" s="1"/>
  <c r="S9" i="27"/>
  <c r="E9" i="9"/>
  <c r="S2" i="27" s="1"/>
  <c r="C9" i="9"/>
  <c r="Q2" i="27" s="1"/>
  <c r="Q9" i="27"/>
  <c r="G31" i="12"/>
  <c r="U23" i="30" s="1"/>
  <c r="U15" i="30"/>
  <c r="B29" i="13"/>
  <c r="P22" i="31" s="1"/>
  <c r="P12" i="31"/>
  <c r="G41" i="5"/>
  <c r="F9" i="6"/>
  <c r="Q85" i="24"/>
  <c r="C84" i="6"/>
  <c r="Q76" i="24" s="1"/>
  <c r="T45" i="26"/>
  <c r="F43" i="8"/>
  <c r="C43" i="8"/>
  <c r="D9" i="8"/>
  <c r="R2" i="26" s="1"/>
  <c r="R13" i="27"/>
  <c r="D32" i="10"/>
  <c r="R23" i="28" s="1"/>
  <c r="R21" i="28"/>
  <c r="B30" i="11"/>
  <c r="P22" i="29" s="1"/>
  <c r="P12" i="29"/>
  <c r="E31" i="12"/>
  <c r="S23" i="30" s="1"/>
  <c r="B31" i="12"/>
  <c r="P23" i="30" s="1"/>
  <c r="P21" i="30"/>
  <c r="U77" i="24"/>
  <c r="G84" i="6"/>
  <c r="U76" i="24" s="1"/>
  <c r="G9" i="9"/>
  <c r="U2" i="27" s="1"/>
  <c r="G44" i="8"/>
  <c r="B32" i="10"/>
  <c r="P23" i="28" s="1"/>
  <c r="G32" i="10"/>
  <c r="U23" i="28" s="1"/>
  <c r="E32" i="10"/>
  <c r="S23" i="28" s="1"/>
  <c r="C32" i="10"/>
  <c r="Q23" i="28" s="1"/>
  <c r="G71" i="8"/>
  <c r="U63" i="26" s="1"/>
  <c r="U57" i="26"/>
  <c r="G21" i="9"/>
  <c r="F21" i="9"/>
  <c r="U48" i="26"/>
  <c r="P13" i="16" l="1"/>
  <c r="T12" i="16"/>
  <c r="P12" i="16"/>
  <c r="D33" i="9"/>
  <c r="R24" i="27" s="1"/>
  <c r="E33" i="9"/>
  <c r="S24" i="27" s="1"/>
  <c r="C33" i="9"/>
  <c r="Q24" i="27" s="1"/>
  <c r="B77" i="8"/>
  <c r="P68" i="26" s="1"/>
  <c r="E77" i="8"/>
  <c r="S68" i="26" s="1"/>
  <c r="G159" i="6"/>
  <c r="U150" i="24" s="1"/>
  <c r="E159" i="6"/>
  <c r="S150" i="24" s="1"/>
  <c r="B70" i="5"/>
  <c r="D70" i="5"/>
  <c r="C70" i="5"/>
  <c r="T34" i="20"/>
  <c r="F70" i="5"/>
  <c r="R25" i="18"/>
  <c r="C8" i="4"/>
  <c r="Q5" i="18"/>
  <c r="B11" i="4"/>
  <c r="P25" i="18"/>
  <c r="U3" i="16"/>
  <c r="G20" i="2"/>
  <c r="U13" i="16" s="1"/>
  <c r="Q3" i="16"/>
  <c r="Q13" i="16"/>
  <c r="P3" i="16"/>
  <c r="Q35" i="26"/>
  <c r="C77" i="8"/>
  <c r="Q68" i="26" s="1"/>
  <c r="P2" i="27"/>
  <c r="B33" i="9"/>
  <c r="P24" i="27" s="1"/>
  <c r="F20" i="2"/>
  <c r="T13" i="16" s="1"/>
  <c r="T3" i="16"/>
  <c r="D77" i="8"/>
  <c r="R68" i="26" s="1"/>
  <c r="Q42" i="15"/>
  <c r="C62" i="1"/>
  <c r="Q54" i="15" s="1"/>
  <c r="R2" i="24"/>
  <c r="D159" i="6"/>
  <c r="R150" i="24" s="1"/>
  <c r="E59" i="1"/>
  <c r="P95" i="15"/>
  <c r="G33" i="9"/>
  <c r="U24" i="27" s="1"/>
  <c r="U13" i="27"/>
  <c r="B74" i="4"/>
  <c r="P39" i="18" s="1"/>
  <c r="P38" i="18"/>
  <c r="P76" i="24"/>
  <c r="B159" i="6"/>
  <c r="P150" i="24" s="1"/>
  <c r="T2" i="24"/>
  <c r="F159" i="6"/>
  <c r="T150" i="24" s="1"/>
  <c r="G65" i="5"/>
  <c r="U56" i="20" s="1"/>
  <c r="U37" i="20"/>
  <c r="C159" i="6"/>
  <c r="Q150" i="24" s="1"/>
  <c r="Q2" i="24"/>
  <c r="B62" i="1"/>
  <c r="P54" i="15" s="1"/>
  <c r="P42" i="15"/>
  <c r="R2" i="18"/>
  <c r="D21" i="4"/>
  <c r="F77" i="8"/>
  <c r="T68" i="26" s="1"/>
  <c r="T35" i="26"/>
  <c r="F33" i="9"/>
  <c r="T24" i="27" s="1"/>
  <c r="T13" i="27"/>
  <c r="U36" i="26"/>
  <c r="G43" i="8"/>
  <c r="G42" i="5"/>
  <c r="U35" i="20" s="1"/>
  <c r="U34" i="20"/>
  <c r="F81" i="1"/>
  <c r="Q120" i="15" s="1"/>
  <c r="G70" i="5" l="1"/>
  <c r="Q2" i="18"/>
  <c r="C21" i="4"/>
  <c r="P5" i="18"/>
  <c r="B8" i="4"/>
  <c r="D23" i="4"/>
  <c r="R12" i="18"/>
  <c r="E81" i="1"/>
  <c r="P120" i="15" s="1"/>
  <c r="P104" i="15"/>
  <c r="G77" i="8"/>
  <c r="U68" i="26" s="1"/>
  <c r="U35" i="26"/>
  <c r="C23" i="4" l="1"/>
  <c r="Q12" i="18"/>
  <c r="P2" i="18"/>
  <c r="B21" i="4"/>
  <c r="R13" i="18"/>
  <c r="D25" i="4"/>
  <c r="C25" i="4" l="1"/>
  <c r="Q13" i="18"/>
  <c r="B23" i="4"/>
  <c r="P12" i="18"/>
  <c r="D33" i="4"/>
  <c r="R18" i="18" s="1"/>
  <c r="R14" i="18"/>
  <c r="C33" i="4" l="1"/>
  <c r="Q18" i="18" s="1"/>
  <c r="Q14" i="18"/>
  <c r="B25" i="4"/>
  <c r="P13" i="18"/>
  <c r="P14" i="18" l="1"/>
  <c r="B33" i="4"/>
  <c r="P18" i="18" s="1"/>
</calcChain>
</file>

<file path=xl/sharedStrings.xml><?xml version="1.0" encoding="utf-8"?>
<sst xmlns="http://schemas.openxmlformats.org/spreadsheetml/2006/main" count="4245" uniqueCount="3314">
  <si>
    <t>Concepto (c)</t>
  </si>
  <si>
    <t>ACTIVO</t>
  </si>
  <si>
    <t>Activo Circulante</t>
  </si>
  <si>
    <t>a. Efectivo y Equivalentes (a=a1+a2+a3+a4+a5+a6+a7)</t>
  </si>
  <si>
    <t>a1) Efectivo</t>
  </si>
  <si>
    <t>a2) Bancos/Tesorería</t>
  </si>
  <si>
    <t>a3) Bancos/Dependencias y Otros</t>
  </si>
  <si>
    <t>a4) Inversiones Temporales (Hasta 3 meses)</t>
  </si>
  <si>
    <t>a5) Fondos con Afectación Específica</t>
  </si>
  <si>
    <t>a6) Depósitos de Fondos de Terceros en Garantía y/o Administración</t>
  </si>
  <si>
    <t>a7) Otros Efectivos y Equivalentes</t>
  </si>
  <si>
    <t>b. Derechos a Recibir Efectivo o Equivalentes (b=b1+b2+b3+b4+b5+b6+b7)</t>
  </si>
  <si>
    <t>b1) Inversiones Financieras de Corto Plazo</t>
  </si>
  <si>
    <t>b2) Cuentas por Cobrar a Corto Plazo</t>
  </si>
  <si>
    <t>b3) Deudores Diversos por Cobrar a Corto Plazo</t>
  </si>
  <si>
    <t>b4) Ingresos por Recuperar a Corto Plazo</t>
  </si>
  <si>
    <t>b5) Deudores por Anticipos de la Tesorería a Corto Plazo</t>
  </si>
  <si>
    <t>b6) Préstamos Otorgados a Corto Plazo</t>
  </si>
  <si>
    <t>b7) Otros Derechos a Recibir Efectivo o Equivalentes a Corto Plazo</t>
  </si>
  <si>
    <t>c. Derechos a Recibir Bienes o Servicios (c=c1+c2+c3+c4+c5)</t>
  </si>
  <si>
    <t>c1) Anticipo a Proveedores por Adquisición de Bienes y Prestación de Servicios a Corto Plazo</t>
  </si>
  <si>
    <t>c2) Anticipo a Proveedores por Adquisición de Bienes Inmuebles y Muebles a Corto Plazo</t>
  </si>
  <si>
    <t>c3) Anticipo a Proveedores por Adquisición de Bienes Intangibles a Corto Plazo</t>
  </si>
  <si>
    <t>c4) Anticipo a Contratistas por Obras Públicas a Corto Plazo</t>
  </si>
  <si>
    <t>c5) Otros Derechos a Recibir Bienes o Servicios a Corto Plazo</t>
  </si>
  <si>
    <t>d. Inventarios (d=d1+d2+d3+d4+d5)</t>
  </si>
  <si>
    <t>d1) Inventario de Mercancías para Venta</t>
  </si>
  <si>
    <t>d2) Inventario de Mercancías Terminadas</t>
  </si>
  <si>
    <t>d3) Inventario de Mercancías en Proceso de Elaboración</t>
  </si>
  <si>
    <t>d4) Inventario de Materias Primas, Materiales y Suministros para Producción</t>
  </si>
  <si>
    <t>d5) Bienes en Tránsito</t>
  </si>
  <si>
    <t>e. Almacenes</t>
  </si>
  <si>
    <t>f1) Estimaciones para Cuentas Incobrables por Derechos a Recibir Efectivo o Equivalentes</t>
  </si>
  <si>
    <t>f2) Estimación por Deterioro de Inventarios</t>
  </si>
  <si>
    <t>g. Otros Activos Circulantes (g=g1+g2+g3+g4)</t>
  </si>
  <si>
    <t>g1) Valores en Garantía</t>
  </si>
  <si>
    <t>g2) Bienes en Garantía (excluye depósitos de fondos)</t>
  </si>
  <si>
    <t>g3) Bienes Derivados de Embargos, Decomisos, Aseguramientos y Dación en Pago</t>
  </si>
  <si>
    <t>g4) Adquisición con Fondos de Terceros</t>
  </si>
  <si>
    <t>IA. Total de Activos Circulantes (IA = a + b + c + d + e + f + g)</t>
  </si>
  <si>
    <t>Activo No Circulante</t>
  </si>
  <si>
    <t>a. Inversiones Financieras a Largo Plazo</t>
  </si>
  <si>
    <t xml:space="preserve">b. Derechos a Recibir Efectivo o Equivalentes a Largo Plazo </t>
  </si>
  <si>
    <t xml:space="preserve">c. Bienes Inmuebles, Infraestructura y Construcciones en Proceso </t>
  </si>
  <si>
    <t xml:space="preserve">d. Bienes Muebles </t>
  </si>
  <si>
    <t xml:space="preserve">e. Activos Intangibles </t>
  </si>
  <si>
    <t xml:space="preserve">f. Depreciación, Deterioro y Amortización Acumulada de Bienes </t>
  </si>
  <si>
    <t>g. Activos Diferidos</t>
  </si>
  <si>
    <t>h. Estimación por Pérdida o Deterioro de Activos no Circulantes</t>
  </si>
  <si>
    <t>i. Otros Activos no Circulantes</t>
  </si>
  <si>
    <t>IB. Total de Activos No Circulantes (IB = a + b + c + d + e + f + g + h + i)</t>
  </si>
  <si>
    <t>I. Total del Activo (I = IA + IB)</t>
  </si>
  <si>
    <t>PASIVO</t>
  </si>
  <si>
    <t>Pasivo Circulante</t>
  </si>
  <si>
    <t>a. Cuentas por Pagar a Corto Plazo (a=a1+a2+a3+a4+a5+a6+a7+a8+a9)</t>
  </si>
  <si>
    <t>a1) Servicios Personales por Pagar a Corto Plazo</t>
  </si>
  <si>
    <t>a2) Proveedores por Pagar a Corto Plazo</t>
  </si>
  <si>
    <t>a3) Contratistas por Obras Públicas por Pagar a Corto Plazo</t>
  </si>
  <si>
    <t>a4) Participaciones y Aportaciones por Pagar a Corto Plazo</t>
  </si>
  <si>
    <t>a5) Transferencias Otorgadas por Pagar a Corto Plazo</t>
  </si>
  <si>
    <t>a6) Intereses, Comisiones y Otros Gastos de la Deuda Pública por Pagar a Corto Plazo</t>
  </si>
  <si>
    <t>a7) Retenciones y Contribuciones por Pagar a Corto Plazo</t>
  </si>
  <si>
    <t>a8) Devoluciones de la Ley de Ingresos por Pagar a Corto Plazo</t>
  </si>
  <si>
    <t>a9) Otras Cuentas por Pagar a Corto Plazo</t>
  </si>
  <si>
    <t>b. Documentos por Pagar a Corto Plazo (b=b1+b2+b3)</t>
  </si>
  <si>
    <t>b1) Documentos Comerciales por Pagar a Corto Plazo</t>
  </si>
  <si>
    <t>b2) Documentos con Contratistas por Obras Públicas por Pagar a Corto Plazo</t>
  </si>
  <si>
    <t>b3) Otros Documentos por Pagar a Corto Plazo</t>
  </si>
  <si>
    <t>c. Porción a Corto Plazo de la Deuda Pública a Largo Plazo (c=c1+c2)</t>
  </si>
  <si>
    <t>c1) Porción a Corto Plazo de la Deuda Pública</t>
  </si>
  <si>
    <t>c2) Porción a Corto Plazo de Arrendamiento Financiero</t>
  </si>
  <si>
    <t>d. Títulos y Valores a Corto Plazo</t>
  </si>
  <si>
    <t>e. Pasivos Diferidos a Corto Plazo (e=e1+e2+e3)</t>
  </si>
  <si>
    <t>e1) Ingresos Cobrados por Adelantado a Corto Plazo</t>
  </si>
  <si>
    <t>e2) Intereses Cobrados por Adelantado a Corto Plazo</t>
  </si>
  <si>
    <t>e3) Otros Pasivos Diferidos a Corto Plazo</t>
  </si>
  <si>
    <t>f. Fondos y Bienes de Terceros en Garantía y/o Administración a Corto Plazo (f=f1+f2+f3+f4+f5+f6)</t>
  </si>
  <si>
    <t>f1) Fondos en Garantía a Corto Plazo</t>
  </si>
  <si>
    <t>f2) Fondos en Administración a Corto Plazo</t>
  </si>
  <si>
    <t>f3) Fondos Contingentes a Corto Plazo</t>
  </si>
  <si>
    <t>f4) Fondos de Fideicomisos, Mandatos y Contratos Análogos a Corto Plazo</t>
  </si>
  <si>
    <t>f5) Otros Fondos de Terceros en Garantía y/o Administración a Corto Plazo</t>
  </si>
  <si>
    <t>f6) Valores y Bienes en Garantía a Corto Plazo</t>
  </si>
  <si>
    <t>g. Provisiones a Corto Plazo (g=g1+g2+g3)</t>
  </si>
  <si>
    <t>g1) Provisión para Demandas y Juicios a Corto Plazo</t>
  </si>
  <si>
    <t>g2) Provisión para Contingencias a Corto Plazo</t>
  </si>
  <si>
    <t>g3) Otras Provisiones a Corto Plazo</t>
  </si>
  <si>
    <t>h. Otros Pasivos a Corto Plazo (h=h1+h2+h3)</t>
  </si>
  <si>
    <t>h1) Ingresos por Clasificar</t>
  </si>
  <si>
    <t>h2) Recaudación por Participar</t>
  </si>
  <si>
    <t>h3) Otros Pasivos Circulantes</t>
  </si>
  <si>
    <t>IIA. Total de Pasivos Circulantes (IIA = a + b + c + d + e + f + g + h)</t>
  </si>
  <si>
    <t>Pasivo No Circulante</t>
  </si>
  <si>
    <t>a. Cuentas por Pagar a Largo Plazo</t>
  </si>
  <si>
    <t>b. Documentos por Pagar a Largo Plazo</t>
  </si>
  <si>
    <t>c. Deuda Pública a Largo Plazo</t>
  </si>
  <si>
    <t>d. Pasivos Diferidos a Largo Plazo</t>
  </si>
  <si>
    <t>e. Fondos y Bienes de Terceros en Garantía y/o en Administración a Largo Plazo</t>
  </si>
  <si>
    <t>f. Provisiones a Largo Plazo</t>
  </si>
  <si>
    <t>IIB. Total de Pasivos No Circulantes (IIB = a + b + c + d + e + f)</t>
  </si>
  <si>
    <t>II. Total del Pasivo (II = IIA + IIB)</t>
  </si>
  <si>
    <t>HACIENDA PÚBLICA/PATRIMONIO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</si>
  <si>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</si>
  <si>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</si>
  <si>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</si>
  <si>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</si>
  <si>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</si>
  <si>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</si>
  <si>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</si>
  <si>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</si>
  <si>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</si>
  <si>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</si>
  <si>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</si>
  <si>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</si>
  <si>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</si>
  <si>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</si>
  <si>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</si>
  <si>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Estado de Situación Financiera Detallado - LDF</t>
  </si>
  <si>
    <t>(PESOS)</t>
  </si>
  <si>
    <t>f.  Estimación por Pérdida o Deterioro de Activos Circulantes (f=f1+f2)</t>
  </si>
  <si>
    <t>Informe Analítico de la Deuda Pública y Otros Pasivos - LDF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</si>
  <si>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</si>
  <si>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</si>
  <si>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</si>
  <si>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</si>
  <si>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</si>
  <si>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</si>
  <si>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</si>
  <si>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</si>
  <si>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</si>
  <si>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</si>
  <si>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</si>
  <si>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</si>
  <si>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</si>
  <si>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</si>
  <si>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</si>
  <si>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</si>
  <si>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</si>
  <si>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t>Saldo Final del Periodo (h)
h=d+e-f+g</t>
  </si>
  <si>
    <t>Obligaciones a Corto Plazo (k)</t>
  </si>
  <si>
    <t>Comisiones y Costos Relacionados (o)</t>
  </si>
  <si>
    <t>6. Obligaciones a Corto Plazo (Informativo)</t>
  </si>
  <si>
    <t>Monto Contratado (l)</t>
  </si>
  <si>
    <t>Plazo Pactado (m)</t>
  </si>
  <si>
    <t>Tasa de Interés (n)</t>
  </si>
  <si>
    <t>Tasa Efectiva (p)</t>
  </si>
  <si>
    <t>Informe Analítico de Obligaciones Diferentes de Financiamientos – LDF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</si>
  <si>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</si>
  <si>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</si>
  <si>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</si>
  <si>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</si>
  <si>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</si>
  <si>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</si>
  <si>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</si>
  <si>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</si>
  <si>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</si>
  <si>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</si>
  <si>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</si>
  <si>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</si>
  <si>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</si>
  <si>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</si>
  <si>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</si>
  <si>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</si>
  <si>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</si>
  <si>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</si>
  <si>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</si>
  <si>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Balance Presupuestario - LDF</t>
  </si>
  <si>
    <t>Devengado</t>
  </si>
  <si>
    <t>A. Ingresos Totales (A = A1+A2+A3)</t>
  </si>
  <si>
    <t>A1. Ingresos de Libre Disposición</t>
  </si>
  <si>
    <t>A2. Transferencias Federales Etiquetadas</t>
  </si>
  <si>
    <t>A3. Financiamiento Neto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</si>
  <si>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</si>
  <si>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</si>
  <si>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</si>
  <si>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</si>
  <si>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</si>
  <si>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</si>
  <si>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</si>
  <si>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</si>
  <si>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B. Egresos Presupuestarios1 (B = B1+B2)</t>
  </si>
  <si>
    <t>Estimado/
Aprobado (d)</t>
  </si>
  <si>
    <t>Recaudado/
Pagado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</si>
  <si>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</si>
  <si>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</si>
  <si>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</si>
  <si>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</si>
  <si>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</si>
  <si>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</si>
  <si>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</si>
  <si>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</si>
  <si>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</si>
  <si>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</si>
  <si>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</si>
  <si>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</si>
  <si>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</si>
  <si>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</si>
  <si>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</si>
  <si>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</si>
  <si>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</si>
  <si>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VI. Balance Presupuestario de Recursos Disponibles sin Financiamiento Neto (VI = V – A3.1)</t>
  </si>
  <si>
    <t>V. Balance Presupuestario de Recursos Disponibles 
(V = A1 + A3.1 – B 1 + C1)</t>
  </si>
  <si>
    <t>A3.2 Financiamiento Neto con Fuente de Pago de Transferencias Federales Etiquetadas (A3.2 = F2 – G2)</t>
  </si>
  <si>
    <t>B2. Gasto Etiquetado (sin incluir Amortización de la Deuda Pública)</t>
  </si>
  <si>
    <t>VIII. Balance Presupuestario de Recursos Etiquetados sin Financiamiento Neto (VIII = VII – A3.2)</t>
  </si>
  <si>
    <t>VII. Balance Presupuestario de Recursos Etiquetados 
(VII = A2 + A3.2 – B2 + C2)</t>
  </si>
  <si>
    <t>Formato 5 Estado Analítico de Ingresos Detallado - LDF</t>
  </si>
  <si>
    <t>Estado Analítico de Ingresos Detallado - LDF</t>
  </si>
  <si>
    <t>Ingreso</t>
  </si>
  <si>
    <t>Diferencia (e)</t>
  </si>
  <si>
    <t>Estimado (d)</t>
  </si>
  <si>
    <t>Ampliaciones/ (Reducciones)</t>
  </si>
  <si>
    <t>Modificado</t>
  </si>
  <si>
    <t>Recaudado</t>
  </si>
  <si>
    <t xml:space="preserve">Concepto (c) 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</si>
  <si>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</si>
  <si>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</si>
  <si>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</si>
  <si>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</si>
  <si>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</si>
  <si>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</si>
  <si>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</si>
  <si>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</si>
  <si>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</si>
  <si>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</si>
  <si>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</si>
  <si>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</si>
  <si>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</si>
  <si>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</si>
  <si>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</si>
  <si>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</si>
  <si>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</si>
  <si>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</si>
  <si>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</si>
  <si>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</si>
  <si>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</si>
  <si>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</si>
  <si>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</si>
  <si>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</si>
  <si>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</si>
  <si>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</si>
  <si>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</si>
  <si>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</si>
  <si>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</si>
  <si>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</si>
  <si>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</si>
  <si>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</si>
  <si>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</si>
  <si>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</si>
  <si>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</si>
  <si>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</si>
  <si>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</si>
  <si>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</si>
  <si>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</si>
  <si>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</si>
  <si>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</si>
  <si>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</si>
  <si>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</si>
  <si>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</si>
  <si>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</si>
  <si>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</si>
  <si>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</si>
  <si>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</si>
  <si>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</si>
  <si>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</si>
  <si>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</si>
  <si>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</si>
  <si>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</si>
  <si>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</si>
  <si>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</si>
  <si>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</si>
  <si>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</si>
  <si>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</si>
  <si>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</si>
  <si>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</si>
  <si>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H. Participaciones (H=h1+h2+h3+h4+h5+h6+h7+h8+h9+h10+h11)</t>
  </si>
  <si>
    <t>I. Total de Ingresos de Libre Disposición (I=A+B+C+D+E+F+G+H+I+J+K+L)</t>
  </si>
  <si>
    <t>Estado Analítico del Ejercicio del Presupuesto de Egresos Detallado - LDF</t>
  </si>
  <si>
    <t xml:space="preserve">Clasificación por Objeto del Gasto (Capítulo y Concepto) 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</si>
  <si>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</si>
  <si>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</si>
  <si>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</si>
  <si>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</si>
  <si>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</si>
  <si>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</si>
  <si>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</si>
  <si>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</si>
  <si>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</si>
  <si>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</si>
  <si>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</si>
  <si>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</si>
  <si>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</si>
  <si>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</si>
  <si>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</si>
  <si>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</si>
  <si>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</si>
  <si>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</si>
  <si>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</si>
  <si>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</si>
  <si>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</si>
  <si>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</si>
  <si>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</si>
  <si>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</si>
  <si>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</si>
  <si>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</si>
  <si>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</si>
  <si>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</si>
  <si>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</si>
  <si>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</si>
  <si>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</si>
  <si>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</si>
  <si>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</si>
  <si>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</si>
  <si>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</si>
  <si>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</si>
  <si>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</si>
  <si>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</si>
  <si>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</si>
  <si>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</si>
  <si>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</si>
  <si>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</si>
  <si>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</si>
  <si>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</si>
  <si>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</si>
  <si>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</si>
  <si>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</si>
  <si>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</si>
  <si>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</si>
  <si>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</si>
  <si>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</si>
  <si>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</si>
  <si>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</si>
  <si>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</si>
  <si>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</si>
  <si>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</si>
  <si>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</si>
  <si>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</si>
  <si>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</si>
  <si>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</si>
  <si>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</si>
  <si>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</si>
  <si>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</si>
  <si>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</si>
  <si>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</si>
  <si>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</si>
  <si>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</si>
  <si>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</si>
  <si>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</si>
  <si>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</si>
  <si>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</si>
  <si>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</si>
  <si>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</si>
  <si>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</si>
  <si>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</si>
  <si>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</si>
  <si>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</si>
  <si>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</si>
  <si>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</si>
  <si>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</si>
  <si>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</si>
  <si>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</si>
  <si>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Concepto ( c )</t>
  </si>
  <si>
    <t>Ampliaciones / (Reducciones)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</si>
  <si>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</si>
  <si>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</si>
  <si>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</si>
  <si>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</si>
  <si>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</si>
  <si>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</si>
  <si>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</si>
  <si>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</si>
  <si>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</si>
  <si>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</si>
  <si>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</si>
  <si>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 xml:space="preserve">b1) Protección Ambiental </t>
  </si>
  <si>
    <t>b2) Vivienda y Servicios a la Comunidad</t>
  </si>
  <si>
    <t>b3) Salud</t>
  </si>
  <si>
    <t>b4) Recreación, Cultura y Otras Manifestaciones Sociales</t>
  </si>
  <si>
    <t xml:space="preserve">b5) Educación 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</si>
  <si>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</si>
  <si>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</si>
  <si>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</si>
  <si>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</si>
  <si>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</si>
  <si>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 xml:space="preserve">c3) Combustibles y Energía 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</si>
  <si>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</si>
  <si>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</si>
  <si>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</si>
  <si>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</si>
  <si>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</si>
  <si>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</si>
  <si>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d1) Transacciones de la Deuda Pública / Costo Financiero de la Deuda</t>
  </si>
  <si>
    <t>d2) Transferencias, Participaciones y Aportaciones Entre Diferentes Niveles y Órdenes de Gobierno</t>
  </si>
  <si>
    <t>d3) Saneamiento del Sistema Financiero</t>
  </si>
  <si>
    <t>d4) Adeudos de Ejercicios Fiscales Anteriores</t>
  </si>
  <si>
    <t>II: Gasto Etiquetado (II=A+B+C+D)</t>
  </si>
  <si>
    <t>Estado Analítico del Ejercicio del Presupueso de Egresos Detallado - LDF</t>
  </si>
  <si>
    <t>Clasificación Funcional (Finalidad y Función)</t>
  </si>
  <si>
    <t>D. Otras No Clasificadas en Funciones Anteriores
(D=d1+d2+d3+d4)</t>
  </si>
  <si>
    <t>Clasificación de Servicios Personales por Categoría</t>
  </si>
  <si>
    <t>I. Gasto No Etiquetado (I=A+B+C+D+E+F)</t>
  </si>
  <si>
    <t>A. Personal Administrativo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</si>
  <si>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</si>
  <si>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</si>
  <si>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</si>
  <si>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</si>
  <si>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</si>
  <si>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</si>
  <si>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</si>
  <si>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</si>
  <si>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</si>
  <si>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 Etiquetado (I=A+B+C+D+E+F)</t>
  </si>
  <si>
    <t>III. Total de Gasto en Servicios Personales (III = I + II)</t>
  </si>
  <si>
    <t>Formato 7 a) Proyecciones de Ingresos - LDF</t>
  </si>
  <si>
    <t>Proyecciones de Ingresos - LDF</t>
  </si>
  <si>
    <t>(CIFRAS NOMINALES)</t>
  </si>
  <si>
    <t xml:space="preserve">D. Derechos </t>
  </si>
  <si>
    <t>G. Ingresos por ventas de Bienes y Servicios</t>
  </si>
  <si>
    <t>H. Participaciones</t>
  </si>
  <si>
    <t>I. Incentivos Derivados de la Colaboración Fiscal</t>
  </si>
  <si>
    <t>L. Otros Ingresos de Libre Disposición</t>
  </si>
  <si>
    <t>1. Ingresos de Libre Disposición (1=A+B+C+D+E+F+G+H+I+J+K+L)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</si>
  <si>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</si>
  <si>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</si>
  <si>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</si>
  <si>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</si>
  <si>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</si>
  <si>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</si>
  <si>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</si>
  <si>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</si>
  <si>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A. Gobierno (A=a1+a2+a3+a4+a5+a6+a7a+a8)</t>
  </si>
  <si>
    <t>Clasificación Administrativa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</si>
  <si>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</si>
  <si>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</si>
  <si>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</si>
  <si>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</si>
  <si>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</si>
  <si>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</si>
  <si>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</si>
  <si>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</si>
  <si>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I. Gasto No Etiquetado (I=A+B+C+D+E+F+G+H)</t>
  </si>
  <si>
    <t>II. Gasto Etiquetado (II=A+B+C+D+E+F+G+H)</t>
  </si>
  <si>
    <t>A. Deuda Contingente 1</t>
  </si>
  <si>
    <t>B. Deuda Contingente 2</t>
  </si>
  <si>
    <t>C. Deuda Contingente XX</t>
  </si>
  <si>
    <t>A. Instrumento Bono Cupón Cero 1</t>
  </si>
  <si>
    <t>B. Instrumento Bono Cupón Cero 2</t>
  </si>
  <si>
    <t>C. Instrumento Bono Cupón Cero XX</t>
  </si>
  <si>
    <t>A. Crédito 1</t>
  </si>
  <si>
    <t>B. Crédito 2</t>
  </si>
  <si>
    <t>C. Crédito XX</t>
  </si>
  <si>
    <t>Formato 7 b) Proyecciones de Egresos - LDF</t>
  </si>
  <si>
    <t>Proyecciones de Egresos - LDF</t>
  </si>
  <si>
    <t>1.  Gasto No Etiquetado (1=A+B+C+D+E+F+G+H+I)</t>
  </si>
  <si>
    <t>A.     Servicios Personales</t>
  </si>
  <si>
    <t>B.     Materiales y Suministros</t>
  </si>
  <si>
    <t>C.    Servicios Generales</t>
  </si>
  <si>
    <t>D.    Transferencias, Asignaciones, Subsidios y Otras Ayudas</t>
  </si>
  <si>
    <t>E. 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</si>
  <si>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</si>
  <si>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</si>
  <si>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</si>
  <si>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</si>
  <si>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1.  Gasto Etiquetado (2=A+B+C+D+E+F+G+H+I)</t>
  </si>
  <si>
    <t>H.    Participaciones y Aportaciones</t>
  </si>
  <si>
    <t>2.  Total de Egresos Proyectados (3 = 1 + 2)</t>
  </si>
  <si>
    <t>Formato 7 c) Resultados de Ingresos - LDF</t>
  </si>
  <si>
    <t>Resultados de Ingresos - LDF</t>
  </si>
  <si>
    <t>1.  Ingresos de Libre Disposición (1=A+B+C+D+E+F+G+H+I+J+K+L)</t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</si>
  <si>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</si>
  <si>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</si>
  <si>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</si>
  <si>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</si>
  <si>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</si>
  <si>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</si>
  <si>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Ventas de Bienes y Servicios</t>
  </si>
  <si>
    <t>H.    Participaciones</t>
  </si>
  <si>
    <t>I.     Incentivos Derivados de la Colaboración Fiscal</t>
  </si>
  <si>
    <t>K.    Convenios</t>
  </si>
  <si>
    <t>L.     Otros Ingresos de Libre Disposición</t>
  </si>
  <si>
    <t>A.    Aportaciones</t>
  </si>
  <si>
    <t>B.    Convenios</t>
  </si>
  <si>
    <t>C.    Fondos Distintos de Aportaciones</t>
  </si>
  <si>
    <t>D.    Transferencias, Subsidios y Subvenciones, y Pensiones y Jubilaciones</t>
  </si>
  <si>
    <t>E.    Otras Transferencias Federales Etiquetadas</t>
  </si>
  <si>
    <t>2.  Transferencias Federales Etiquetadas (2=A+B+C+D+E)</t>
  </si>
  <si>
    <t>3.  Ingresos Derivados de Financiamientos (3=A)</t>
  </si>
  <si>
    <t>4.  Total de Resultados de Ingresos (4=1+2+3)</t>
  </si>
  <si>
    <t>2. Ingresos derivados de Financiamientos con Fuente de Pago de Transferencias Federales Etiquetadas</t>
  </si>
  <si>
    <t>3. Ingresos Derivados de Financiamiento (3 = 1 + 2)</t>
  </si>
  <si>
    <t>Formato 7 d) Resultados de Egresos - LDF</t>
  </si>
  <si>
    <t>Resultados de Egresos - LDF</t>
  </si>
  <si>
    <t>1.  Gasto No Etiquetado (1=A+B+C+D+E+F+G+H+I)</t>
  </si>
  <si>
    <t>2.  Gasto Etiquetado (2=A+B+C+D+E+F+G+H+I)</t>
  </si>
  <si>
    <t>3. 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</si>
  <si>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</si>
  <si>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</si>
  <si>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</si>
  <si>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</si>
  <si>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</si>
  <si>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</si>
  <si>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</si>
  <si>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</si>
  <si>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</si>
  <si>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</si>
  <si>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</si>
  <si>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</si>
  <si>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</si>
  <si>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</si>
  <si>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</si>
  <si>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</si>
  <si>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</si>
  <si>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</si>
  <si>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</si>
  <si>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</si>
  <si>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</si>
  <si>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</si>
  <si>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</si>
  <si>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</si>
  <si>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</si>
  <si>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</si>
  <si>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</si>
  <si>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</si>
  <si>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</si>
  <si>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</si>
  <si>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</si>
  <si>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</si>
  <si>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</si>
  <si>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</si>
  <si>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</si>
  <si>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</si>
  <si>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</si>
  <si>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</si>
  <si>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</si>
  <si>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</si>
  <si>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</si>
  <si>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</si>
  <si>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</si>
  <si>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</si>
  <si>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</si>
  <si>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</si>
  <si>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</si>
  <si>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Formato 4 Balance Presupuestario - LDF</t>
  </si>
  <si>
    <t>Formato 3 Informe Analítico de Obligaciones Diferentes de Financiamientos - LDF</t>
  </si>
  <si>
    <t>Formato 2 Informe Analítico de la Deuda Pública y Otros Pasivos - LDF</t>
  </si>
  <si>
    <t>Formato 1 Estado de Situación Financiera Detallado - LDF</t>
  </si>
  <si>
    <t>CLAVE</t>
  </si>
  <si>
    <t>N1</t>
  </si>
  <si>
    <t>N2</t>
  </si>
  <si>
    <t>N3</t>
  </si>
  <si>
    <t>N4</t>
  </si>
  <si>
    <t>N5</t>
  </si>
  <si>
    <t>N6</t>
  </si>
  <si>
    <t>N7</t>
  </si>
  <si>
    <t>C  O  N  C  E  P  T  O  S</t>
  </si>
  <si>
    <t>EDO_ACT</t>
  </si>
  <si>
    <t>EDO_ANT</t>
  </si>
  <si>
    <t xml:space="preserve"> </t>
  </si>
  <si>
    <t>Efectivo y Equivalentes</t>
  </si>
  <si>
    <t>Efectivo</t>
  </si>
  <si>
    <t>Bancos/Tesorería</t>
  </si>
  <si>
    <t>Bancos/Dependencias y Otros</t>
  </si>
  <si>
    <t>Inversiones Temporales (Hasta 3 meses)</t>
  </si>
  <si>
    <t>Fondos con Afectación Específica</t>
  </si>
  <si>
    <t>Depósitos de Fondos de Terceros en Garantía y/o Administración</t>
  </si>
  <si>
    <t>Otros Efectivos y Equivalentes</t>
  </si>
  <si>
    <t>Derechos a Recibir Efectivo o Equivalentes</t>
  </si>
  <si>
    <t>Inversiones Financieras de Corto Plazo</t>
  </si>
  <si>
    <t>Cuentas por Cobrar a Corto Plazo</t>
  </si>
  <si>
    <t>Deudores Diversos por Cobrar a Corto Plazo</t>
  </si>
  <si>
    <t>Ingresos por Recuperar a Corto Plazo</t>
  </si>
  <si>
    <t>Deudores por Anticipos de la Tesorería a Corto Plazo</t>
  </si>
  <si>
    <t>Préstamos Otorgados a Corto Plazo</t>
  </si>
  <si>
    <t>Otros Derechos a Recibir Efectivo o Equivalentes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</si>
  <si>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</si>
  <si>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</si>
  <si>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</si>
  <si>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</si>
  <si>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</si>
  <si>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Derechos a Recibir Bienes o Servicios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</si>
  <si>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</si>
  <si>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</si>
  <si>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</si>
  <si>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</si>
  <si>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</si>
  <si>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</si>
  <si>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Almacenes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</si>
  <si>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</si>
  <si>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</si>
  <si>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</si>
  <si>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Circulantes</t>
  </si>
  <si>
    <t>Valores en Garantía</t>
  </si>
  <si>
    <t>Bienes en Garantía (excluye depósitos de fondos)</t>
  </si>
  <si>
    <t>Bienes Derivados de Embargos, Decomisos, Aseguramientos y Dación en Pago</t>
  </si>
  <si>
    <t>Adquisición con Fondos de Terceros</t>
  </si>
  <si>
    <t>Total de Activos Circulantes</t>
  </si>
  <si>
    <t>Inversiones Financieras a Largo Plazo</t>
  </si>
  <si>
    <t xml:space="preserve">Derechos a Recibir Efectivo o Equivalentes a Largo Plazo </t>
  </si>
  <si>
    <t xml:space="preserve">Bienes Inmuebles, Infraestructura y Construcciones en Proceso </t>
  </si>
  <si>
    <t xml:space="preserve">Bienes Muebles </t>
  </si>
  <si>
    <t xml:space="preserve">Activos Intangibles </t>
  </si>
  <si>
    <t xml:space="preserve">Depreciación, Deterioro y Amortización Acumulada de Bienes </t>
  </si>
  <si>
    <t>Activos Diferidos</t>
  </si>
  <si>
    <t>Estimación por Pérdida o Deterioro de Activos no Circulantes</t>
  </si>
  <si>
    <t>Otros Activos no Circulantes</t>
  </si>
  <si>
    <t>Total de Activos No Circulantes</t>
  </si>
  <si>
    <t>Total del Activo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</si>
  <si>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</si>
  <si>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</si>
  <si>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</si>
  <si>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</si>
  <si>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</si>
  <si>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</si>
  <si>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</si>
  <si>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</si>
  <si>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</si>
  <si>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</si>
  <si>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</si>
  <si>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</si>
  <si>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</si>
  <si>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</si>
  <si>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Porción a Corto Plazo de la Deuda Pública a Largo Plazo</t>
  </si>
  <si>
    <t>Porción a Corto Plazo de la Deuda Pública</t>
  </si>
  <si>
    <t>Porción a Corto Plazo de Arrendamiento Financiero</t>
  </si>
  <si>
    <t>Títulos y Valores a Corto Plazo</t>
  </si>
  <si>
    <t>Pasivos Diferidos a Corto Plazo</t>
  </si>
  <si>
    <t>Ingresos Cobrados por Adelantado a Corto Plazo</t>
  </si>
  <si>
    <t>Intereses Cobrados por Adelantado a Corto Plazo</t>
  </si>
  <si>
    <t>Otros Pasivos Diferidos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</si>
  <si>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</si>
  <si>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</si>
  <si>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</si>
  <si>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</si>
  <si>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</si>
  <si>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</si>
  <si>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</si>
  <si>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Provisiones a Corto Plazo</t>
  </si>
  <si>
    <t>Provisión para Demandas y Juicios a Corto Plazo</t>
  </si>
  <si>
    <t>Provisión para Contingencias a Corto Plazo</t>
  </si>
  <si>
    <t>Otras Provisiones a Corto Plazo</t>
  </si>
  <si>
    <t>Otros Pasivos a Corto Plazo</t>
  </si>
  <si>
    <t>Ingresos por Clasificar</t>
  </si>
  <si>
    <t>Recaudación por Participar</t>
  </si>
  <si>
    <t>Otros Pasivos Circulantes</t>
  </si>
  <si>
    <t>Total de Pasivos Circulantes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</si>
  <si>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</si>
  <si>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</si>
  <si>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</si>
  <si>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</si>
  <si>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Garantía y/o en Administración a Largo Plazo</t>
  </si>
  <si>
    <t>Provisiones a Largo Plazo</t>
  </si>
  <si>
    <t>Total de Pasivos No Circulantes</t>
  </si>
  <si>
    <t>Total del Pasivo</t>
  </si>
  <si>
    <t>Hacienda Pública/Patrimonio Contribuido</t>
  </si>
  <si>
    <t>Aportaciones</t>
  </si>
  <si>
    <t>Donaciones de Capital</t>
  </si>
  <si>
    <t>Actualización de la Hacienda Pública/Patrimonio</t>
  </si>
  <si>
    <t>Hacienda Pública/Patrimonio Generado</t>
  </si>
  <si>
    <t>Resultados del Ejercicio (Ahorro/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</si>
  <si>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</si>
  <si>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</si>
  <si>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</si>
  <si>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</si>
  <si>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</si>
  <si>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</si>
  <si>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</si>
  <si>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Total Hacienda Pública/Patrimonio</t>
  </si>
  <si>
    <t>Total del Pasivo y Hacienda Pública/Patrimonio</t>
  </si>
  <si>
    <t>Denominación de la Deuda Pública y Otros Pasivos</t>
  </si>
  <si>
    <t>Deuda Pública</t>
  </si>
  <si>
    <t>Corto Plazo</t>
  </si>
  <si>
    <t>Instituciones de Crédito</t>
  </si>
  <si>
    <t>Títulos y Valores</t>
  </si>
  <si>
    <t>Arrendamientos Financieros</t>
  </si>
  <si>
    <t>Largo Plazo</t>
  </si>
  <si>
    <t>Otros Pasivos</t>
  </si>
  <si>
    <t>Total de la Deuda Pública y Otros Pasivos</t>
  </si>
  <si>
    <t>Deuda Contingente</t>
  </si>
  <si>
    <t>Valor de Instrumentos Bono Cupón Cero</t>
  </si>
  <si>
    <t>Obligaciones a Corto Plazo</t>
  </si>
  <si>
    <t>SALDO_ANT</t>
  </si>
  <si>
    <t>DISP</t>
  </si>
  <si>
    <t>AMORT</t>
  </si>
  <si>
    <t>REVAL</t>
  </si>
  <si>
    <t>SALDO_FIN</t>
  </si>
  <si>
    <t>PAGO_INT</t>
  </si>
  <si>
    <t>*</t>
  </si>
  <si>
    <t>PAGO_COM</t>
  </si>
  <si>
    <t>MONTO</t>
  </si>
  <si>
    <t>PLAZO</t>
  </si>
  <si>
    <t>COMISIONES</t>
  </si>
  <si>
    <t>TASA_INTERES</t>
  </si>
  <si>
    <t>TASA_EFECTIVA</t>
  </si>
  <si>
    <t>Denominación de las Obligaciones Diferentes de Financiamiento</t>
  </si>
  <si>
    <t>Asociaciones Público Privadas</t>
  </si>
  <si>
    <t>Otros Instrumentos</t>
  </si>
  <si>
    <t>Total de Obligaciones Diferentes de Financiamiento</t>
  </si>
  <si>
    <t>FECHA_CONTRATO</t>
  </si>
  <si>
    <t>FECHA_INICIO</t>
  </si>
  <si>
    <t>FECHA_VENCIMIENTO</t>
  </si>
  <si>
    <t>MONTO_INVERSION</t>
  </si>
  <si>
    <t>MONTO_PROMEDIO</t>
  </si>
  <si>
    <t>MONTO_PROMEDIO_INV</t>
  </si>
  <si>
    <t>MONTO_PAGADO</t>
  </si>
  <si>
    <t>MONTO_PAGADO_ACTUALIZADO</t>
  </si>
  <si>
    <t>SALDO_PENDIENTE</t>
  </si>
  <si>
    <t>EST_APROB</t>
  </si>
  <si>
    <t>Ingresos Totales</t>
  </si>
  <si>
    <t>Transferencias Federales Etiquetadas</t>
  </si>
  <si>
    <t>Financiamiento Neto</t>
  </si>
  <si>
    <t>Egresos Presupuestarios</t>
  </si>
  <si>
    <t>Gasto No Etiquetado</t>
  </si>
  <si>
    <t>Gasto Etiquetado</t>
  </si>
  <si>
    <t>Balance Presupuestario</t>
  </si>
  <si>
    <t>Balance Presupuestario sin Financiamiento Neto</t>
  </si>
  <si>
    <t>Balance Presupuestario sin Financiamiento Neto y sin Remanentes del Ejercicio Anterior</t>
  </si>
  <si>
    <t>Intereses, Comisiones y Gastos de la Deuda</t>
  </si>
  <si>
    <t>Intereses, Comisiones y Gastos de la Deuda con Gasto No Etiquetado</t>
  </si>
  <si>
    <t>Intereses, Comisiones y Gastos de la Deuda con Gasto Etiquetado</t>
  </si>
  <si>
    <t>Balance Primario</t>
  </si>
  <si>
    <t>Financiamiento</t>
  </si>
  <si>
    <t>Financiamiento con Fuente de Pago de Ingresos de Libre Disposición</t>
  </si>
  <si>
    <t>Financiamiento con Fuente de Pago de Transferencias Federales Etiquetadas</t>
  </si>
  <si>
    <t>Amortización de la Deuda</t>
  </si>
  <si>
    <t>Financiamiento Neto con Fuente de Pago de Ingresos de Libre</t>
  </si>
  <si>
    <t>Amortización de la Deuda Pública con Gasto No Etiquetado</t>
  </si>
  <si>
    <t>Remanentes de Ingresos de Libre Disposición aplicados en el periodo</t>
  </si>
  <si>
    <t>Financiamiento Neto con Fuente de Pago de Transferencias Federales Etiquetadas</t>
  </si>
  <si>
    <t>Financiamiento con Fuente de Pago de Transferencias Federales</t>
  </si>
  <si>
    <t>Amortización de la Deuda Pública con Gasto Etiquetado</t>
  </si>
  <si>
    <t>Remanentes de Transferencias Federales Etiquetadas aplicados en el periodo</t>
  </si>
  <si>
    <t>DEVENGADO</t>
  </si>
  <si>
    <t>RECAUDADO_PAGADO</t>
  </si>
  <si>
    <t>Remanentes del Ejercicio Anterior</t>
  </si>
  <si>
    <t>Balance Presupuestario de Recursos Etiquetados</t>
  </si>
  <si>
    <t>Balance Presupuestario de Recursos Etiquetados sin Financiamiento</t>
  </si>
  <si>
    <t>ESTIMADO</t>
  </si>
  <si>
    <t>MODIFICADO</t>
  </si>
  <si>
    <t>RECAUDADO</t>
  </si>
  <si>
    <t>DIFERENCIA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</si>
  <si>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</si>
  <si>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</si>
  <si>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</si>
  <si>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</si>
  <si>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</si>
  <si>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</si>
  <si>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</si>
  <si>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 xml:space="preserve">Fondo General de Participaciones </t>
  </si>
  <si>
    <t>Fondo de Fomento Municipal</t>
  </si>
  <si>
    <t>Fondo de Fiscalización y Recaudación</t>
  </si>
  <si>
    <t>Fondo de Compensación</t>
  </si>
  <si>
    <t>Fondo de Extracción de Hidrocarburos</t>
  </si>
  <si>
    <t>Impuesto Especial Sobre Producción y Servicios</t>
  </si>
  <si>
    <t>0.136% de la Recaudación Federal Participable</t>
  </si>
  <si>
    <t>3.17% Sobre Extracción de Petróleo</t>
  </si>
  <si>
    <t>Gasolinas y Diésel</t>
  </si>
  <si>
    <t>Fondo del Impuesto Sobre la Renta</t>
  </si>
  <si>
    <t>Fondo de Estabilización de los Ingresos de las Entidades Federativas</t>
  </si>
  <si>
    <t>Incentivos Derivados de la Colaboración Fiscal</t>
  </si>
  <si>
    <t>Participaciones</t>
  </si>
  <si>
    <t>Tenencia o Uso de Vehículos</t>
  </si>
  <si>
    <t>Fondo de Compensación ISAN</t>
  </si>
  <si>
    <t>Impuesto Sobre Automóviles Nuevos</t>
  </si>
  <si>
    <t>Fondo de Compensación de Repecos-Intermedios</t>
  </si>
  <si>
    <t>Otros Incentivos Económicos</t>
  </si>
  <si>
    <t>Transferencias</t>
  </si>
  <si>
    <t>Convenios</t>
  </si>
  <si>
    <t>Otros Convenios y Subsidios</t>
  </si>
  <si>
    <t>Otros Ingresos de Libre Disposición (L=l1+l2)</t>
  </si>
  <si>
    <t xml:space="preserve">Participaciones en Ingresos Locales </t>
  </si>
  <si>
    <t>Otros Ingresos de Libre Disposición</t>
  </si>
  <si>
    <t>Total de Ingresos de Libre Disposición</t>
  </si>
  <si>
    <t>Fondo de Aportaciones para la Nómina Educativa y Gasto Operativo</t>
  </si>
  <si>
    <t>Fondo de Aportaciones para los Servicios de Salud</t>
  </si>
  <si>
    <t>Fondo de Aportaciones para la Infraestructura Social</t>
  </si>
  <si>
    <t>Fondo de Aportaciones para el Fortalecimiento de los Municipios y de las Demarcaciones Territoriales del Distrito Federal</t>
  </si>
  <si>
    <t>Fondo de Aportaciones Múltiples</t>
  </si>
  <si>
    <t>Fondo de Aportaciones para la Educación Tecnológica y de Adultos</t>
  </si>
  <si>
    <t>Fondo de Aportaciones para la Seguridad Pública de los Estados y del Distrito Federal</t>
  </si>
  <si>
    <t>Fondo de Aportaciones para el Fortalecimiento de las Entidades Federativas</t>
  </si>
  <si>
    <t>Convenios de Protección Social en Salud</t>
  </si>
  <si>
    <t>Convenios de Descentralización</t>
  </si>
  <si>
    <t>Convenios de Reasignación</t>
  </si>
  <si>
    <t>Fondos Distintos de Aportaciones</t>
  </si>
  <si>
    <t>Fondo para Entidades Federativas y Municipios Productores de Hidrocarburos</t>
  </si>
  <si>
    <t>Fondo Minero</t>
  </si>
  <si>
    <t>Transferencias, Subsidios y Subvenciones, y Pensiones y Jubilaciones</t>
  </si>
  <si>
    <t>Otras Transferencias Federales Etiquetadas</t>
  </si>
  <si>
    <t>Total de Transferencias Federales Etiquetadas</t>
  </si>
  <si>
    <t>Ingresos Derivados de Financiamientos</t>
  </si>
  <si>
    <t>Ingresos Derivados de Financiamientos con Fuente de Pago de Ingresos de Libre Disposición</t>
  </si>
  <si>
    <t>Ingresos Derivados de Financiamientos con Fuente de Pago de Transferencias Federales Etiquetadas</t>
  </si>
  <si>
    <t>NOMBRE DEL ENTE PÚBLICO</t>
  </si>
  <si>
    <t>PERIODO DE INFORME</t>
  </si>
  <si>
    <t>AÑO DEL INFORME</t>
  </si>
  <si>
    <t>ENTIDAD FEDERATIVA</t>
  </si>
  <si>
    <t>MUNICIPIO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</si>
  <si>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</si>
  <si>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</si>
  <si>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</si>
  <si>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</si>
  <si>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</si>
  <si>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</si>
  <si>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</si>
  <si>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</si>
  <si>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</si>
  <si>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</si>
  <si>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</si>
  <si>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</si>
  <si>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</si>
  <si>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</si>
  <si>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</si>
  <si>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</si>
  <si>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</si>
  <si>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</si>
  <si>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</si>
  <si>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</si>
  <si>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</si>
  <si>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</si>
  <si>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</si>
  <si>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</si>
  <si>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</si>
  <si>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</si>
  <si>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</si>
  <si>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</si>
  <si>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</si>
  <si>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</si>
  <si>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</si>
  <si>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</si>
  <si>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ESTADOS FINANCIEROS - DATOS GENERALES</t>
  </si>
  <si>
    <t>Asientos</t>
  </si>
  <si>
    <t>Calvillo</t>
  </si>
  <si>
    <t>Cosío</t>
  </si>
  <si>
    <t>El Llano</t>
  </si>
  <si>
    <t>Jesús María</t>
  </si>
  <si>
    <t>Pabellón de Arteaga</t>
  </si>
  <si>
    <t>Rincón de Romos</t>
  </si>
  <si>
    <t>San Francisco de los Romo</t>
  </si>
  <si>
    <t>San José de Gracia</t>
  </si>
  <si>
    <t>Tepezalá</t>
  </si>
  <si>
    <t>Ensenada</t>
  </si>
  <si>
    <t>Mexicali</t>
  </si>
  <si>
    <t>Playas de Rosarito</t>
  </si>
  <si>
    <t>Tecate</t>
  </si>
  <si>
    <t>Tijuana</t>
  </si>
  <si>
    <t>Comondú</t>
  </si>
  <si>
    <t>La Paz</t>
  </si>
  <si>
    <t>Loreto</t>
  </si>
  <si>
    <t>Los Cabos</t>
  </si>
  <si>
    <t>Mulegé</t>
  </si>
  <si>
    <t>Calakmul</t>
  </si>
  <si>
    <t>Calkiní</t>
  </si>
  <si>
    <t>Candelaria</t>
  </si>
  <si>
    <t>Carmen</t>
  </si>
  <si>
    <t>Champotón</t>
  </si>
  <si>
    <t>Escárcega</t>
  </si>
  <si>
    <t>Hecelchakán</t>
  </si>
  <si>
    <t>Hopelchén</t>
  </si>
  <si>
    <t>Palizada</t>
  </si>
  <si>
    <t>Tenabo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</si>
  <si>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</si>
  <si>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</si>
  <si>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</si>
  <si>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</si>
  <si>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</si>
  <si>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</si>
  <si>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</si>
  <si>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</si>
  <si>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</si>
  <si>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</si>
  <si>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</si>
  <si>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Jiménez</t>
  </si>
  <si>
    <t>Juárez</t>
  </si>
  <si>
    <t>Lamadrid</t>
  </si>
  <si>
    <t>Matamoros</t>
  </si>
  <si>
    <t>Monclova</t>
  </si>
  <si>
    <t>Múzquiz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</si>
  <si>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</si>
  <si>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</si>
  <si>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</si>
  <si>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</si>
  <si>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</si>
  <si>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</si>
  <si>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</si>
  <si>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</si>
  <si>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</si>
  <si>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</si>
  <si>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</si>
  <si>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</si>
  <si>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</si>
  <si>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</si>
  <si>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</si>
  <si>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</si>
  <si>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</si>
  <si>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</si>
  <si>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Armería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</si>
  <si>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</si>
  <si>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</si>
  <si>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</si>
  <si>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</si>
  <si>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</si>
  <si>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</si>
  <si>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</si>
  <si>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</si>
  <si>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Acacoyagua</t>
  </si>
  <si>
    <t>Acala</t>
  </si>
  <si>
    <t>Acapetahua</t>
  </si>
  <si>
    <t>Aldama</t>
  </si>
  <si>
    <t>Altamirano</t>
  </si>
  <si>
    <t>Amatán</t>
  </si>
  <si>
    <t>Amatenango de la Frontera</t>
  </si>
  <si>
    <t>Amatenango del Valle</t>
  </si>
  <si>
    <t>Angel Albino Corzo</t>
  </si>
  <si>
    <t>Arriaga</t>
  </si>
  <si>
    <t>Bejucal de Ocampo</t>
  </si>
  <si>
    <t>Belizario Domínguez</t>
  </si>
  <si>
    <t>Bella Vista</t>
  </si>
  <si>
    <t>Benemérito de las Américas</t>
  </si>
  <si>
    <t>Berriozábal</t>
  </si>
  <si>
    <t>Bochil</t>
  </si>
  <si>
    <t>Cacahoatán</t>
  </si>
  <si>
    <t>Catazajá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</si>
  <si>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</si>
  <si>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</si>
  <si>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</si>
  <si>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</si>
  <si>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</si>
  <si>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</si>
  <si>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</si>
  <si>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</si>
  <si>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</si>
  <si>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</si>
  <si>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Cintalapa</t>
  </si>
  <si>
    <t>Coapilla</t>
  </si>
  <si>
    <t>Comitán de Domínguez</t>
  </si>
  <si>
    <t>Copainalá</t>
  </si>
  <si>
    <t>El Bosque</t>
  </si>
  <si>
    <t>El Parral</t>
  </si>
  <si>
    <t>El Porvenir</t>
  </si>
  <si>
    <t>Emiliano Zapata</t>
  </si>
  <si>
    <t>Escuintla</t>
  </si>
  <si>
    <t>Francisco León</t>
  </si>
  <si>
    <t>Frontera Comalapa</t>
  </si>
  <si>
    <t>Frontera Hidalgo</t>
  </si>
  <si>
    <t>Huehuetán</t>
  </si>
  <si>
    <t>Huitiupán</t>
  </si>
  <si>
    <t>Huixtán</t>
  </si>
  <si>
    <t>Huixtla</t>
  </si>
  <si>
    <t>Ixhuatán</t>
  </si>
  <si>
    <t>Ixtacomitán</t>
  </si>
  <si>
    <t>Ixtapa</t>
  </si>
  <si>
    <t>Ixtapangajoya</t>
  </si>
  <si>
    <t>Jiquipilas</t>
  </si>
  <si>
    <t>Jitotol</t>
  </si>
  <si>
    <t>La Concordia</t>
  </si>
  <si>
    <t>La Grandeza</t>
  </si>
  <si>
    <t>La Independencia</t>
  </si>
  <si>
    <t>La Libertad</t>
  </si>
  <si>
    <t>La Trinitaria</t>
  </si>
  <si>
    <t>Larráinzar</t>
  </si>
  <si>
    <t>Las Margaritas</t>
  </si>
  <si>
    <t>Las Rosas</t>
  </si>
  <si>
    <t>Mapastepec</t>
  </si>
  <si>
    <t>Maravilla Tenejapa</t>
  </si>
  <si>
    <t>Marqués de Comillas</t>
  </si>
  <si>
    <t>Mazapa de Madero</t>
  </si>
  <si>
    <t>Mazatán</t>
  </si>
  <si>
    <t>Metapa</t>
  </si>
  <si>
    <t>Mezcalapa</t>
  </si>
  <si>
    <t>Mitontic</t>
  </si>
  <si>
    <t>Montecristo de Guerrero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</si>
  <si>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</si>
  <si>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</si>
  <si>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</si>
  <si>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</si>
  <si>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</si>
  <si>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</si>
  <si>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</si>
  <si>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</si>
  <si>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</si>
  <si>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</si>
  <si>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</si>
  <si>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</si>
  <si>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</si>
  <si>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Pueblo Nuevo Solistahuacán</t>
  </si>
  <si>
    <t>Rayón</t>
  </si>
  <si>
    <t>Reforma</t>
  </si>
  <si>
    <t>Sabanilla</t>
  </si>
  <si>
    <t>Salto de Agua</t>
  </si>
  <si>
    <t>San Andrés Duraznal</t>
  </si>
  <si>
    <t>San Cristóbal de las Casas</t>
  </si>
  <si>
    <t>San Fernando</t>
  </si>
  <si>
    <t>San Juan Cancuc</t>
  </si>
  <si>
    <t>San Lucas</t>
  </si>
  <si>
    <t>Santiago el Pinar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</si>
  <si>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</si>
  <si>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</si>
  <si>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</si>
  <si>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</si>
  <si>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</si>
  <si>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</si>
  <si>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</si>
  <si>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</si>
  <si>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</si>
  <si>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</si>
  <si>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</si>
  <si>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</si>
  <si>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</si>
  <si>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</si>
  <si>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</si>
  <si>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</si>
  <si>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</si>
  <si>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</si>
  <si>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Tumbalá</t>
  </si>
  <si>
    <t>Tuxtla Chico</t>
  </si>
  <si>
    <t>Tuxtla Gutiérrez</t>
  </si>
  <si>
    <t>Tuzantán</t>
  </si>
  <si>
    <t>Tzimol</t>
  </si>
  <si>
    <t>Unión Juárez</t>
  </si>
  <si>
    <t>Venustiano Carranza</t>
  </si>
  <si>
    <t>Villa Comaltitlán</t>
  </si>
  <si>
    <t>Villa Corzo</t>
  </si>
  <si>
    <t>Villaflores</t>
  </si>
  <si>
    <t>Yajalón</t>
  </si>
  <si>
    <t>Zinacantán</t>
  </si>
  <si>
    <t>Ahumada</t>
  </si>
  <si>
    <t>Aquiles Serdán</t>
  </si>
  <si>
    <t>Ascensión</t>
  </si>
  <si>
    <t>Bachíniva</t>
  </si>
  <si>
    <t>Balleza</t>
  </si>
  <si>
    <t>Batopilas</t>
  </si>
  <si>
    <t>Bocoyna</t>
  </si>
  <si>
    <t>Buenaventura</t>
  </si>
  <si>
    <t>Camargo</t>
  </si>
  <si>
    <t>Carichí</t>
  </si>
  <si>
    <t>Casas Grandes</t>
  </si>
  <si>
    <t>Chínipas</t>
  </si>
  <si>
    <t>Coronado</t>
  </si>
  <si>
    <t>Coyame del Sotol</t>
  </si>
  <si>
    <t>Cusihuiriachi</t>
  </si>
  <si>
    <t>Delicias</t>
  </si>
  <si>
    <t>Dr. Belisario Domínguez</t>
  </si>
  <si>
    <t>El Tule</t>
  </si>
  <si>
    <t>Galeana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</si>
  <si>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</si>
  <si>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</si>
  <si>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</si>
  <si>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</si>
  <si>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</si>
  <si>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</si>
  <si>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</si>
  <si>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</si>
  <si>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</si>
  <si>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</si>
  <si>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</si>
  <si>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La Cruz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</si>
  <si>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</si>
  <si>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</si>
  <si>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</si>
  <si>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</si>
  <si>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</si>
  <si>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</si>
  <si>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</si>
  <si>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</si>
  <si>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</si>
  <si>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</si>
  <si>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</si>
  <si>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</si>
  <si>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</si>
  <si>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</si>
  <si>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</si>
  <si>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</si>
  <si>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</si>
  <si>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</si>
  <si>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</si>
  <si>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Santa Isabel</t>
  </si>
  <si>
    <t>Satevó</t>
  </si>
  <si>
    <t>Saucillo</t>
  </si>
  <si>
    <t>Temósachic</t>
  </si>
  <si>
    <t>Urique</t>
  </si>
  <si>
    <t>Uruachi</t>
  </si>
  <si>
    <t>Valle de Zaragoza</t>
  </si>
  <si>
    <t>Álvaro Obregón</t>
  </si>
  <si>
    <t>Azcapotzalco</t>
  </si>
  <si>
    <t>Benito Juárez</t>
  </si>
  <si>
    <t>Coyoacán</t>
  </si>
  <si>
    <t>Cuajimalpa de Morelos</t>
  </si>
  <si>
    <t>Gustavo A. Madero</t>
  </si>
  <si>
    <t>Iztacalco</t>
  </si>
  <si>
    <t>Iztapalapa</t>
  </si>
  <si>
    <t>La Magdalena Contreras</t>
  </si>
  <si>
    <t>Miguel Hidalgo</t>
  </si>
  <si>
    <t>Milpa Alta</t>
  </si>
  <si>
    <t>Tláhuac</t>
  </si>
  <si>
    <t>Tlalpan</t>
  </si>
  <si>
    <t>Xochimilco</t>
  </si>
  <si>
    <t>Canatlán</t>
  </si>
  <si>
    <t>Canelas</t>
  </si>
  <si>
    <t>Coneto de Comonfort</t>
  </si>
  <si>
    <t>Cuencamé</t>
  </si>
  <si>
    <t>El Oro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</si>
  <si>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</si>
  <si>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</si>
  <si>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</si>
  <si>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</si>
  <si>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</si>
  <si>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</si>
  <si>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</si>
  <si>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</si>
  <si>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</si>
  <si>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</si>
  <si>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Nuevo Ideal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</si>
  <si>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</si>
  <si>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</si>
  <si>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</si>
  <si>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</si>
  <si>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</si>
  <si>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</si>
  <si>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</si>
  <si>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</si>
  <si>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</si>
  <si>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</si>
  <si>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</si>
  <si>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</si>
  <si>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</si>
  <si>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</si>
  <si>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</si>
  <si>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</si>
  <si>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</si>
  <si>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</si>
  <si>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</si>
  <si>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</si>
  <si>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Acámbaro</t>
  </si>
  <si>
    <t>Apaseo el Alto</t>
  </si>
  <si>
    <t>Apaseo el Grande</t>
  </si>
  <si>
    <t>Atarjea</t>
  </si>
  <si>
    <t>Celaya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</si>
  <si>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</si>
  <si>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</si>
  <si>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</si>
  <si>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</si>
  <si>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</si>
  <si>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</si>
  <si>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Huanímaro</t>
  </si>
  <si>
    <t>Irapuato</t>
  </si>
  <si>
    <t>Jaral del Progreso</t>
  </si>
  <si>
    <t>Jerécuaro</t>
  </si>
  <si>
    <t>León</t>
  </si>
  <si>
    <t>Manuel Doblado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</si>
  <si>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</si>
  <si>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</si>
  <si>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</si>
  <si>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</si>
  <si>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</si>
  <si>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</si>
  <si>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</si>
  <si>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</si>
  <si>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</si>
  <si>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</si>
  <si>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</si>
  <si>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 Miguel de Allende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</si>
  <si>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</si>
  <si>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</si>
  <si>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</si>
  <si>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</si>
  <si>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</si>
  <si>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</si>
  <si>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</si>
  <si>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</si>
  <si>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</si>
  <si>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</si>
  <si>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</si>
  <si>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</si>
  <si>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</si>
  <si>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</si>
  <si>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Acatepec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</si>
  <si>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</si>
  <si>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</si>
  <si>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</si>
  <si>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</si>
  <si>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</si>
  <si>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</si>
  <si>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</si>
  <si>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</si>
  <si>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</si>
  <si>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</si>
  <si>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</si>
  <si>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</si>
  <si>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</si>
  <si>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Chilapa de Álvarez</t>
  </si>
  <si>
    <t>Chilpancingo de los Bravo</t>
  </si>
  <si>
    <t>Coahuayutla de José María Izazaga</t>
  </si>
  <si>
    <t>Cochoapa el Grande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</si>
  <si>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</si>
  <si>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</si>
  <si>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</si>
  <si>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</si>
  <si>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</si>
  <si>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</si>
  <si>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</si>
  <si>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</si>
  <si>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</si>
  <si>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</si>
  <si>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</si>
  <si>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Eduardo Neri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</si>
  <si>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</si>
  <si>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</si>
  <si>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</si>
  <si>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</si>
  <si>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</si>
  <si>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</si>
  <si>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</si>
  <si>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Iliatenco</t>
  </si>
  <si>
    <t>Ixcateopan de Cuauhtémoc</t>
  </si>
  <si>
    <t>José Joaquín de Herrera</t>
  </si>
  <si>
    <t>Juan R. Escudero</t>
  </si>
  <si>
    <t>Juchitán</t>
  </si>
  <si>
    <t>La Unión de Isidoro Montes de Oca</t>
  </si>
  <si>
    <t>Leonardo Bravo</t>
  </si>
  <si>
    <t>Malinaltepec</t>
  </si>
  <si>
    <t>Marquelia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</si>
  <si>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</si>
  <si>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</si>
  <si>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</si>
  <si>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</si>
  <si>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</si>
  <si>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</si>
  <si>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</si>
  <si>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</si>
  <si>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</si>
  <si>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</si>
  <si>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</si>
  <si>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</si>
  <si>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</si>
  <si>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</si>
  <si>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</si>
  <si>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</si>
  <si>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</si>
  <si>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</si>
  <si>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</si>
  <si>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</si>
  <si>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</si>
  <si>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</si>
  <si>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</si>
  <si>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</si>
  <si>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</si>
  <si>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</si>
  <si>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Xalpatláhuac</t>
  </si>
  <si>
    <t>Xochihuehuetlán</t>
  </si>
  <si>
    <t>Xochistlahuaca</t>
  </si>
  <si>
    <t>Zapotitlán Tablas</t>
  </si>
  <si>
    <t>Zihuatanejo de Azueta</t>
  </si>
  <si>
    <t>Zirándaro</t>
  </si>
  <si>
    <t>Zitlala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</si>
  <si>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</si>
  <si>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</si>
  <si>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</si>
  <si>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</si>
  <si>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</si>
  <si>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</si>
  <si>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</si>
  <si>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</si>
  <si>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Atitalaquia</t>
  </si>
  <si>
    <t>Atlapexco</t>
  </si>
  <si>
    <t>Atotonilco de Tula</t>
  </si>
  <si>
    <t>Atotonilco el Grande</t>
  </si>
  <si>
    <t>Calnali</t>
  </si>
  <si>
    <t>Cardonal</t>
  </si>
  <si>
    <t>Chapantongo</t>
  </si>
  <si>
    <t>Chapulhuacán</t>
  </si>
  <si>
    <t>Chilcuautla</t>
  </si>
  <si>
    <t>Cuautepec de Hinojosa</t>
  </si>
  <si>
    <t>El Arenal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</si>
  <si>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</si>
  <si>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</si>
  <si>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</si>
  <si>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</si>
  <si>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</si>
  <si>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</si>
  <si>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</si>
  <si>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</si>
  <si>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</si>
  <si>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</si>
  <si>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</si>
  <si>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</si>
  <si>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La Misión</t>
  </si>
  <si>
    <t>Lolotla</t>
  </si>
  <si>
    <t>Metepec</t>
  </si>
  <si>
    <t>Metztitlán</t>
  </si>
  <si>
    <t>Mineral de la Reforma</t>
  </si>
  <si>
    <t>Mineral del Chico</t>
  </si>
  <si>
    <t>Mineral del Monte</t>
  </si>
  <si>
    <t>Mixquiahuala de Juárez</t>
  </si>
  <si>
    <t>Molango de Escamilla</t>
  </si>
  <si>
    <t>Nicolás Flores</t>
  </si>
  <si>
    <t>Nopala de Villagrán</t>
  </si>
  <si>
    <t>Omitlán de Juárez</t>
  </si>
  <si>
    <t>Pachuca de Soto</t>
  </si>
  <si>
    <t>Pacula</t>
  </si>
  <si>
    <t>Pisaflores</t>
  </si>
  <si>
    <t>Progreso de Obregón</t>
  </si>
  <si>
    <t>San Agustín Metzquititlán</t>
  </si>
  <si>
    <t>San Agustín Tlaxiaca</t>
  </si>
  <si>
    <t>San Bartolo Tutotepec</t>
  </si>
  <si>
    <t>San Felipe Orizatlán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</si>
  <si>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</si>
  <si>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</si>
  <si>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</si>
  <si>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</si>
  <si>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</si>
  <si>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</si>
  <si>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</si>
  <si>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</si>
  <si>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</si>
  <si>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</si>
  <si>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</si>
  <si>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</si>
  <si>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</si>
  <si>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</si>
  <si>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</si>
  <si>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</si>
  <si>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</si>
  <si>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</si>
  <si>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</si>
  <si>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</si>
  <si>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</si>
  <si>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</si>
  <si>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</si>
  <si>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Villa de Tezontepec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</si>
  <si>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</si>
  <si>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</si>
  <si>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</si>
  <si>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</si>
  <si>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</si>
  <si>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</si>
  <si>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</si>
  <si>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Acatic</t>
  </si>
  <si>
    <t>Acatlán de Juárez</t>
  </si>
  <si>
    <t>Ahualulco de Mercado</t>
  </si>
  <si>
    <t>Amacueca</t>
  </si>
  <si>
    <t>Amatitán</t>
  </si>
  <si>
    <t>Ameca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</si>
  <si>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</si>
  <si>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</si>
  <si>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</si>
  <si>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</si>
  <si>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</si>
  <si>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</si>
  <si>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</si>
  <si>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</si>
  <si>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</si>
  <si>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Bolaños</t>
  </si>
  <si>
    <t>Cabo Corrientes</t>
  </si>
  <si>
    <t>Cañadas de Obregón</t>
  </si>
  <si>
    <t>Casimiro Castillo</t>
  </si>
  <si>
    <t>Chapala</t>
  </si>
  <si>
    <t>Chimaltitán</t>
  </si>
  <si>
    <t>Chiquilistlán</t>
  </si>
  <si>
    <t>Cihuatlán</t>
  </si>
  <si>
    <t>Colotlán</t>
  </si>
  <si>
    <t>Concepción de Buenos Aires</t>
  </si>
  <si>
    <t>Cuautitlán de García Barragán</t>
  </si>
  <si>
    <t>Cuautla</t>
  </si>
  <si>
    <t>Cuquío</t>
  </si>
  <si>
    <t>Degollado</t>
  </si>
  <si>
    <t>Ejutla</t>
  </si>
  <si>
    <t>El Grullo</t>
  </si>
  <si>
    <t>El Limón</t>
  </si>
  <si>
    <t>El Salto</t>
  </si>
  <si>
    <t>Encarnación de Díaz</t>
  </si>
  <si>
    <t>Etzatlán</t>
  </si>
  <si>
    <t>Guachinango</t>
  </si>
  <si>
    <t>Guadalajara</t>
  </si>
  <si>
    <t>Hostotipaquillo</t>
  </si>
  <si>
    <t>Huejúcar</t>
  </si>
  <si>
    <t>Huejuquilla el Alto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</si>
  <si>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</si>
  <si>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</si>
  <si>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</si>
  <si>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</si>
  <si>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</si>
  <si>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</si>
  <si>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</si>
  <si>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</si>
  <si>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 Barca</t>
  </si>
  <si>
    <t>La Huerta</t>
  </si>
  <si>
    <t>La Manzanilla de la Paz</t>
  </si>
  <si>
    <t>Lagos de Moreno</t>
  </si>
  <si>
    <t>Magdalena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</si>
  <si>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</si>
  <si>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</si>
  <si>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</si>
  <si>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</si>
  <si>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</si>
  <si>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</si>
  <si>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</si>
  <si>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</si>
  <si>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</si>
  <si>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</si>
  <si>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Quitupan</t>
  </si>
  <si>
    <t>San Cristóbal de la Barranca</t>
  </si>
  <si>
    <t>San Diego de Alejandría</t>
  </si>
  <si>
    <t>San Gabriel</t>
  </si>
  <si>
    <t>San Ignacio Cerro Gordo</t>
  </si>
  <si>
    <t>San Juan de los Lagos</t>
  </si>
  <si>
    <t>San Juanito de Escobedo</t>
  </si>
  <si>
    <t>San Julián</t>
  </si>
  <si>
    <t>San Martín de Bolaños</t>
  </si>
  <si>
    <t>San Martín Hidalgo</t>
  </si>
  <si>
    <t>San Miguel el Alto</t>
  </si>
  <si>
    <t>San Pedro Tlaquepaque</t>
  </si>
  <si>
    <t>San Sebastián del Oeste</t>
  </si>
  <si>
    <t>Santa María de los Ángeles</t>
  </si>
  <si>
    <t>Santa María del Oro</t>
  </si>
  <si>
    <t>Sayula</t>
  </si>
  <si>
    <t>Tala</t>
  </si>
  <si>
    <t>Talpa de Allende</t>
  </si>
  <si>
    <t>Tamazula de Gordiano</t>
  </si>
  <si>
    <t>Tapalpa</t>
  </si>
  <si>
    <t>Tecalitlán</t>
  </si>
  <si>
    <t>Techaluta de Montenegro</t>
  </si>
  <si>
    <t>Tecolotlán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</si>
  <si>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</si>
  <si>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</si>
  <si>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</si>
  <si>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</si>
  <si>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</si>
  <si>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</si>
  <si>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</si>
  <si>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</si>
  <si>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</si>
  <si>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</si>
  <si>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</si>
  <si>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</si>
  <si>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</si>
  <si>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</si>
  <si>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</si>
  <si>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</si>
  <si>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</si>
  <si>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</si>
  <si>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</si>
  <si>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</si>
  <si>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</si>
  <si>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Villa Corona</t>
  </si>
  <si>
    <t>Villa Guerrero</t>
  </si>
  <si>
    <t>Villa Hidalgo</t>
  </si>
  <si>
    <t>Villa Purificación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</si>
  <si>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</si>
  <si>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</si>
  <si>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</si>
  <si>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</si>
  <si>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</si>
  <si>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</si>
  <si>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Zapotlán el Grande</t>
  </si>
  <si>
    <t>Zapotlanejo</t>
  </si>
  <si>
    <t xml:space="preserve">Acambay 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</si>
  <si>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</si>
  <si>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</si>
  <si>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</si>
  <si>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</si>
  <si>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</si>
  <si>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</si>
  <si>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</si>
  <si>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</si>
  <si>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</si>
  <si>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</si>
  <si>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</si>
  <si>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</si>
  <si>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</si>
  <si>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</si>
  <si>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</si>
  <si>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</si>
  <si>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</si>
  <si>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</si>
  <si>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</si>
  <si>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</si>
  <si>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</si>
  <si>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</si>
  <si>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</si>
  <si>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</si>
  <si>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</si>
  <si>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Coacalco de Berriozábal</t>
  </si>
  <si>
    <t>Coatepec Harinas</t>
  </si>
  <si>
    <t>Cocotitlán</t>
  </si>
  <si>
    <t>Coyotepec</t>
  </si>
  <si>
    <t>Cuautitlán</t>
  </si>
  <si>
    <t>Cuautitlán Izcalli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</si>
  <si>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</si>
  <si>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</si>
  <si>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</si>
  <si>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</si>
  <si>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</si>
  <si>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</si>
  <si>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</si>
  <si>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</si>
  <si>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</si>
  <si>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</si>
  <si>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</si>
  <si>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</si>
  <si>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</si>
  <si>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</si>
  <si>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</si>
  <si>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</si>
  <si>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</si>
  <si>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</si>
  <si>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</si>
  <si>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Luvianos</t>
  </si>
  <si>
    <t>Malinalco</t>
  </si>
  <si>
    <t>Melchor Ocampo</t>
  </si>
  <si>
    <t>Mexicaltzingo</t>
  </si>
  <si>
    <t>Naucalpan de Juárez</t>
  </si>
  <si>
    <t>Nextlalpan</t>
  </si>
  <si>
    <t>Nezahualcóyotl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</si>
  <si>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</si>
  <si>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</si>
  <si>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</si>
  <si>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</si>
  <si>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</si>
  <si>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</si>
  <si>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</si>
  <si>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</si>
  <si>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</si>
  <si>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</si>
  <si>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</si>
  <si>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</si>
  <si>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José del Rincón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</si>
  <si>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</si>
  <si>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</si>
  <si>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</si>
  <si>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</si>
  <si>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</si>
  <si>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</si>
  <si>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</si>
  <si>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</si>
  <si>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</si>
  <si>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</si>
  <si>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</si>
  <si>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</si>
  <si>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</si>
  <si>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</si>
  <si>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</si>
  <si>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</si>
  <si>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</si>
  <si>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</si>
  <si>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</si>
  <si>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</si>
  <si>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</si>
  <si>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</si>
  <si>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</si>
  <si>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</si>
  <si>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</si>
  <si>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</si>
  <si>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</si>
  <si>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</si>
  <si>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</si>
  <si>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</si>
  <si>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</si>
  <si>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</si>
  <si>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Tonanitla</t>
  </si>
  <si>
    <t>Tonatico</t>
  </si>
  <si>
    <t>Tultepec</t>
  </si>
  <si>
    <t>Tultitlán</t>
  </si>
  <si>
    <t>Valle de Bravo</t>
  </si>
  <si>
    <t>Valle de Chalco Solidaridad</t>
  </si>
  <si>
    <t>Villa de Allende</t>
  </si>
  <si>
    <t>Villa del Carbón</t>
  </si>
  <si>
    <t>Villa Victoria</t>
  </si>
  <si>
    <t>Xalatlaco</t>
  </si>
  <si>
    <t>Xonacatlán</t>
  </si>
  <si>
    <t>Zacazonapan</t>
  </si>
  <si>
    <t>Zacualpan</t>
  </si>
  <si>
    <t>Zinacantepec</t>
  </si>
  <si>
    <t>Zumpahuacán</t>
  </si>
  <si>
    <t>Zumpango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</si>
  <si>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</si>
  <si>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</si>
  <si>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</si>
  <si>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</si>
  <si>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</si>
  <si>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</si>
  <si>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</si>
  <si>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</si>
  <si>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</si>
  <si>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</si>
  <si>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</si>
  <si>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</si>
  <si>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</si>
  <si>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</si>
  <si>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</si>
  <si>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</si>
  <si>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</si>
  <si>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</si>
  <si>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</si>
  <si>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</si>
  <si>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Coahuayana</t>
  </si>
  <si>
    <t>Coalcomán de Vázquez Pallares</t>
  </si>
  <si>
    <t>Coeneo</t>
  </si>
  <si>
    <t>Cojumatlán de Régules</t>
  </si>
  <si>
    <t>Contepec</t>
  </si>
  <si>
    <t>Copándaro</t>
  </si>
  <si>
    <t>Cotija</t>
  </si>
  <si>
    <t>Cuitzeo</t>
  </si>
  <si>
    <t>Ecuandureo</t>
  </si>
  <si>
    <t>Epitacio Huerta</t>
  </si>
  <si>
    <t>Erongarícuaro</t>
  </si>
  <si>
    <t>Gabriel Zamora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</si>
  <si>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</si>
  <si>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</si>
  <si>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</si>
  <si>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</si>
  <si>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</si>
  <si>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</si>
  <si>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</si>
  <si>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</si>
  <si>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</si>
  <si>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José Sixto Verduzco</t>
  </si>
  <si>
    <t>Jungapeo</t>
  </si>
  <si>
    <t>La Huacana</t>
  </si>
  <si>
    <t>La Piedad</t>
  </si>
  <si>
    <t>Lagunillas</t>
  </si>
  <si>
    <t>Lázaro Cárdenas</t>
  </si>
  <si>
    <t>Los Reyes</t>
  </si>
  <si>
    <t>Madero</t>
  </si>
  <si>
    <t>Maravatío</t>
  </si>
  <si>
    <t>Marcos Castellanos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</si>
  <si>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</si>
  <si>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</si>
  <si>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</si>
  <si>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</si>
  <si>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</si>
  <si>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</si>
  <si>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</si>
  <si>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</si>
  <si>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</si>
  <si>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Paracho</t>
  </si>
  <si>
    <t>Parácuaro</t>
  </si>
  <si>
    <t>Pátzcuaro</t>
  </si>
  <si>
    <t>Penjamillo</t>
  </si>
  <si>
    <t>Peribán</t>
  </si>
  <si>
    <t>Purépero</t>
  </si>
  <si>
    <t>Puruándiro</t>
  </si>
  <si>
    <t>Queréndaro</t>
  </si>
  <si>
    <t>Quiroga</t>
  </si>
  <si>
    <t>Sahuayo</t>
  </si>
  <si>
    <t>Salvador Escalante</t>
  </si>
  <si>
    <t>Santa Ana Maya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</si>
  <si>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</si>
  <si>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</si>
  <si>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</si>
  <si>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</si>
  <si>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</si>
  <si>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</si>
  <si>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</si>
  <si>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</si>
  <si>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</si>
  <si>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</si>
  <si>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</si>
  <si>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</si>
  <si>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</si>
  <si>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</si>
  <si>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</si>
  <si>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</si>
  <si>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</si>
  <si>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</si>
  <si>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</si>
  <si>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</si>
  <si>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</si>
  <si>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</si>
  <si>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</si>
  <si>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</si>
  <si>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</si>
  <si>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</si>
  <si>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</si>
  <si>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</si>
  <si>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</si>
  <si>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</si>
  <si>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</si>
  <si>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</si>
  <si>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</si>
  <si>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</si>
  <si>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</si>
  <si>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</si>
  <si>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</si>
  <si>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</si>
  <si>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</si>
  <si>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</si>
  <si>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</si>
  <si>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</t>
  </si>
  <si>
    <t>Mazatepec</t>
  </si>
  <si>
    <t>Miacatlán</t>
  </si>
  <si>
    <t>Ocuituco</t>
  </si>
  <si>
    <t>Puente de Ixtla</t>
  </si>
  <si>
    <t>Temixco</t>
  </si>
  <si>
    <t>Temoac</t>
  </si>
  <si>
    <t>Tepalcingo</t>
  </si>
  <si>
    <t>Tepoztlán</t>
  </si>
  <si>
    <t>Tetecala</t>
  </si>
  <si>
    <t>Tetela del Volcán</t>
  </si>
  <si>
    <t>Tlalnepantla</t>
  </si>
  <si>
    <t>Tlaltizapán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</si>
  <si>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</si>
  <si>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</si>
  <si>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</si>
  <si>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</si>
  <si>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</si>
  <si>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</si>
  <si>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</si>
  <si>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Acaponeta</t>
  </si>
  <si>
    <t>Ahuacatlán</t>
  </si>
  <si>
    <t>Amatlán de Cañas</t>
  </si>
  <si>
    <t>Bahía de Banderas</t>
  </si>
  <si>
    <t>Compostela</t>
  </si>
  <si>
    <t>Del Nayar</t>
  </si>
  <si>
    <t>Huajicori</t>
  </si>
  <si>
    <t>Ixtlán del Río</t>
  </si>
  <si>
    <t>Jala</t>
  </si>
  <si>
    <t>La Yesca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</si>
  <si>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</si>
  <si>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</si>
  <si>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</si>
  <si>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</si>
  <si>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</si>
  <si>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</si>
  <si>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</si>
  <si>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Xalisco</t>
  </si>
  <si>
    <t>Agualeguas</t>
  </si>
  <si>
    <t>Anáhuac</t>
  </si>
  <si>
    <t>Apodaca</t>
  </si>
  <si>
    <t>Aramberri</t>
  </si>
  <si>
    <t>Bustamante</t>
  </si>
  <si>
    <t>Cadereyta Jiménez</t>
  </si>
  <si>
    <t>Cerralvo</t>
  </si>
  <si>
    <t>China</t>
  </si>
  <si>
    <t>Ciénega de Flores</t>
  </si>
  <si>
    <t>Dr. Arroyo</t>
  </si>
  <si>
    <t>Dr. Coss</t>
  </si>
  <si>
    <t>Dr. González</t>
  </si>
  <si>
    <t>García</t>
  </si>
  <si>
    <t>Gral. Bravo</t>
  </si>
  <si>
    <t>Gral. Escobedo</t>
  </si>
  <si>
    <t>Gral. Terán</t>
  </si>
  <si>
    <t>Gral. Treviño</t>
  </si>
  <si>
    <t>Gral. Zaragoza</t>
  </si>
  <si>
    <t>Gral. Zuazua</t>
  </si>
  <si>
    <t>Higueras</t>
  </si>
  <si>
    <t>Hualahuises</t>
  </si>
  <si>
    <t>Iturbide</t>
  </si>
  <si>
    <t>Lampazos de Naranjo</t>
  </si>
  <si>
    <t>Linares</t>
  </si>
  <si>
    <t>Los Aldamas</t>
  </si>
  <si>
    <t>Los Herreras</t>
  </si>
  <si>
    <t>Los Ramones</t>
  </si>
  <si>
    <t>Marín</t>
  </si>
  <si>
    <t>Mier y Noriega</t>
  </si>
  <si>
    <t>Mina</t>
  </si>
  <si>
    <t>Montemorelos</t>
  </si>
  <si>
    <t>Monterrey</t>
  </si>
  <si>
    <t>Parás</t>
  </si>
  <si>
    <t>Pesquería</t>
  </si>
  <si>
    <t>Rayones</t>
  </si>
  <si>
    <t>Sabinas Hidalgo</t>
  </si>
  <si>
    <t>Salinas Victoria</t>
  </si>
  <si>
    <t>San Nicolás de los Garza</t>
  </si>
  <si>
    <t>San Pedro Garza García</t>
  </si>
  <si>
    <t>Santiago</t>
  </si>
  <si>
    <t>Vallecillo</t>
  </si>
  <si>
    <t>Villaldama</t>
  </si>
  <si>
    <t>Abejones</t>
  </si>
  <si>
    <t>Acatlán de Pérez Figueroa</t>
  </si>
  <si>
    <t>Ánimas Trujano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</si>
  <si>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</si>
  <si>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</si>
  <si>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</si>
  <si>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</si>
  <si>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</si>
  <si>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</si>
  <si>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Ayoquezco de Aldama</t>
  </si>
  <si>
    <t>Ayotzintepec</t>
  </si>
  <si>
    <t>Calihualá</t>
  </si>
  <si>
    <t>Candelaria Loxicha</t>
  </si>
  <si>
    <t>Capulálpam de Méndez</t>
  </si>
  <si>
    <t>Chahuites</t>
  </si>
  <si>
    <t>Chalcatongo de Hidalgo</t>
  </si>
  <si>
    <t>Chiquihuitlán de Benito Juárez</t>
  </si>
  <si>
    <t>Ciénega de Zimatlán</t>
  </si>
  <si>
    <t>Ciudad Ixtepec</t>
  </si>
  <si>
    <t>Coatecas Altas</t>
  </si>
  <si>
    <t>Coicoyán de las Flores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</si>
  <si>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</si>
  <si>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</si>
  <si>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</si>
  <si>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</si>
  <si>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</si>
  <si>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</si>
  <si>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</si>
  <si>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El Barrio de la Soledad</t>
  </si>
  <si>
    <t>El Espinal</t>
  </si>
  <si>
    <t>Eloxochitlán de Flores Magón</t>
  </si>
  <si>
    <t>Fresnillo de Trujano</t>
  </si>
  <si>
    <t>Guadalupe de Ramírez</t>
  </si>
  <si>
    <t>Guadalupe Etla</t>
  </si>
  <si>
    <t>Guelatao de Juárez</t>
  </si>
  <si>
    <t>Guevea de Humboldt</t>
  </si>
  <si>
    <t>Heroica Ciudad de Ejutla de Crespo</t>
  </si>
  <si>
    <t>Heroica Ciudad de Huajuapan de León</t>
  </si>
  <si>
    <t>Heroica Ciudad de Juchitán de Zaragoza</t>
  </si>
  <si>
    <t>Heroica Ciudad de Tlaxiaco</t>
  </si>
  <si>
    <t>Heroica Villa Tezoatlán de Segura y Luna, Cuna de la Independencia de Oaxaca</t>
  </si>
  <si>
    <t>Huautepec</t>
  </si>
  <si>
    <t>Huautla de Jiménez</t>
  </si>
  <si>
    <t>Ixpantepec Nieves</t>
  </si>
  <si>
    <t>Ixtlán de Juárez</t>
  </si>
  <si>
    <t>La Compañía</t>
  </si>
  <si>
    <t>La Pe</t>
  </si>
  <si>
    <t>La Reforma</t>
  </si>
  <si>
    <t>La Trinidad Vista Hermosa</t>
  </si>
  <si>
    <t>Loma Bonita</t>
  </si>
  <si>
    <t>Magdalena Apasco</t>
  </si>
  <si>
    <t>Magdalena Jaltepec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</si>
  <si>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</si>
  <si>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</si>
  <si>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</si>
  <si>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</si>
  <si>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</si>
  <si>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</si>
  <si>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Yodocono de Porfirio Díaz</t>
  </si>
  <si>
    <t>Magdalena Zahuatlán</t>
  </si>
  <si>
    <t>Mariscala de Juárez</t>
  </si>
  <si>
    <t>Mártires de Tacubaya</t>
  </si>
  <si>
    <t>Matías Romero Avendaño</t>
  </si>
  <si>
    <t>Mazatlán Villa de Flores</t>
  </si>
  <si>
    <t>Mesones Hidalgo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</si>
  <si>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</si>
  <si>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</si>
  <si>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</si>
  <si>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</si>
  <si>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</si>
  <si>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</si>
  <si>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Nuevo Zoquiápam</t>
  </si>
  <si>
    <t>Oaxaca de Juárez</t>
  </si>
  <si>
    <t>Ocotlán de Morelos</t>
  </si>
  <si>
    <t>Pinotepa de Don Luis</t>
  </si>
  <si>
    <t>Pluma Hidalgo</t>
  </si>
  <si>
    <t>Putla Villa de Guerrero</t>
  </si>
  <si>
    <t>Reforma de Pineda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</si>
  <si>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</si>
  <si>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</si>
  <si>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</si>
  <si>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</si>
  <si>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</si>
  <si>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</si>
  <si>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</si>
  <si>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</si>
  <si>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</si>
  <si>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</si>
  <si>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</si>
  <si>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</si>
  <si>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</si>
  <si>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</si>
  <si>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</si>
  <si>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</si>
  <si>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</si>
  <si>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</si>
  <si>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</si>
  <si>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</si>
  <si>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</si>
  <si>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</si>
  <si>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</si>
  <si>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</si>
  <si>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</si>
  <si>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</si>
  <si>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</si>
  <si>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</si>
  <si>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</si>
  <si>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</si>
  <si>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</si>
  <si>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</si>
  <si>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</si>
  <si>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</si>
  <si>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</si>
  <si>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</si>
  <si>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</si>
  <si>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</si>
  <si>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</si>
  <si>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 Soyaltepec</t>
  </si>
  <si>
    <t>San Bartolo Yautepec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</si>
  <si>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</si>
  <si>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</si>
  <si>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</si>
  <si>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</si>
  <si>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</si>
  <si>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</si>
  <si>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</si>
  <si>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</si>
  <si>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</si>
  <si>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</si>
  <si>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</si>
  <si>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</si>
  <si>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</si>
  <si>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</si>
  <si>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</si>
  <si>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</si>
  <si>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</si>
  <si>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</si>
  <si>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</si>
  <si>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</si>
  <si>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</si>
  <si>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</si>
  <si>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</si>
  <si>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</si>
  <si>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</si>
  <si>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</si>
  <si>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</si>
  <si>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</si>
  <si>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</si>
  <si>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</si>
  <si>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</si>
  <si>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</si>
  <si>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</si>
  <si>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</si>
  <si>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</si>
  <si>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</si>
  <si>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</si>
  <si>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</si>
  <si>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</si>
  <si>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</si>
  <si>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</si>
  <si>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</si>
  <si>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</si>
  <si>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</si>
  <si>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</si>
  <si>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</si>
  <si>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Jerónimo Tlacochahuaya</t>
  </si>
  <si>
    <t>San Jorge Nuchita</t>
  </si>
  <si>
    <t>San José Ayuquila</t>
  </si>
  <si>
    <t>San José Chiltepec</t>
  </si>
  <si>
    <t>San José del Peñasco</t>
  </si>
  <si>
    <t>San José del Progreso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</si>
  <si>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</si>
  <si>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</si>
  <si>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</si>
  <si>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</si>
  <si>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</si>
  <si>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</si>
  <si>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</si>
  <si>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</si>
  <si>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</si>
  <si>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</si>
  <si>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</si>
  <si>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</si>
  <si>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</si>
  <si>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Tlachichilco</t>
  </si>
  <si>
    <t>San Juan Bautista Tlacoatzintepec</t>
  </si>
  <si>
    <t>San Juan Bautista Tuxtepec</t>
  </si>
  <si>
    <t>San Juan Bautista Valle Nacional</t>
  </si>
  <si>
    <t>San Juan Cacahuatepec</t>
  </si>
  <si>
    <t>San Juan Chicomezúchil</t>
  </si>
  <si>
    <t>San Juan Chilateca</t>
  </si>
  <si>
    <t>San Juan Cieneguilla</t>
  </si>
  <si>
    <t>San Juan Coatzóspam</t>
  </si>
  <si>
    <t>San Juan Colorado</t>
  </si>
  <si>
    <t>San Juan Comaltepec</t>
  </si>
  <si>
    <t>San Juan Cotzocón</t>
  </si>
  <si>
    <t>San Juan de los Cués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</si>
  <si>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</si>
  <si>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</si>
  <si>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</si>
  <si>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</si>
  <si>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</si>
  <si>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</si>
  <si>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</si>
  <si>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</si>
  <si>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</si>
  <si>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</si>
  <si>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</si>
  <si>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</si>
  <si>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Mazatlán</t>
  </si>
  <si>
    <t>San Juan Mixtepec -Dto. 08 -</t>
  </si>
  <si>
    <t>San Juan Mixtepec -Dto. 26 -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</si>
  <si>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</si>
  <si>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</si>
  <si>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</si>
  <si>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</si>
  <si>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</si>
  <si>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</si>
  <si>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</si>
  <si>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</si>
  <si>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</si>
  <si>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</si>
  <si>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</si>
  <si>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</si>
  <si>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</si>
  <si>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</si>
  <si>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</si>
  <si>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</si>
  <si>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</si>
  <si>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</si>
  <si>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</si>
  <si>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</si>
  <si>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</si>
  <si>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</si>
  <si>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</si>
  <si>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</si>
  <si>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</si>
  <si>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</si>
  <si>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</si>
  <si>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</si>
  <si>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</si>
  <si>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</si>
  <si>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</si>
  <si>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</si>
  <si>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</si>
  <si>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</si>
  <si>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</si>
  <si>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</si>
  <si>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</si>
  <si>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San Mateo del Mar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</si>
  <si>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</si>
  <si>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</si>
  <si>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</si>
  <si>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</si>
  <si>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</si>
  <si>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</si>
  <si>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</si>
  <si>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Mateo Yoloxochitlán</t>
  </si>
  <si>
    <t>San Mateo Yucutindó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</si>
  <si>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</si>
  <si>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</si>
  <si>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</si>
  <si>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</si>
  <si>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</si>
  <si>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</si>
  <si>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Chicahua</t>
  </si>
  <si>
    <t>San Miguel Chimalapa</t>
  </si>
  <si>
    <t>San Miguel Coatlán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</si>
  <si>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</si>
  <si>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</si>
  <si>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</si>
  <si>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</si>
  <si>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</si>
  <si>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</si>
  <si>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</si>
  <si>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</si>
  <si>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</si>
  <si>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</si>
  <si>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</si>
  <si>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San Miguel Soyaltepec</t>
  </si>
  <si>
    <t>San Miguel Suchixtepec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</si>
  <si>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</si>
  <si>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</si>
  <si>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</si>
  <si>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</si>
  <si>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</si>
  <si>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</si>
  <si>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</si>
  <si>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</si>
  <si>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</si>
  <si>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</si>
  <si>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</si>
  <si>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</si>
  <si>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</si>
  <si>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</si>
  <si>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</si>
  <si>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</si>
  <si>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</si>
  <si>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</si>
  <si>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</si>
  <si>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</si>
  <si>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</si>
  <si>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</si>
  <si>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</si>
  <si>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Comitancillo</t>
  </si>
  <si>
    <t>San Pedro Coxcaltepec Cántaros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</si>
  <si>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</si>
  <si>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</si>
  <si>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</si>
  <si>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</si>
  <si>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</si>
  <si>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</si>
  <si>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</si>
  <si>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</si>
  <si>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</si>
  <si>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</si>
  <si>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</si>
  <si>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</si>
  <si>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 -Dto. 22 -</t>
  </si>
  <si>
    <t>San Pedro Mixtepec -Dto. 26 -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</si>
  <si>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</si>
  <si>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</si>
  <si>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</si>
  <si>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</si>
  <si>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</si>
  <si>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</si>
  <si>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</si>
  <si>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</si>
  <si>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</si>
  <si>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</si>
  <si>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</si>
  <si>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</si>
  <si>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</si>
  <si>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</si>
  <si>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San Pedro y San Pablo Ayutla</t>
  </si>
  <si>
    <t>San Pedro y San Pablo Teposcolula</t>
  </si>
  <si>
    <t>San Pedro y San Pablo Tequixtepec</t>
  </si>
  <si>
    <t>San Pedro Yaneri</t>
  </si>
  <si>
    <t>San Pedro Yólox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</si>
  <si>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</si>
  <si>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</si>
  <si>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</si>
  <si>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</si>
  <si>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</si>
  <si>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</si>
  <si>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</si>
  <si>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</si>
  <si>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</si>
  <si>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</si>
  <si>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</si>
  <si>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</si>
  <si>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 Vicente Coatlán</t>
  </si>
  <si>
    <t>San Vicente Lachixío</t>
  </si>
  <si>
    <t>San Vicente Nuñú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</si>
  <si>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</si>
  <si>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</si>
  <si>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</si>
  <si>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</si>
  <si>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</si>
  <si>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</si>
  <si>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</si>
  <si>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</si>
  <si>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</si>
  <si>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</si>
  <si>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</si>
  <si>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</si>
  <si>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</si>
  <si>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</si>
  <si>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</si>
  <si>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</si>
  <si>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</si>
  <si>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Quioquitani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</si>
  <si>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</si>
  <si>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</si>
  <si>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</si>
  <si>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</si>
  <si>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</si>
  <si>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</si>
  <si>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</si>
  <si>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</si>
  <si>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</si>
  <si>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</si>
  <si>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</si>
  <si>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</si>
  <si>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</si>
  <si>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</si>
  <si>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</si>
  <si>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</si>
  <si>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</si>
  <si>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</si>
  <si>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 Zaragoza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</si>
  <si>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</si>
  <si>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</si>
  <si>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</si>
  <si>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</si>
  <si>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</si>
  <si>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</si>
  <si>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Magdalena Jicotlán</t>
  </si>
  <si>
    <t>Santa María Alotepec</t>
  </si>
  <si>
    <t>Santa María Apazco</t>
  </si>
  <si>
    <t>Santa María Atzompa</t>
  </si>
  <si>
    <t>Santa María Camotlán</t>
  </si>
  <si>
    <t>Santa María Chachoápam</t>
  </si>
  <si>
    <t>Santa María Chilchotla</t>
  </si>
  <si>
    <t>Santa María Chimalapa</t>
  </si>
  <si>
    <t>Santa María Colotepec</t>
  </si>
  <si>
    <t>Santa María Cortijo</t>
  </si>
  <si>
    <t>Santa María Coyotepec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</si>
  <si>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</si>
  <si>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</si>
  <si>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</si>
  <si>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</si>
  <si>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</si>
  <si>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</si>
  <si>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</si>
  <si>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</si>
  <si>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</si>
  <si>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</si>
  <si>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</si>
  <si>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</si>
  <si>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 Asunción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</si>
  <si>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</si>
  <si>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</si>
  <si>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</si>
  <si>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</si>
  <si>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</si>
  <si>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</si>
  <si>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</si>
  <si>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</si>
  <si>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</si>
  <si>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</si>
  <si>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</si>
  <si>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</si>
  <si>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</si>
  <si>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</si>
  <si>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</si>
  <si>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</si>
  <si>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</si>
  <si>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</si>
  <si>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</si>
  <si>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</si>
  <si>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</si>
  <si>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</si>
  <si>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</si>
  <si>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</si>
  <si>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</si>
  <si>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</si>
  <si>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</si>
  <si>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</si>
  <si>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</si>
  <si>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</si>
  <si>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</si>
  <si>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</si>
  <si>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</si>
  <si>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</si>
  <si>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</si>
  <si>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</si>
  <si>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</si>
  <si>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</si>
  <si>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Chazumba</t>
  </si>
  <si>
    <t>Santiago Choápam</t>
  </si>
  <si>
    <t>Santiago Comaltepec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</si>
  <si>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</si>
  <si>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</si>
  <si>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</si>
  <si>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</si>
  <si>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</si>
  <si>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</si>
  <si>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</si>
  <si>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</si>
  <si>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</si>
  <si>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</si>
  <si>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</si>
  <si>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</si>
  <si>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</si>
  <si>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</si>
  <si>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</si>
  <si>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</si>
  <si>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</si>
  <si>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</si>
  <si>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</si>
  <si>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Niltepec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</si>
  <si>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</si>
  <si>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</si>
  <si>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</si>
  <si>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</si>
  <si>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</si>
  <si>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</si>
  <si>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</si>
  <si>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</si>
  <si>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</si>
  <si>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</si>
  <si>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</si>
  <si>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</si>
  <si>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</si>
  <si>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</si>
  <si>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</si>
  <si>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</si>
  <si>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</si>
  <si>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</si>
  <si>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</si>
  <si>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</si>
  <si>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</si>
  <si>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</si>
  <si>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</si>
  <si>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Santo Domingo Albarradas</t>
  </si>
  <si>
    <t>Santo Domingo Armenta</t>
  </si>
  <si>
    <t>Santo Domingo Chihuitán</t>
  </si>
  <si>
    <t>Santo Domingo de Morelos</t>
  </si>
  <si>
    <t>Santo Domingo Ingenio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</si>
  <si>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</si>
  <si>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</si>
  <si>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</si>
  <si>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</si>
  <si>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</si>
  <si>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</si>
  <si>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</si>
  <si>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</si>
  <si>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</si>
  <si>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</si>
  <si>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</si>
  <si>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</si>
  <si>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</si>
  <si>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</si>
  <si>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</si>
  <si>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</si>
  <si>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 Tomás Jalieza</t>
  </si>
  <si>
    <t>Santo Tomás Mazaltepec</t>
  </si>
  <si>
    <t>Santo Tomás Ocotepec</t>
  </si>
  <si>
    <t>Santo Tomás Tamazulapan</t>
  </si>
  <si>
    <t>Santos Reyes Nopala</t>
  </si>
  <si>
    <t>Santos Reyes Pápalo</t>
  </si>
  <si>
    <t>Santos Reyes Tepejillo</t>
  </si>
  <si>
    <t>Santos Reyes Yucuná</t>
  </si>
  <si>
    <t>Silacayoápam</t>
  </si>
  <si>
    <t>Sitio de Xitlapehua</t>
  </si>
  <si>
    <t>Soledad Etla</t>
  </si>
  <si>
    <t>Tamazulápam del Espíritu Santo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</si>
  <si>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</si>
  <si>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</si>
  <si>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</si>
  <si>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</si>
  <si>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</si>
  <si>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</si>
  <si>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</si>
  <si>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</si>
  <si>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Tlacolula de Matamoros</t>
  </si>
  <si>
    <t>Tlacotepec Plumas</t>
  </si>
  <si>
    <t>Tlalixtac de Cabrera</t>
  </si>
  <si>
    <t>Totontepec Villa de Morelos</t>
  </si>
  <si>
    <t>Trinidad Zaachila</t>
  </si>
  <si>
    <t>Unión Hidalgo</t>
  </si>
  <si>
    <t>Valerio Trujano</t>
  </si>
  <si>
    <t>Villa de Chilapa de Díaz</t>
  </si>
  <si>
    <t>Villa de Etla</t>
  </si>
  <si>
    <t>Villa de Tamazulápam del Progreso</t>
  </si>
  <si>
    <t>Villa de Tututepec de Melchor Ocampo</t>
  </si>
  <si>
    <t>Villa de Zaachila</t>
  </si>
  <si>
    <t>Villa Díaz Ordaz</t>
  </si>
  <si>
    <t>Villa Sola de Vega</t>
  </si>
  <si>
    <t>Villa Talea de Castro</t>
  </si>
  <si>
    <t>Villa Tejúpam de la Unión</t>
  </si>
  <si>
    <t>Yaxe</t>
  </si>
  <si>
    <t>Yogana</t>
  </si>
  <si>
    <t>Yutanduchi de Guerrero</t>
  </si>
  <si>
    <t>Zapotitlán Lagunas</t>
  </si>
  <si>
    <t>Zapotitlán Palmas</t>
  </si>
  <si>
    <t>Zimatlán de Álvarez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</si>
  <si>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</si>
  <si>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</si>
  <si>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</si>
  <si>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</si>
  <si>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</si>
  <si>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</si>
  <si>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</si>
  <si>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</si>
  <si>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</si>
  <si>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</si>
  <si>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</si>
  <si>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</si>
  <si>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</si>
  <si>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</si>
  <si>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</si>
  <si>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</si>
  <si>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Atlequizayan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</si>
  <si>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</si>
  <si>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</si>
  <si>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</si>
  <si>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</si>
  <si>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</si>
  <si>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</si>
  <si>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</si>
  <si>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</si>
  <si>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</si>
  <si>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</si>
  <si>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Cañada Morelos</t>
  </si>
  <si>
    <t>Caxhuacan</t>
  </si>
  <si>
    <t>Chalchicomula de Sesma</t>
  </si>
  <si>
    <t>Chapulco</t>
  </si>
  <si>
    <t>Chiautzingo</t>
  </si>
  <si>
    <t>Chichiquila</t>
  </si>
  <si>
    <t>Chiconcuautla</t>
  </si>
  <si>
    <t>Chietla</t>
  </si>
  <si>
    <t>Chigmecatitlán</t>
  </si>
  <si>
    <t>Chignahuapan</t>
  </si>
  <si>
    <t>Chignautla</t>
  </si>
  <si>
    <t>Chila</t>
  </si>
  <si>
    <t>Chila de la Sal</t>
  </si>
  <si>
    <t>Chilchotla</t>
  </si>
  <si>
    <t>Chinantla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</si>
  <si>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</si>
  <si>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</si>
  <si>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</si>
  <si>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</si>
  <si>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</si>
  <si>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</si>
  <si>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</si>
  <si>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</si>
  <si>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</si>
  <si>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</si>
  <si>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</si>
  <si>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</si>
  <si>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</si>
  <si>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</si>
  <si>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</si>
  <si>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</si>
  <si>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</si>
  <si>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</si>
  <si>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</si>
  <si>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</si>
  <si>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Honey</t>
  </si>
  <si>
    <t>Huaquechula</t>
  </si>
  <si>
    <t>Huatlatlauca</t>
  </si>
  <si>
    <t>Huauchinango</t>
  </si>
  <si>
    <t>Huehuetlán el Chico</t>
  </si>
  <si>
    <t>Huehuetlán el Grande</t>
  </si>
  <si>
    <t>Huejotzingo</t>
  </si>
  <si>
    <t>Hueyapan</t>
  </si>
  <si>
    <t>Hueytamalco</t>
  </si>
  <si>
    <t>Hueytlalpan</t>
  </si>
  <si>
    <t>Huitzilan de Serdán</t>
  </si>
  <si>
    <t>Huitziltepec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</si>
  <si>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</si>
  <si>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</si>
  <si>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</si>
  <si>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</si>
  <si>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</si>
  <si>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</si>
  <si>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</si>
  <si>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</si>
  <si>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</si>
  <si>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</si>
  <si>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</si>
  <si>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</si>
  <si>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 Magdalena Tlatlauquitepec</t>
  </si>
  <si>
    <t>Lafragua</t>
  </si>
  <si>
    <t>Libres</t>
  </si>
  <si>
    <t>Los Reyes de Juárez</t>
  </si>
  <si>
    <t>Mazapiltepec de Juárez</t>
  </si>
  <si>
    <t>Mixtla</t>
  </si>
  <si>
    <t>Molcaxac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</si>
  <si>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</si>
  <si>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</si>
  <si>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</si>
  <si>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</si>
  <si>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</si>
  <si>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</si>
  <si>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</si>
  <si>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</si>
  <si>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</si>
  <si>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</si>
  <si>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</si>
  <si>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</si>
  <si>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Quecholac</t>
  </si>
  <si>
    <t>Quimixtlán</t>
  </si>
  <si>
    <t>Rafael Lara Grajales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</si>
  <si>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</si>
  <si>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</si>
  <si>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</si>
  <si>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</si>
  <si>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</si>
  <si>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</si>
  <si>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</si>
  <si>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</si>
  <si>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</si>
  <si>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</si>
  <si>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</si>
  <si>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</si>
  <si>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</si>
  <si>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</si>
  <si>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</si>
  <si>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</si>
  <si>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</si>
  <si>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</si>
  <si>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</si>
  <si>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</si>
  <si>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</si>
  <si>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</si>
  <si>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</si>
  <si>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</si>
  <si>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</si>
  <si>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</si>
  <si>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</si>
  <si>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</si>
  <si>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</si>
  <si>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</si>
  <si>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</si>
  <si>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</si>
  <si>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</si>
  <si>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</si>
  <si>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</si>
  <si>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</si>
  <si>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</si>
  <si>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</si>
  <si>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</si>
  <si>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</si>
  <si>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</si>
  <si>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</si>
  <si>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</si>
  <si>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</si>
  <si>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</si>
  <si>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</si>
  <si>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</si>
  <si>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</si>
  <si>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</si>
  <si>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</si>
  <si>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</si>
  <si>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</si>
  <si>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</si>
  <si>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Avila Castillo</t>
  </si>
  <si>
    <t>Teziutlán</t>
  </si>
  <si>
    <t>Tianguismanalco</t>
  </si>
  <si>
    <t>Tilapa</t>
  </si>
  <si>
    <t>Tlachichuca</t>
  </si>
  <si>
    <t>Tlacotepec de Benito Juárez</t>
  </si>
  <si>
    <t>Tlacuilotepec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</si>
  <si>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</si>
  <si>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</si>
  <si>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</si>
  <si>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</si>
  <si>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</si>
  <si>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</si>
  <si>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</si>
  <si>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</si>
  <si>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</si>
  <si>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</si>
  <si>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</si>
  <si>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</si>
  <si>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</si>
  <si>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</si>
  <si>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</si>
  <si>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</si>
  <si>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</si>
  <si>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</si>
  <si>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</si>
  <si>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</si>
  <si>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</si>
  <si>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</si>
  <si>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</si>
  <si>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</si>
  <si>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</si>
  <si>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</si>
  <si>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</si>
  <si>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</si>
  <si>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</si>
  <si>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</si>
  <si>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</si>
  <si>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</si>
  <si>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</si>
  <si>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</si>
  <si>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</si>
  <si>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Amealco de Bonfil</t>
  </si>
  <si>
    <t>Arroyo Seco</t>
  </si>
  <si>
    <t>Cadereyta de Montes</t>
  </si>
  <si>
    <t>Colón</t>
  </si>
  <si>
    <t>Corregidora</t>
  </si>
  <si>
    <t>El Marqués</t>
  </si>
  <si>
    <t>Ezequiel Montes</t>
  </si>
  <si>
    <t>Huimilpan</t>
  </si>
  <si>
    <t>Jalpan de Serra</t>
  </si>
  <si>
    <t>Landa de Matamoros</t>
  </si>
  <si>
    <t>Pedro Escobedo</t>
  </si>
  <si>
    <t>Peñamiller</t>
  </si>
  <si>
    <t>Pinal de Amoles</t>
  </si>
  <si>
    <t>San Joaquín</t>
  </si>
  <si>
    <t>Tequisquiapan</t>
  </si>
  <si>
    <t>Bacalar</t>
  </si>
  <si>
    <t>Cozumel</t>
  </si>
  <si>
    <t>Felipe Carrillo Puerto</t>
  </si>
  <si>
    <t>Isla Mujeres</t>
  </si>
  <si>
    <t>José María Morelos</t>
  </si>
  <si>
    <t>Othón P. Blanco</t>
  </si>
  <si>
    <t>Solidaridad</t>
  </si>
  <si>
    <t>Tulum</t>
  </si>
  <si>
    <t>Ahualulco</t>
  </si>
  <si>
    <t>Alaquines</t>
  </si>
  <si>
    <t>Aquismón</t>
  </si>
  <si>
    <t>Armadillo de los Infante</t>
  </si>
  <si>
    <t>Axtla de Terrazas</t>
  </si>
  <si>
    <t>Cárdenas</t>
  </si>
  <si>
    <t>Catorce</t>
  </si>
  <si>
    <t>Cedral</t>
  </si>
  <si>
    <t>Cerritos</t>
  </si>
  <si>
    <t>Cerro de San Pedro</t>
  </si>
  <si>
    <t>Charcas</t>
  </si>
  <si>
    <t>Ciudad del Maíz</t>
  </si>
  <si>
    <t>Ciudad Fernández</t>
  </si>
  <si>
    <t>Ciudad Valles</t>
  </si>
  <si>
    <t>Ebano</t>
  </si>
  <si>
    <t>El Naranjo</t>
  </si>
  <si>
    <t>Guadalcázar</t>
  </si>
  <si>
    <t>Huehuetlán</t>
  </si>
  <si>
    <t>Matehuala</t>
  </si>
  <si>
    <t>Matlapa</t>
  </si>
  <si>
    <t>Mexquitic de Carmona</t>
  </si>
  <si>
    <t>Moctezuma</t>
  </si>
  <si>
    <t>Rioverde</t>
  </si>
  <si>
    <t>Salinas</t>
  </si>
  <si>
    <t>San Antonio</t>
  </si>
  <si>
    <t>San Ciro de Acosta</t>
  </si>
  <si>
    <t>San Martín Chalchicuautla</t>
  </si>
  <si>
    <t>San Nicolás Tolentino</t>
  </si>
  <si>
    <t>San Vicente Tancuayalab</t>
  </si>
  <si>
    <t>Santa María del Río</t>
  </si>
  <si>
    <t>Santo Domingo</t>
  </si>
  <si>
    <t>Soledad de Graciano Sánchez</t>
  </si>
  <si>
    <t>Tamasopo</t>
  </si>
  <si>
    <t>Tamazunchale</t>
  </si>
  <si>
    <t>Tampacán</t>
  </si>
  <si>
    <t>Tampamolón Corona</t>
  </si>
  <si>
    <t>Tamuín</t>
  </si>
  <si>
    <t>Tancanhuitz</t>
  </si>
  <si>
    <t>Tanlajás</t>
  </si>
  <si>
    <t>Tanquián de Escobedo</t>
  </si>
  <si>
    <t>Tierra Nueva</t>
  </si>
  <si>
    <t>Vanegas</t>
  </si>
  <si>
    <t>Venado</t>
  </si>
  <si>
    <t>Villa de Arista</t>
  </si>
  <si>
    <t>Villa de Arriaga</t>
  </si>
  <si>
    <t>Villa de Guadalupe</t>
  </si>
  <si>
    <t>Villa de la Paz</t>
  </si>
  <si>
    <t>Villa de Ramos</t>
  </si>
  <si>
    <t>Villa de Reyes</t>
  </si>
  <si>
    <t>Villa Juárez</t>
  </si>
  <si>
    <t>Xilitla</t>
  </si>
  <si>
    <t>Ahome</t>
  </si>
  <si>
    <t>Angostura</t>
  </si>
  <si>
    <t>Badiraguato</t>
  </si>
  <si>
    <t>Choix</t>
  </si>
  <si>
    <t>Concordia</t>
  </si>
  <si>
    <t>Cosalá</t>
  </si>
  <si>
    <t>Culiacán</t>
  </si>
  <si>
    <t>El Fuerte</t>
  </si>
  <si>
    <t>Elota</t>
  </si>
  <si>
    <t>Escuinapa</t>
  </si>
  <si>
    <t>Guamuchil</t>
  </si>
  <si>
    <t>Guasave</t>
  </si>
  <si>
    <t>Mazatlán</t>
  </si>
  <si>
    <t>Mocorito</t>
  </si>
  <si>
    <t>Navolato</t>
  </si>
  <si>
    <t>Salvador Alvarado</t>
  </si>
  <si>
    <t>San Ignacio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</si>
  <si>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</si>
  <si>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</si>
  <si>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</si>
  <si>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</si>
  <si>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</si>
  <si>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</si>
  <si>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</si>
  <si>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</si>
  <si>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</si>
  <si>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</si>
  <si>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</si>
  <si>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</si>
  <si>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</si>
  <si>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</si>
  <si>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</si>
  <si>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</si>
  <si>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</si>
  <si>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</si>
  <si>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</si>
  <si>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</si>
  <si>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</si>
  <si>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</si>
  <si>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</si>
  <si>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</si>
  <si>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</si>
  <si>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</si>
  <si>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General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</si>
  <si>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</si>
  <si>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</si>
  <si>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</si>
  <si>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</si>
  <si>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</si>
  <si>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</si>
  <si>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</si>
  <si>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</si>
  <si>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</si>
  <si>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</si>
  <si>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</si>
  <si>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</si>
  <si>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</si>
  <si>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</si>
  <si>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</si>
  <si>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</si>
  <si>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</si>
  <si>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</si>
  <si>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</si>
  <si>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</si>
  <si>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</si>
  <si>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</si>
  <si>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</si>
  <si>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</si>
  <si>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</si>
  <si>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</si>
  <si>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</si>
  <si>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</si>
  <si>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</si>
  <si>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</si>
  <si>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</si>
  <si>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</si>
  <si>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</si>
  <si>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</si>
  <si>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</si>
  <si>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</si>
  <si>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</si>
  <si>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</si>
  <si>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</si>
  <si>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</si>
  <si>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</si>
  <si>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</si>
  <si>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</si>
  <si>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</si>
  <si>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</si>
  <si>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</si>
  <si>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</si>
  <si>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</si>
  <si>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</si>
  <si>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</si>
  <si>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</si>
  <si>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</si>
  <si>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Altamira</t>
  </si>
  <si>
    <t>Antiguo Morelos</t>
  </si>
  <si>
    <t>Burgos</t>
  </si>
  <si>
    <t>Casas</t>
  </si>
  <si>
    <t>Ciudad Madero</t>
  </si>
  <si>
    <t>Cruillas</t>
  </si>
  <si>
    <t>El Mante</t>
  </si>
  <si>
    <t>González</t>
  </si>
  <si>
    <t>Güémez</t>
  </si>
  <si>
    <t>Gustavo Díaz Ordaz</t>
  </si>
  <si>
    <t>Jaumave</t>
  </si>
  <si>
    <t>Llera</t>
  </si>
  <si>
    <t>Mainero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</si>
  <si>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</si>
  <si>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</si>
  <si>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</si>
  <si>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</si>
  <si>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</si>
  <si>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</si>
  <si>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</si>
  <si>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</si>
  <si>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</si>
  <si>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</si>
  <si>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</si>
  <si>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</si>
  <si>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</si>
  <si>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</si>
  <si>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</si>
  <si>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</si>
  <si>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Acuamanala de Miguel Hidalgo</t>
  </si>
  <si>
    <t>Amaxac de Guerrero</t>
  </si>
  <si>
    <t>Apetatitlán de Antonio Carvajal</t>
  </si>
  <si>
    <t>Apizaco</t>
  </si>
  <si>
    <t>Atlangatepec</t>
  </si>
  <si>
    <t>Atltzayanca</t>
  </si>
  <si>
    <t>Calpulalpan</t>
  </si>
  <si>
    <t>Chiautempan</t>
  </si>
  <si>
    <t>Contla de Juan Cuamatzi</t>
  </si>
  <si>
    <t>Cuapiaxtla</t>
  </si>
  <si>
    <t>Cuaxomulco</t>
  </si>
  <si>
    <t>El Carmen Tequexquitla</t>
  </si>
  <si>
    <t>Españita</t>
  </si>
  <si>
    <t>Huamantla</t>
  </si>
  <si>
    <t>Hueyotlipan</t>
  </si>
  <si>
    <t>Ixtacuixtla de Mariano Matamoros</t>
  </si>
  <si>
    <t>Ixtenco</t>
  </si>
  <si>
    <t>La Magdalena Tlaltelulco</t>
  </si>
  <si>
    <t>Mazatecochco de José María Morelos</t>
  </si>
  <si>
    <t>Muñoz de Domingo Arenas</t>
  </si>
  <si>
    <t>Nanacamilpa de Mariano Arista</t>
  </si>
  <si>
    <t>Natívitas</t>
  </si>
  <si>
    <t>Panotla</t>
  </si>
  <si>
    <t>Papalotla de Xicohténcatl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</si>
  <si>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</si>
  <si>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</si>
  <si>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</si>
  <si>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</si>
  <si>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</si>
  <si>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</si>
  <si>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</si>
  <si>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Pablo del Monte</t>
  </si>
  <si>
    <t>Sanctórum de Lázaro Cárdenas</t>
  </si>
  <si>
    <t>Santa Ana Nopalucan</t>
  </si>
  <si>
    <t>Santa Apolonia Teacalco</t>
  </si>
  <si>
    <t>Santa Catarina Ayometla</t>
  </si>
  <si>
    <t>Santa Cruz Quilehtla</t>
  </si>
  <si>
    <t>Santa Cruz Tlaxcala</t>
  </si>
  <si>
    <t>Santa Isabel Xiloxoxtla</t>
  </si>
  <si>
    <t>Teolocholco</t>
  </si>
  <si>
    <t>Tepetitla de Lardizábal</t>
  </si>
  <si>
    <t>Tepeyanco</t>
  </si>
  <si>
    <t>Terrenate</t>
  </si>
  <si>
    <t>Tetla de la Solidaridad</t>
  </si>
  <si>
    <t>Tetlatlahuca</t>
  </si>
  <si>
    <t>Tocatlán</t>
  </si>
  <si>
    <t>Totolac</t>
  </si>
  <si>
    <t>Tzompantepec</t>
  </si>
  <si>
    <t>Xaloztoc</t>
  </si>
  <si>
    <t>Xaltocan</t>
  </si>
  <si>
    <t>Xicohtzinco</t>
  </si>
  <si>
    <t>Yauhquemehcan</t>
  </si>
  <si>
    <t>Zacatelco</t>
  </si>
  <si>
    <t>Ziltlaltépec de Trinidad Sánchez Santos</t>
  </si>
  <si>
    <t>Acayucan</t>
  </si>
  <si>
    <t>Acula</t>
  </si>
  <si>
    <t>Acultzingo</t>
  </si>
  <si>
    <t>Agua Dulce</t>
  </si>
  <si>
    <t>Álamo Temapache</t>
  </si>
  <si>
    <t>Alpatláhuac</t>
  </si>
  <si>
    <t>Alto Lucero de Gutiérrez Barrios</t>
  </si>
  <si>
    <t>Altotonga</t>
  </si>
  <si>
    <t>Alvarado</t>
  </si>
  <si>
    <t>Amatitlán</t>
  </si>
  <si>
    <t>Amatlán de los Reyes</t>
  </si>
  <si>
    <t>Angel R. Cabada</t>
  </si>
  <si>
    <t>Apazapan</t>
  </si>
  <si>
    <t>Astacinga</t>
  </si>
  <si>
    <t>Atlahuilco</t>
  </si>
  <si>
    <t>Atzacan</t>
  </si>
  <si>
    <t>Atzalan</t>
  </si>
  <si>
    <t>Ayahualulco</t>
  </si>
  <si>
    <t>Banderilla</t>
  </si>
  <si>
    <t>Boca del Río</t>
  </si>
  <si>
    <t>Calcahualco</t>
  </si>
  <si>
    <t>Camarón de Tejeda</t>
  </si>
  <si>
    <t>Camerino Z. Mendoza</t>
  </si>
  <si>
    <t>Carlos A. Carrillo</t>
  </si>
  <si>
    <t>Carrillo Puerto</t>
  </si>
  <si>
    <t>Castillo de Teayo</t>
  </si>
  <si>
    <t>Catemaco</t>
  </si>
  <si>
    <t>Cazones de Herrera</t>
  </si>
  <si>
    <t>Cerro Azul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</si>
  <si>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</si>
  <si>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</si>
  <si>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</si>
  <si>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</si>
  <si>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</si>
  <si>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</si>
  <si>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</si>
  <si>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Chocamán</t>
  </si>
  <si>
    <t>Chontla</t>
  </si>
  <si>
    <t>Chumatlán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</si>
  <si>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</si>
  <si>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</si>
  <si>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</si>
  <si>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</si>
  <si>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</si>
  <si>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</si>
  <si>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</si>
  <si>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</si>
  <si>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</si>
  <si>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</si>
  <si>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</si>
  <si>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</si>
  <si>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</si>
  <si>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</si>
  <si>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</si>
  <si>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</si>
  <si>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</si>
  <si>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</si>
  <si>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El Higo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</si>
  <si>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</si>
  <si>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</si>
  <si>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</si>
  <si>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</si>
  <si>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</si>
  <si>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</si>
  <si>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</si>
  <si>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</si>
  <si>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</si>
  <si>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</si>
  <si>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</si>
  <si>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</si>
  <si>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</si>
  <si>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</si>
  <si>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 Madero</t>
  </si>
  <si>
    <t>Ixhuatlán del Café</t>
  </si>
  <si>
    <t>Ixhuatlán del Sureste</t>
  </si>
  <si>
    <t>Ixhuatlancillo</t>
  </si>
  <si>
    <t>Ixmatlahuacan</t>
  </si>
  <si>
    <t>Ixtaczoquitlán</t>
  </si>
  <si>
    <t>Jalacingo</t>
  </si>
  <si>
    <t>Jalcomulco</t>
  </si>
  <si>
    <t>Jáltipan</t>
  </si>
  <si>
    <t>Jamapa</t>
  </si>
  <si>
    <t>Jesús Carranza</t>
  </si>
  <si>
    <t>José Azueta</t>
  </si>
  <si>
    <t>Juan Rodríguez Clara</t>
  </si>
  <si>
    <t>Juchique de Ferrer</t>
  </si>
  <si>
    <t>La Antigua</t>
  </si>
  <si>
    <t>La Perla</t>
  </si>
  <si>
    <t>Landero y Coss</t>
  </si>
  <si>
    <t>Las Choapas</t>
  </si>
  <si>
    <t>Las Minas</t>
  </si>
  <si>
    <t>Las Vigas de Ramírez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</si>
  <si>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</si>
  <si>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</si>
  <si>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</si>
  <si>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</si>
  <si>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</si>
  <si>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</si>
  <si>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</si>
  <si>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</t>
  </si>
  <si>
    <t>Miahuatlán</t>
  </si>
  <si>
    <t>Misantla</t>
  </si>
  <si>
    <t>Mixtla de Altamirano</t>
  </si>
  <si>
    <t>Moloacán</t>
  </si>
  <si>
    <t>Nanchital de Lázaro Cárdenas del Río</t>
  </si>
  <si>
    <t>Naolinco</t>
  </si>
  <si>
    <t>Naranjal</t>
  </si>
  <si>
    <t>Naranjos Amatlán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</si>
  <si>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</si>
  <si>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</si>
  <si>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</si>
  <si>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</si>
  <si>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</si>
  <si>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</si>
  <si>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</si>
  <si>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</si>
  <si>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</si>
  <si>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</si>
  <si>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 Ovejas</t>
  </si>
  <si>
    <t>Paso del Macho</t>
  </si>
  <si>
    <t>Perote</t>
  </si>
  <si>
    <t>Platón Sánchez</t>
  </si>
  <si>
    <t>Playa Vicente</t>
  </si>
  <si>
    <t>Poza Rica de Hidalgo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</si>
  <si>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</si>
  <si>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</si>
  <si>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</si>
  <si>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</si>
  <si>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</si>
  <si>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</si>
  <si>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</si>
  <si>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</si>
  <si>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</si>
  <si>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 Rafael</t>
  </si>
  <si>
    <t>Santiago Sochiapan</t>
  </si>
  <si>
    <t>Santiago Tuxtla</t>
  </si>
  <si>
    <t>Sayula de Alemán</t>
  </si>
  <si>
    <t>Sochiapa</t>
  </si>
  <si>
    <t>Soconusco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</si>
  <si>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</si>
  <si>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</si>
  <si>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</si>
  <si>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</si>
  <si>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</si>
  <si>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</si>
  <si>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</si>
  <si>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</si>
  <si>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</si>
  <si>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Tatahuicapan de Juárez</t>
  </si>
  <si>
    <t>Tatatila</t>
  </si>
  <si>
    <t>Tecolutla</t>
  </si>
  <si>
    <t>Tehuipango</t>
  </si>
  <si>
    <t>Tempoal</t>
  </si>
  <si>
    <t>Tenampa</t>
  </si>
  <si>
    <t>Tenochtitlán</t>
  </si>
  <si>
    <t>Teocelo</t>
  </si>
  <si>
    <t>Tepatlaxco</t>
  </si>
  <si>
    <t>Tepetlán</t>
  </si>
  <si>
    <t>Texcatepec</t>
  </si>
  <si>
    <t>Texhuacán</t>
  </si>
  <si>
    <t>Texistepec</t>
  </si>
  <si>
    <t>Tezonapa</t>
  </si>
  <si>
    <t>Tihuatlán</t>
  </si>
  <si>
    <t>Tlachichilco</t>
  </si>
  <si>
    <t>Tlacojalpan</t>
  </si>
  <si>
    <t>Tlacolulan</t>
  </si>
  <si>
    <t>Tlacotalpan</t>
  </si>
  <si>
    <t>Tlacotepec de Mejía</t>
  </si>
  <si>
    <t>Tlalixcoyan</t>
  </si>
  <si>
    <t>Tlalnelhuayocan</t>
  </si>
  <si>
    <t>Tlaltetela</t>
  </si>
  <si>
    <t>Tlapacoyan</t>
  </si>
  <si>
    <t>Tlaquilpa</t>
  </si>
  <si>
    <t>Tlilapan</t>
  </si>
  <si>
    <t>Tonayán</t>
  </si>
  <si>
    <t>Totutla</t>
  </si>
  <si>
    <t>Tres Valles</t>
  </si>
  <si>
    <t>Tuxtilla</t>
  </si>
  <si>
    <t>Ursulo Galván</t>
  </si>
  <si>
    <t>Uxpanapa</t>
  </si>
  <si>
    <t>Vega de Alatorre</t>
  </si>
  <si>
    <t>Veracruz</t>
  </si>
  <si>
    <t>Villa Aldama</t>
  </si>
  <si>
    <t>Xalapa</t>
  </si>
  <si>
    <t>Xico</t>
  </si>
  <si>
    <t>Xoxocotla</t>
  </si>
  <si>
    <t>Yanga</t>
  </si>
  <si>
    <t>Yecuatla</t>
  </si>
  <si>
    <t>Zentla</t>
  </si>
  <si>
    <t>Zongolica</t>
  </si>
  <si>
    <t>Zontecomatlán de López y Fuentes</t>
  </si>
  <si>
    <t>Zozocolco de Hidalgo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</si>
  <si>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</si>
  <si>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</si>
  <si>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</si>
  <si>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</si>
  <si>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</si>
  <si>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</si>
  <si>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</si>
  <si>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</si>
  <si>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</si>
  <si>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</si>
  <si>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</si>
  <si>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</si>
  <si>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Chacsinkín</t>
  </si>
  <si>
    <t>Chankom</t>
  </si>
  <si>
    <t>Chapab</t>
  </si>
  <si>
    <t>Chemax</t>
  </si>
  <si>
    <t>Chichimilá</t>
  </si>
  <si>
    <t>Chicxulub Pueblo</t>
  </si>
  <si>
    <t>Chikindzonot</t>
  </si>
  <si>
    <t>Chocholá</t>
  </si>
  <si>
    <t>Chumayel</t>
  </si>
  <si>
    <t>Conkal</t>
  </si>
  <si>
    <t>Cousey</t>
  </si>
  <si>
    <t>Cuncunul</t>
  </si>
  <si>
    <t>Cuzamá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</si>
  <si>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</si>
  <si>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</si>
  <si>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</si>
  <si>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</si>
  <si>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</si>
  <si>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</si>
  <si>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</si>
  <si>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</si>
  <si>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</si>
  <si>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</si>
  <si>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</si>
  <si>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</si>
  <si>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</si>
  <si>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</si>
  <si>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</si>
  <si>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</si>
  <si>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</si>
  <si>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</si>
  <si>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</si>
  <si>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</si>
  <si>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</si>
  <si>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</si>
  <si>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</si>
  <si>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</si>
  <si>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</si>
  <si>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</si>
  <si>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</si>
  <si>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</si>
  <si>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</si>
  <si>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</si>
  <si>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</si>
  <si>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</si>
  <si>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</si>
  <si>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</si>
  <si>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</si>
  <si>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</si>
  <si>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</si>
  <si>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</si>
  <si>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</si>
  <si>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</si>
  <si>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</si>
  <si>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</si>
  <si>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</si>
  <si>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</si>
  <si>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</si>
  <si>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</si>
  <si>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</si>
  <si>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</si>
  <si>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</si>
  <si>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</si>
  <si>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</si>
  <si>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</si>
  <si>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</si>
  <si>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</si>
  <si>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</si>
  <si>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</si>
  <si>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</si>
  <si>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</si>
  <si>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</si>
  <si>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</si>
  <si>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</si>
  <si>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</si>
  <si>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</si>
  <si>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</si>
  <si>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</si>
  <si>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</si>
  <si>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</si>
  <si>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</si>
  <si>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</si>
  <si>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</si>
  <si>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</si>
  <si>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</si>
  <si>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</si>
  <si>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</si>
  <si>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</si>
  <si>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</si>
  <si>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</si>
  <si>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</si>
  <si>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</si>
  <si>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Apozol</t>
  </si>
  <si>
    <t>Apulco</t>
  </si>
  <si>
    <t>Atolinga</t>
  </si>
  <si>
    <t>Calera</t>
  </si>
  <si>
    <t>Cañitas de Felipe Pescador</t>
  </si>
  <si>
    <t>Chalchihuites</t>
  </si>
  <si>
    <t>Concepción del Oro</t>
  </si>
  <si>
    <t>El Plateado de Joaquín Amaro</t>
  </si>
  <si>
    <t>El Salvador</t>
  </si>
  <si>
    <t>Fresnillo</t>
  </si>
  <si>
    <t>Genaro Codina</t>
  </si>
  <si>
    <t>General Enrique Estrada</t>
  </si>
  <si>
    <t>General Francisco R. Murguía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</si>
  <si>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</si>
  <si>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</si>
  <si>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</si>
  <si>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</si>
  <si>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</si>
  <si>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</si>
  <si>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</si>
  <si>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</si>
  <si>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</si>
  <si>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</si>
  <si>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</si>
  <si>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</si>
  <si>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</si>
  <si>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</si>
  <si>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</si>
  <si>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</si>
  <si>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</si>
  <si>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</si>
  <si>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</si>
  <si>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</si>
  <si>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Santa María de la Paz</t>
  </si>
  <si>
    <t>Sombrerete</t>
  </si>
  <si>
    <t>Susticacán</t>
  </si>
  <si>
    <t>Tepechitlán</t>
  </si>
  <si>
    <t>Tepetongo</t>
  </si>
  <si>
    <t>Teúl de González Ortega</t>
  </si>
  <si>
    <t>Tlaltenango de Sánchez Román</t>
  </si>
  <si>
    <t>Trancoso</t>
  </si>
  <si>
    <t>Trinidad García de la Cadena</t>
  </si>
  <si>
    <t>Valparaíso</t>
  </si>
  <si>
    <t>Vetagrande</t>
  </si>
  <si>
    <t>Villa de Cos</t>
  </si>
  <si>
    <t>Villa García</t>
  </si>
  <si>
    <t>Villa González Ortega</t>
  </si>
  <si>
    <t>Villanueva</t>
  </si>
  <si>
    <t>No Aplica</t>
  </si>
  <si>
    <t>PERIODO</t>
  </si>
  <si>
    <t>Primer trimestre</t>
  </si>
  <si>
    <t>Segundo trimestre</t>
  </si>
  <si>
    <t>Tercer trimestre</t>
  </si>
  <si>
    <t>Cuarto trimestre</t>
  </si>
  <si>
    <t>AÑO</t>
  </si>
  <si>
    <t xml:space="preserve">        Concepto (b)</t>
  </si>
  <si>
    <t>MIN_VALUE</t>
  </si>
  <si>
    <t>MAX_VALUE</t>
  </si>
  <si>
    <t>MIN_FECHA</t>
  </si>
  <si>
    <t>MAX_FECHA</t>
  </si>
  <si>
    <t>APROBADO</t>
  </si>
  <si>
    <t>AMPLIACIONES</t>
  </si>
  <si>
    <t>PAGADO</t>
  </si>
  <si>
    <t>SUBEJERCICIO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</si>
  <si>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</si>
  <si>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</si>
  <si>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</si>
  <si>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</si>
  <si>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</si>
  <si>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</si>
  <si>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</si>
  <si>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</si>
  <si>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</si>
  <si>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</si>
  <si>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</si>
  <si>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</si>
  <si>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</si>
  <si>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</si>
  <si>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</si>
  <si>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</si>
  <si>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</si>
  <si>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</si>
  <si>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</si>
  <si>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</si>
  <si>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</si>
  <si>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</si>
  <si>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</si>
  <si>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</si>
  <si>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</si>
  <si>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</si>
  <si>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</si>
  <si>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</si>
  <si>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</si>
  <si>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</si>
  <si>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</si>
  <si>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</si>
  <si>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</si>
  <si>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</si>
  <si>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</si>
  <si>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</si>
  <si>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</si>
  <si>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</si>
  <si>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</si>
  <si>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</si>
  <si>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</si>
  <si>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</si>
  <si>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</si>
  <si>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</si>
  <si>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</si>
  <si>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</si>
  <si>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</si>
  <si>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Bienes Muebles, Inmuebles e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</si>
  <si>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</si>
  <si>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</si>
  <si>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</si>
  <si>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</si>
  <si>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</si>
  <si>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</si>
  <si>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</si>
  <si>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</si>
  <si>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</si>
  <si>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</si>
  <si>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</si>
  <si>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</si>
  <si>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</si>
  <si>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</si>
  <si>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</si>
  <si>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</si>
  <si>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</si>
  <si>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</si>
  <si>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</si>
  <si>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</si>
  <si>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 Egresos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</si>
  <si>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</si>
  <si>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</si>
  <si>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</si>
  <si>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</si>
  <si>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</si>
  <si>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</si>
  <si>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</si>
  <si>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</si>
  <si>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</si>
  <si>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 xml:space="preserve">Protección Ambiental </t>
  </si>
  <si>
    <t>Vivienda y Servicios a la Comunidad</t>
  </si>
  <si>
    <t>Recreación, Cultura y Otras Manifestaciones Sociales</t>
  </si>
  <si>
    <t xml:space="preserve">Educación 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</si>
  <si>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</si>
  <si>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</si>
  <si>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</si>
  <si>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</si>
  <si>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</si>
  <si>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 xml:space="preserve">Combustibles y Energía 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</si>
  <si>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</si>
  <si>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</si>
  <si>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</si>
  <si>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</si>
  <si>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</si>
  <si>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</si>
  <si>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Nno Clasificadas en Funciones Anteriores</t>
  </si>
  <si>
    <t>Transacciones de la Deuda Pública / Costo Financiero de la Deuda</t>
  </si>
  <si>
    <t>Transferencias, Participaciones y Aportaciones Entre Diferentes Niveles y Órdenes de Gobierno</t>
  </si>
  <si>
    <t>Saneamiento del Sistema Financiero</t>
  </si>
  <si>
    <t>Adeudos de Ejercicios Fiscales Anteriores</t>
  </si>
  <si>
    <t>Otras No Clasificadas en Funciones Anteriores</t>
  </si>
  <si>
    <t>Personal Administrativo</t>
  </si>
  <si>
    <t>Magisterio</t>
  </si>
  <si>
    <t>Servicios de Salud</t>
  </si>
  <si>
    <t>Personal Médico, paramédico y afín</t>
  </si>
  <si>
    <t>Seguridad Pública</t>
  </si>
  <si>
    <t>Gastos asociados a la implementación de nuevas leyes federales o reformas a las mismas</t>
  </si>
  <si>
    <t>Nombre del Programa o Ley 1</t>
  </si>
  <si>
    <t>Nombre del Programa o Ley 2</t>
  </si>
  <si>
    <t>Sentencias laborales definitivas</t>
  </si>
  <si>
    <t>Gasto  Etiquetado</t>
  </si>
  <si>
    <t>Total de Gasto en Servicios Personales</t>
  </si>
  <si>
    <t xml:space="preserve">Derechos </t>
  </si>
  <si>
    <t>Ingresos por ventas de Bienes y Servicios</t>
  </si>
  <si>
    <t>Ingresos Derivados de Financiamientos con Fuente de Pago de Recursos de Libre Disposición</t>
  </si>
  <si>
    <t>Total de Ingresos Proyectados</t>
  </si>
  <si>
    <t>AÑO_CUESTION</t>
  </si>
  <si>
    <t xml:space="preserve">Participaciones y Aportaciones </t>
  </si>
  <si>
    <t>Total de Egresos Proyectados</t>
  </si>
  <si>
    <t>AÑO_CUESTION_1</t>
  </si>
  <si>
    <t>AÑO_CUESTION_2</t>
  </si>
  <si>
    <t>AÑO_CUESTION_3</t>
  </si>
  <si>
    <t>AÑO_CUESTION_4</t>
  </si>
  <si>
    <t>AÑO_CUESTION_5</t>
  </si>
  <si>
    <t>AÑO_CUESTION_6</t>
  </si>
  <si>
    <t xml:space="preserve">Transferencias </t>
  </si>
  <si>
    <t>Total de Resultados de Ingresos</t>
  </si>
  <si>
    <t>Ingresos derivados de Financiamientos con Fuente de Pago de Transferencias Federales Etiquetadas</t>
  </si>
  <si>
    <t>Ingresos Derivados de Financiamiento</t>
  </si>
  <si>
    <t>PENSIONES</t>
  </si>
  <si>
    <t>SALUD</t>
  </si>
  <si>
    <t>RIESGOS</t>
  </si>
  <si>
    <t>INVALIDEZ</t>
  </si>
  <si>
    <t>OTRAS</t>
  </si>
  <si>
    <t>ORGANISMO</t>
  </si>
  <si>
    <t xml:space="preserve">   Concepto (c)</t>
  </si>
  <si>
    <t>Formato 6 a) Estado Analítico del Ejercicio del Presupuesto de Egresos Detallado - LDF 
                       (Clasificación por Objeto del Gasto)</t>
  </si>
  <si>
    <t>Subejercicio  (e)</t>
  </si>
  <si>
    <t>Formato 6 d) Estado Analítico del Ejercicio del Presupuesto de Egresos Detallado  - LDF
                        (Clasificación de Servicios Personales por Categoría)</t>
  </si>
  <si>
    <t>Concepto (b)</t>
  </si>
  <si>
    <t>Formato 6 c) Estado Analítico del Ejercicio del Presupuesto de Egresos Detallado -LDF 
                       (Claisificación Funcional)</t>
  </si>
  <si>
    <t>Formato 6 b) Estado Analítico del Ejercicio del Presupuesto de Egresos Detallado - LDF 
                        (Clasificación Administrativa)</t>
  </si>
  <si>
    <t>Año en Cuestión
(de proyecto de presupuesto) (c)</t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</si>
  <si>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</si>
  <si>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Los importes corresponden a los ingresos devengados al cierre trimestral más reciente disponible y estimados para el resto del ejercicio.</t>
    </r>
  </si>
  <si>
    <r>
      <t xml:space="preserve">Año del Ejercicio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</si>
  <si>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Año del Ejercicio 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</si>
  <si>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4. Deuda Contingente 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(Informativo)</t>
    </r>
  </si>
  <si>
    <r>
      <t xml:space="preserve">5. Valor de Instrumentos Bono Cupón Cero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(Informativo)</t>
    </r>
  </si>
  <si>
    <t xml:space="preserve">J.    Transferencias </t>
  </si>
  <si>
    <t>D. Otras No Clasificadas en Funciones Anteriores (D=d1+d2+d3+d4)</t>
  </si>
  <si>
    <r>
      <rPr>
        <vertAlign val="superscript"/>
        <sz val="12"/>
        <rFont val="Calibri"/>
        <family val="2"/>
        <scheme val="minor"/>
      </rPr>
      <t>1</t>
    </r>
    <r>
      <rPr>
        <sz val="12"/>
        <rFont val="Calibri"/>
        <family val="2"/>
        <scheme val="minor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 Se refiere al valor del Bono Cupón Cero que respalda el pago de los créditos asociados al mismo (Activo).</t>
    </r>
  </si>
  <si>
    <t xml:space="preserve">          Fideicomiso de Desastres Naturales (Informativo)</t>
  </si>
  <si>
    <t xml:space="preserve">Dependencia o Unidad Administrativa 100 </t>
  </si>
  <si>
    <t>Dependencia o Unidad Administrativa 200</t>
  </si>
  <si>
    <t>Dependencia o Unidad Administrativa 300</t>
  </si>
  <si>
    <t>Dependencia o Unidad Administrativa 400</t>
  </si>
  <si>
    <t>Dependencia o Unidad Administrativa 500</t>
  </si>
  <si>
    <t>Dependencia o Unidad Administrativa 600</t>
  </si>
  <si>
    <t>Dependencia o Unidad Administrativa 700</t>
  </si>
  <si>
    <t>Al 31 de diciembre de 2021 y al 30 de septiembre de 2022 (b)</t>
  </si>
  <si>
    <t>Del 1 de enero al 30 de septiembre de 2022 (b)</t>
  </si>
  <si>
    <t xml:space="preserve">       838,698.91</t>
  </si>
  <si>
    <t xml:space="preserve">    72,191,487.11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</si>
</sst>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2" tint="-9.9948118533890809E-2"/>
      </top>
      <bottom style="thin">
        <color auto="1"/>
      </bottom>
      <diagonal/>
    </border>
  </borders>
  <cellStyleXfs count="2">
    <xf numFmtId="0" fontId="0" fillId="0" borderId="0"/>
    <xf numFmtId="0" fontId="15" fillId="0" borderId="0"/>
  </cellStyleXfs>
  <cellXfs count="19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indent="2"/>
    </xf>
    <xf numFmtId="0" fontId="0" fillId="0" borderId="0" xfId="0" applyFill="1"/>
    <xf numFmtId="0" fontId="0" fillId="0" borderId="13" xfId="0" applyBorder="1" applyAlignment="1">
      <alignment horizontal="left" indent="3"/>
    </xf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left" indent="6"/>
    </xf>
    <xf numFmtId="0" fontId="0" fillId="0" borderId="0" xfId="0" applyFill="1" applyBorder="1"/>
    <xf numFmtId="0" fontId="0" fillId="0" borderId="13" xfId="0" applyFill="1" applyBorder="1"/>
    <xf numFmtId="0" fontId="0" fillId="0" borderId="14" xfId="0" applyFill="1" applyBorder="1"/>
    <xf numFmtId="0" fontId="1" fillId="0" borderId="13" xfId="0" applyFont="1" applyFill="1" applyBorder="1" applyAlignment="1">
      <alignment horizontal="left" indent="3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Fill="1" applyBorder="1"/>
    <xf numFmtId="43" fontId="0" fillId="0" borderId="0" xfId="0" applyNumberFormat="1"/>
    <xf numFmtId="0" fontId="5" fillId="0" borderId="14" xfId="0" applyFont="1" applyBorder="1"/>
    <xf numFmtId="0" fontId="0" fillId="0" borderId="0" xfId="0" applyFont="1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3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vertical="center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0" fillId="0" borderId="8" xfId="0" applyFill="1" applyBorder="1" applyAlignment="1">
      <alignment horizontal="left" indent="3"/>
    </xf>
    <xf numFmtId="0" fontId="1" fillId="0" borderId="13" xfId="0" applyFont="1" applyFill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indent="2"/>
    </xf>
    <xf numFmtId="0" fontId="1" fillId="0" borderId="13" xfId="0" applyFont="1" applyFill="1" applyBorder="1" applyProtection="1">
      <protection locked="0"/>
    </xf>
    <xf numFmtId="0" fontId="0" fillId="0" borderId="8" xfId="0" applyFont="1" applyFill="1" applyBorder="1" applyAlignment="1">
      <alignment horizontal="left" indent="3"/>
    </xf>
    <xf numFmtId="0" fontId="0" fillId="4" borderId="13" xfId="0" applyFill="1" applyBorder="1" applyAlignment="1">
      <alignment horizontal="left" indent="9"/>
    </xf>
    <xf numFmtId="0" fontId="0" fillId="4" borderId="13" xfId="0" applyFill="1" applyBorder="1" applyAlignment="1">
      <alignment horizontal="left" indent="3"/>
    </xf>
    <xf numFmtId="0" fontId="1" fillId="4" borderId="13" xfId="0" applyFont="1" applyFill="1" applyBorder="1" applyAlignment="1">
      <alignment horizontal="left" indent="3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left" wrapText="1" indent="9"/>
    </xf>
    <xf numFmtId="0" fontId="0" fillId="0" borderId="11" xfId="0" applyFill="1" applyBorder="1"/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Fill="1" applyBorder="1" applyAlignment="1">
      <alignment horizontal="left" vertical="center" indent="3"/>
    </xf>
    <xf numFmtId="0" fontId="0" fillId="0" borderId="13" xfId="0" applyFill="1" applyBorder="1" applyAlignment="1">
      <alignment horizontal="left" vertical="center" indent="6"/>
    </xf>
    <xf numFmtId="0" fontId="0" fillId="0" borderId="13" xfId="0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6"/>
    </xf>
    <xf numFmtId="0" fontId="0" fillId="0" borderId="13" xfId="0" applyFont="1" applyFill="1" applyBorder="1" applyAlignment="1">
      <alignment horizontal="left" vertical="center" wrapText="1" indent="3"/>
    </xf>
    <xf numFmtId="0" fontId="0" fillId="0" borderId="14" xfId="0" applyFill="1" applyBorder="1" applyAlignment="1">
      <alignment vertical="center"/>
    </xf>
    <xf numFmtId="0" fontId="1" fillId="0" borderId="12" xfId="0" applyFont="1" applyFill="1" applyBorder="1" applyAlignment="1" applyProtection="1">
      <alignment vertical="center"/>
      <protection locked="0"/>
    </xf>
    <xf numFmtId="0" fontId="0" fillId="0" borderId="13" xfId="0" applyFill="1" applyBorder="1" applyAlignment="1" applyProtection="1">
      <alignment vertical="center"/>
      <protection locked="0"/>
    </xf>
    <xf numFmtId="0" fontId="1" fillId="0" borderId="13" xfId="0" applyFont="1" applyFill="1" applyBorder="1" applyAlignment="1" applyProtection="1">
      <alignment vertical="center"/>
      <protection locked="0"/>
    </xf>
    <xf numFmtId="0" fontId="1" fillId="0" borderId="13" xfId="0" applyFont="1" applyFill="1" applyBorder="1" applyAlignment="1">
      <alignment vertical="center"/>
    </xf>
    <xf numFmtId="0" fontId="0" fillId="0" borderId="13" xfId="0" applyFill="1" applyBorder="1" applyAlignment="1">
      <alignment horizontal="left" vertical="center" indent="9"/>
    </xf>
    <xf numFmtId="0" fontId="0" fillId="0" borderId="13" xfId="0" applyFill="1" applyBorder="1" applyAlignment="1">
      <alignment horizontal="left" vertical="center" wrapText="1" indent="6"/>
    </xf>
    <xf numFmtId="0" fontId="0" fillId="0" borderId="14" xfId="0" applyBorder="1" applyAlignment="1">
      <alignment vertical="center"/>
    </xf>
    <xf numFmtId="0" fontId="1" fillId="0" borderId="8" xfId="0" applyFont="1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>
      <alignment horizontal="right" vertical="center"/>
    </xf>
    <xf numFmtId="0" fontId="0" fillId="0" borderId="13" xfId="0" applyFill="1" applyBorder="1" applyAlignment="1">
      <alignment horizontal="left" vertical="center" wrapText="1" indent="9"/>
    </xf>
    <xf numFmtId="0" fontId="1" fillId="0" borderId="6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1" fillId="0" borderId="8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0" fillId="0" borderId="13" xfId="0" applyFont="1" applyFill="1" applyBorder="1" applyAlignment="1" applyProtection="1">
      <alignment vertical="center"/>
      <protection locked="0"/>
    </xf>
    <xf numFmtId="0" fontId="0" fillId="0" borderId="14" xfId="0" applyFont="1" applyBorder="1" applyAlignment="1">
      <alignment vertical="center"/>
    </xf>
    <xf numFmtId="0" fontId="1" fillId="4" borderId="13" xfId="0" applyFont="1" applyFill="1" applyBorder="1" applyAlignment="1" applyProtection="1">
      <alignment vertical="center"/>
      <protection locked="0"/>
    </xf>
    <xf numFmtId="0" fontId="0" fillId="4" borderId="13" xfId="0" applyFill="1" applyBorder="1" applyAlignment="1" applyProtection="1">
      <alignment vertical="center"/>
      <protection locked="0"/>
    </xf>
    <xf numFmtId="0" fontId="0" fillId="4" borderId="13" xfId="0" applyFill="1" applyBorder="1" applyAlignment="1">
      <alignment vertical="center"/>
    </xf>
    <xf numFmtId="0" fontId="1" fillId="4" borderId="12" xfId="0" applyFont="1" applyFill="1" applyBorder="1" applyAlignment="1">
      <alignment horizontal="left" vertical="center" indent="3"/>
    </xf>
    <xf numFmtId="0" fontId="0" fillId="4" borderId="13" xfId="0" applyFill="1" applyBorder="1" applyAlignment="1">
      <alignment horizontal="left" vertical="center" indent="6"/>
    </xf>
    <xf numFmtId="0" fontId="0" fillId="4" borderId="13" xfId="0" applyFill="1" applyBorder="1" applyAlignment="1">
      <alignment horizontal="left" vertical="center" indent="9"/>
    </xf>
    <xf numFmtId="0" fontId="0" fillId="4" borderId="13" xfId="0" applyFill="1" applyBorder="1" applyAlignment="1">
      <alignment horizontal="left" vertical="center" indent="3"/>
    </xf>
    <xf numFmtId="0" fontId="1" fillId="4" borderId="13" xfId="0" applyFont="1" applyFill="1" applyBorder="1" applyAlignment="1">
      <alignment horizontal="left" vertical="center" indent="3"/>
    </xf>
    <xf numFmtId="0" fontId="0" fillId="0" borderId="13" xfId="0" applyBorder="1" applyAlignment="1">
      <alignment vertical="center"/>
    </xf>
    <xf numFmtId="0" fontId="1" fillId="3" borderId="24" xfId="0" applyFont="1" applyFill="1" applyBorder="1" applyAlignment="1" applyProtection="1">
      <alignment horizontal="center" vertical="center" wrapText="1"/>
    </xf>
    <xf numFmtId="0" fontId="0" fillId="0" borderId="13" xfId="0" applyFill="1" applyBorder="1" applyAlignment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/>
    <xf numFmtId="0" fontId="0" fillId="0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left" vertical="center" indent="2"/>
    </xf>
    <xf numFmtId="0" fontId="0" fillId="0" borderId="13" xfId="0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5"/>
    </xf>
    <xf numFmtId="0" fontId="0" fillId="0" borderId="13" xfId="0" applyFill="1" applyBorder="1" applyAlignment="1">
      <alignment horizontal="left" vertical="center" indent="5"/>
    </xf>
    <xf numFmtId="0" fontId="1" fillId="0" borderId="8" xfId="0" applyFont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vertical="center" indent="2"/>
    </xf>
    <xf numFmtId="0" fontId="0" fillId="0" borderId="8" xfId="0" applyFill="1" applyBorder="1" applyAlignment="1">
      <alignment horizontal="left" vertical="center" indent="3"/>
    </xf>
    <xf numFmtId="0" fontId="0" fillId="0" borderId="8" xfId="0" applyFill="1" applyBorder="1" applyAlignment="1">
      <alignment horizontal="left" vertical="center" indent="5"/>
    </xf>
    <xf numFmtId="0" fontId="0" fillId="0" borderId="8" xfId="0" applyFont="1" applyFill="1" applyBorder="1" applyAlignment="1">
      <alignment horizontal="left" vertical="center" indent="2"/>
    </xf>
    <xf numFmtId="0" fontId="0" fillId="0" borderId="8" xfId="0" applyFont="1" applyFill="1" applyBorder="1" applyAlignment="1">
      <alignment horizontal="left" vertical="center" indent="3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>
      <alignment horizontal="left" vertical="center" indent="3"/>
    </xf>
    <xf numFmtId="0" fontId="0" fillId="0" borderId="7" xfId="0" applyFill="1" applyBorder="1" applyAlignment="1">
      <alignment horizontal="left" vertical="center" indent="5"/>
    </xf>
    <xf numFmtId="0" fontId="0" fillId="0" borderId="7" xfId="0" applyFill="1" applyBorder="1" applyAlignment="1">
      <alignment horizontal="left" vertical="center" indent="7"/>
    </xf>
    <xf numFmtId="0" fontId="0" fillId="0" borderId="7" xfId="0" applyFill="1" applyBorder="1" applyAlignment="1" applyProtection="1">
      <alignment horizontal="left" vertical="center" indent="5"/>
      <protection locked="0"/>
    </xf>
    <xf numFmtId="0" fontId="5" fillId="0" borderId="14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164" fontId="0" fillId="0" borderId="13" xfId="0" applyNumberFormat="1" applyFill="1" applyBorder="1" applyAlignment="1" applyProtection="1">
      <alignment vertical="center"/>
      <protection locked="0"/>
    </xf>
    <xf numFmtId="16" fontId="0" fillId="0" borderId="13" xfId="0" applyNumberFormat="1" applyFill="1" applyBorder="1" applyAlignment="1">
      <alignment vertical="center"/>
    </xf>
    <xf numFmtId="0" fontId="0" fillId="0" borderId="13" xfId="0" applyFill="1" applyBorder="1" applyAlignment="1" applyProtection="1">
      <alignment horizontal="left" vertical="center" indent="4"/>
      <protection locked="0"/>
    </xf>
    <xf numFmtId="0" fontId="5" fillId="0" borderId="1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 indent="3"/>
    </xf>
    <xf numFmtId="0" fontId="6" fillId="0" borderId="13" xfId="0" applyFont="1" applyFill="1" applyBorder="1" applyProtection="1">
      <protection locked="0"/>
    </xf>
    <xf numFmtId="0" fontId="13" fillId="3" borderId="15" xfId="0" applyFont="1" applyFill="1" applyBorder="1" applyAlignment="1"/>
    <xf numFmtId="0" fontId="14" fillId="3" borderId="15" xfId="0" applyFont="1" applyFill="1" applyBorder="1" applyAlignment="1"/>
    <xf numFmtId="0" fontId="1" fillId="0" borderId="13" xfId="0" applyFont="1" applyFill="1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wrapText="1" indent="3"/>
    </xf>
    <xf numFmtId="0" fontId="0" fillId="0" borderId="12" xfId="0" applyFill="1" applyBorder="1" applyProtection="1">
      <protection locked="0"/>
    </xf>
    <xf numFmtId="0" fontId="14" fillId="3" borderId="15" xfId="0" applyFont="1" applyFill="1" applyBorder="1"/>
    <xf numFmtId="0" fontId="0" fillId="0" borderId="12" xfId="0" applyFill="1" applyBorder="1" applyAlignment="1" applyProtection="1">
      <alignment vertical="center"/>
      <protection locked="0"/>
    </xf>
    <xf numFmtId="0" fontId="14" fillId="3" borderId="15" xfId="0" applyFont="1" applyFill="1" applyBorder="1" applyAlignment="1">
      <alignment vertical="center"/>
    </xf>
    <xf numFmtId="0" fontId="0" fillId="0" borderId="12" xfId="0" applyFill="1" applyBorder="1" applyAlignment="1">
      <alignment horizontal="left" vertical="center" indent="6"/>
    </xf>
    <xf numFmtId="0" fontId="1" fillId="0" borderId="13" xfId="0" applyFont="1" applyFill="1" applyBorder="1" applyAlignment="1">
      <alignment horizontal="left" vertical="center" wrapText="1" indent="9"/>
    </xf>
    <xf numFmtId="0" fontId="0" fillId="0" borderId="13" xfId="0" applyFill="1" applyBorder="1" applyAlignment="1">
      <alignment horizontal="left" vertical="center" indent="12"/>
    </xf>
    <xf numFmtId="0" fontId="0" fillId="3" borderId="15" xfId="0" applyFill="1" applyBorder="1" applyAlignment="1">
      <alignment vertical="center"/>
    </xf>
    <xf numFmtId="0" fontId="0" fillId="0" borderId="13" xfId="0" applyFill="1" applyBorder="1" applyAlignment="1">
      <alignment horizontal="left" vertical="center" wrapText="1" indent="3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5" xfId="0" applyFill="1" applyBorder="1"/>
    <xf numFmtId="0" fontId="1" fillId="3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 indent="2"/>
    </xf>
    <xf numFmtId="0" fontId="1" fillId="0" borderId="13" xfId="0" applyFont="1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6"/>
    </xf>
    <xf numFmtId="0" fontId="0" fillId="0" borderId="13" xfId="0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9"/>
    </xf>
    <xf numFmtId="11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0" borderId="14" xfId="0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indent="3"/>
    </xf>
    <xf numFmtId="0" fontId="0" fillId="0" borderId="13" xfId="0" applyFill="1" applyBorder="1" applyAlignment="1" applyProtection="1">
      <alignment horizontal="left" vertical="center" indent="6"/>
      <protection locked="0"/>
    </xf>
    <xf numFmtId="3" fontId="0" fillId="0" borderId="13" xfId="0" applyNumberFormat="1" applyFill="1" applyBorder="1" applyAlignment="1" applyProtection="1">
      <alignment vertical="center"/>
      <protection locked="0"/>
    </xf>
    <xf numFmtId="10" fontId="0" fillId="0" borderId="13" xfId="0" applyNumberFormat="1" applyFill="1" applyBorder="1" applyAlignment="1" applyProtection="1">
      <alignment vertical="center"/>
      <protection locked="0"/>
    </xf>
    <xf numFmtId="9" fontId="0" fillId="0" borderId="13" xfId="0" applyNumberFormat="1" applyFill="1" applyBorder="1" applyAlignment="1" applyProtection="1">
      <alignment vertical="center"/>
      <protection locked="0"/>
    </xf>
    <xf numFmtId="0" fontId="6" fillId="0" borderId="0" xfId="0" applyFont="1"/>
    <xf numFmtId="4" fontId="16" fillId="0" borderId="13" xfId="0" applyNumberFormat="1" applyFont="1" applyBorder="1" applyProtection="1">
      <protection locked="0"/>
    </xf>
    <xf numFmtId="4" fontId="17" fillId="0" borderId="14" xfId="0" applyNumberFormat="1" applyFont="1" applyBorder="1" applyProtection="1">
      <protection locked="0"/>
    </xf>
    <xf numFmtId="4" fontId="17" fillId="0" borderId="4" xfId="0" applyNumberFormat="1" applyFont="1" applyBorder="1" applyProtection="1">
      <protection locked="0"/>
    </xf>
    <xf numFmtId="4" fontId="17" fillId="0" borderId="12" xfId="0" applyNumberFormat="1" applyFont="1" applyBorder="1" applyProtection="1">
      <protection locked="0"/>
    </xf>
    <xf numFmtId="4" fontId="16" fillId="0" borderId="12" xfId="0" applyNumberFormat="1" applyFont="1" applyBorder="1" applyProtection="1">
      <protection locked="0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vertical="center"/>
      <protection locked="0"/>
    </xf>
    <xf numFmtId="0" fontId="1" fillId="3" borderId="4" xfId="0" applyFont="1" applyFill="1" applyBorder="1" applyAlignment="1" applyProtection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 vertical="center"/>
    </xf>
    <xf numFmtId="0" fontId="1" fillId="3" borderId="8" xfId="0" applyFont="1" applyFill="1" applyBorder="1" applyAlignment="1" applyProtection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justify" vertical="center" wrapText="1"/>
    </xf>
    <xf numFmtId="0" fontId="2" fillId="0" borderId="10" xfId="0" applyFont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 applyProtection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left" vertical="center"/>
    </xf>
    <xf numFmtId="0" fontId="1" fillId="3" borderId="14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3" borderId="14" xfId="0" applyFont="1" applyFill="1" applyBorder="1" applyAlignment="1" applyProtection="1">
      <alignment horizontal="center" vertical="center" wrapText="1"/>
      <protection locked="0"/>
    </xf>
    <xf numFmtId="0" fontId="1" fillId="3" borderId="12" xfId="0" applyFont="1" applyFill="1" applyBorder="1" applyAlignment="1" applyProtection="1">
      <alignment horizontal="center" vertical="center" wrapText="1"/>
    </xf>
    <xf numFmtId="0" fontId="1" fillId="3" borderId="14" xfId="0" applyFont="1" applyFill="1" applyBorder="1" applyAlignment="1" applyProtection="1">
      <alignment horizontal="center" vertical="center" wrapText="1"/>
    </xf>
    <xf numFmtId="0" fontId="1" fillId="3" borderId="12" xfId="0" applyFont="1" applyFill="1" applyBorder="1" applyAlignment="1" applyProtection="1">
      <alignment horizontal="left" vertical="center" wrapText="1"/>
    </xf>
    <xf numFmtId="0" fontId="1" fillId="3" borderId="14" xfId="0" applyFont="1" applyFill="1" applyBorder="1" applyAlignment="1" applyProtection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28575</xdr:rowOff>
        </xdr:from>
        <xdr:to>
          <xdr:col>3</xdr:col>
          <xdr:colOff>238125</xdr:colOff>
          <xdr:row>4</xdr:row>
          <xdr:rowOff>314325</xdr:rowOff>
        </xdr:to>
        <xdr:sp macro="" textlink="">
          <xdr:nvSpPr>
            <xdr:cNvPr id="1026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38100</xdr:rowOff>
        </xdr:from>
        <xdr:to>
          <xdr:col>3</xdr:col>
          <xdr:colOff>238125</xdr:colOff>
          <xdr:row>6</xdr:row>
          <xdr:rowOff>323850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28575</xdr:rowOff>
        </xdr:from>
        <xdr:to>
          <xdr:col>3</xdr:col>
          <xdr:colOff>238125</xdr:colOff>
          <xdr:row>10</xdr:row>
          <xdr:rowOff>314325</xdr:rowOff>
        </xdr:to>
        <xdr:sp macro="" textlink="">
          <xdr:nvSpPr>
            <xdr:cNvPr id="1030" name="ComboBox3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28575</xdr:rowOff>
        </xdr:from>
        <xdr:to>
          <xdr:col>3</xdr:col>
          <xdr:colOff>238125</xdr:colOff>
          <xdr:row>8</xdr:row>
          <xdr:rowOff>314325</xdr:rowOff>
        </xdr:to>
        <xdr:sp macro="" textlink="">
          <xdr:nvSpPr>
            <xdr:cNvPr id="1031" name="ComboBox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E12"/>
  <sheetViews>
    <sheetView showGridLines="0" workbookViewId="0">
      <selection activeCell="C3" sqref="C3:D3"/>
    </sheetView>
  </sheetViews>
  <sheetFormatPr baseColWidth="10" defaultColWidth="0" defaultRowHeight="15" zeroHeight="1" x14ac:dyDescent="0.25"/>
  <cols>
    <col min="1" max="1" width="3.28515625" customWidth="1"/>
    <col min="2" max="2" width="25.140625" customWidth="1"/>
    <col min="3" max="4" width="45.28515625" customWidth="1"/>
    <col min="5" max="5" width="3.28515625" customWidth="1"/>
    <col min="6" max="16384" width="10.7109375" hidden="1"/>
  </cols>
  <sheetData>
    <row r="1" spans="1:5" ht="36.75" customHeight="1" thickBot="1" x14ac:dyDescent="0.3">
      <c r="A1" s="154" t="s">
        <v>829</v>
      </c>
      <c r="B1" s="155"/>
      <c r="C1" s="155"/>
      <c r="D1" s="155"/>
      <c r="E1" s="156"/>
    </row>
    <row r="2" spans="1:5" s="7" customFormat="1" x14ac:dyDescent="0.25">
      <c r="A2" s="25"/>
      <c r="E2" s="26"/>
    </row>
    <row r="3" spans="1:5" s="7" customFormat="1" ht="26.25" customHeight="1" x14ac:dyDescent="0.25">
      <c r="A3" s="25"/>
      <c r="B3" s="30" t="s">
        <v>792</v>
      </c>
      <c r="C3" s="157" t="s">
        <v>3284</v>
      </c>
      <c r="D3" s="157"/>
      <c r="E3" s="26"/>
    </row>
    <row r="4" spans="1:5" s="7" customFormat="1" x14ac:dyDescent="0.25">
      <c r="A4" s="25"/>
      <c r="E4" s="26"/>
    </row>
    <row r="5" spans="1:5" s="7" customFormat="1" ht="26.25" customHeight="1" x14ac:dyDescent="0.25">
      <c r="A5" s="25"/>
      <c r="B5" s="30" t="s">
        <v>795</v>
      </c>
      <c r="E5" s="26"/>
    </row>
    <row r="6" spans="1:5" s="7" customFormat="1" x14ac:dyDescent="0.25">
      <c r="A6" s="25"/>
      <c r="E6" s="26"/>
    </row>
    <row r="7" spans="1:5" s="7" customFormat="1" ht="26.25" customHeight="1" x14ac:dyDescent="0.25">
      <c r="A7" s="25"/>
      <c r="B7" s="30" t="s">
        <v>796</v>
      </c>
      <c r="E7" s="26"/>
    </row>
    <row r="8" spans="1:5" s="7" customFormat="1" x14ac:dyDescent="0.25">
      <c r="A8" s="25"/>
      <c r="E8" s="26"/>
    </row>
    <row r="9" spans="1:5" s="7" customFormat="1" ht="26.25" customHeight="1" x14ac:dyDescent="0.25">
      <c r="A9" s="25"/>
      <c r="B9" s="30" t="s">
        <v>794</v>
      </c>
      <c r="E9" s="26"/>
    </row>
    <row r="10" spans="1:5" s="7" customFormat="1" x14ac:dyDescent="0.25">
      <c r="A10" s="25"/>
      <c r="E10" s="26"/>
    </row>
    <row r="11" spans="1:5" s="7" customFormat="1" ht="26.25" customHeight="1" x14ac:dyDescent="0.25">
      <c r="A11" s="25"/>
      <c r="B11" s="30" t="s">
        <v>793</v>
      </c>
      <c r="E11" s="26"/>
    </row>
    <row r="12" spans="1:5" s="7" customFormat="1" ht="15.75" thickBot="1" x14ac:dyDescent="0.3">
      <c r="A12" s="27"/>
      <c r="B12" s="28"/>
      <c r="C12" s="28"/>
      <c r="D12" s="28"/>
      <c r="E12" s="29"/>
    </row>
  </sheetData>
  <sheetProtection algorithmName="SHA-512" hashValue="FKdQEstg7DECgNQMLEXXJQYsG6AX/xjknGUwMSahC4buGszIp5NwDC/UR9/euBRA4+b8IvbzOmkXIX0ginTwUg==" saltValue="Kw+QP62Sc2HhZK+vKdetQg==" spinCount="100000" sheet="1" objects="1" scenarios="1" selectLockedCells="1"/>
  <mergeCells count="2">
    <mergeCell ref="A1:E1"/>
    <mergeCell ref="C3:D3"/>
  </mergeCells>
  <dataValidations count="1">
    <dataValidation allowBlank="1" showInputMessage="1" showErrorMessage="1" prompt="Si el Ente Público es Entidad Federativa o Municipio, dejar en blanco._x000a_" sqref="C3:D3"/>
  </dataValidations>
  <pageMargins left="0.70866141732283472" right="0.70866141732283472" top="0.74803149606299213" bottom="0.74803149606299213" header="0.31496062992125984" footer="0.31496062992125984"/>
  <pageSetup paperSize="119" scale="65"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ComboBox1">
          <controlPr locked="0" defaultSize="0" autoLine="0" listFillRange="datos!B2:B33" r:id="rId5">
            <anchor moveWithCells="1">
              <from>
                <xdr:col>2</xdr:col>
                <xdr:colOff>19050</xdr:colOff>
                <xdr:row>4</xdr:row>
                <xdr:rowOff>28575</xdr:rowOff>
              </from>
              <to>
                <xdr:col>3</xdr:col>
                <xdr:colOff>238125</xdr:colOff>
                <xdr:row>4</xdr:row>
                <xdr:rowOff>314325</xdr:rowOff>
              </to>
            </anchor>
          </controlPr>
        </control>
      </mc:Choice>
      <mc:Fallback>
        <control shapeId="1026" r:id="rId4" name="ComboBox1"/>
      </mc:Fallback>
    </mc:AlternateContent>
    <mc:AlternateContent xmlns:mc="http://schemas.openxmlformats.org/markup-compatibility/2006">
      <mc:Choice Requires="x14">
        <control shapeId="1028" r:id="rId6" name="ComboBox2">
          <controlPr locked="0" defaultSize="0" autoFill="0" autoLine="0" listFillRange="datos!Y2:Y48" r:id="rId7">
            <anchor moveWithCells="1">
              <from>
                <xdr:col>2</xdr:col>
                <xdr:colOff>19050</xdr:colOff>
                <xdr:row>6</xdr:row>
                <xdr:rowOff>38100</xdr:rowOff>
              </from>
              <to>
                <xdr:col>3</xdr:col>
                <xdr:colOff>238125</xdr:colOff>
                <xdr:row>6</xdr:row>
                <xdr:rowOff>323850</xdr:rowOff>
              </to>
            </anchor>
          </controlPr>
        </control>
      </mc:Choice>
      <mc:Fallback>
        <control shapeId="1028" r:id="rId6" name="ComboBox2"/>
      </mc:Fallback>
    </mc:AlternateContent>
    <mc:AlternateContent xmlns:mc="http://schemas.openxmlformats.org/markup-compatibility/2006">
      <mc:Choice Requires="x14">
        <control shapeId="1030" r:id="rId8" name="ComboBox3">
          <controlPr locked="0" defaultSize="0" autoLine="0" listFillRange="datos!B45:B48" r:id="rId9">
            <anchor moveWithCells="1">
              <from>
                <xdr:col>2</xdr:col>
                <xdr:colOff>19050</xdr:colOff>
                <xdr:row>10</xdr:row>
                <xdr:rowOff>28575</xdr:rowOff>
              </from>
              <to>
                <xdr:col>3</xdr:col>
                <xdr:colOff>238125</xdr:colOff>
                <xdr:row>10</xdr:row>
                <xdr:rowOff>314325</xdr:rowOff>
              </to>
            </anchor>
          </controlPr>
        </control>
      </mc:Choice>
      <mc:Fallback>
        <control shapeId="1030" r:id="rId8" name="ComboBox3"/>
      </mc:Fallback>
    </mc:AlternateContent>
    <mc:AlternateContent xmlns:mc="http://schemas.openxmlformats.org/markup-compatibility/2006">
      <mc:Choice Requires="x14">
        <control shapeId="1031" r:id="rId10" name="ComboBox4">
          <controlPr locked="0" defaultSize="0" autoLine="0" listFillRange="datos!E45:E78" r:id="rId11">
            <anchor moveWithCells="1">
              <from>
                <xdr:col>2</xdr:col>
                <xdr:colOff>19050</xdr:colOff>
                <xdr:row>8</xdr:row>
                <xdr:rowOff>28575</xdr:rowOff>
              </from>
              <to>
                <xdr:col>3</xdr:col>
                <xdr:colOff>238125</xdr:colOff>
                <xdr:row>8</xdr:row>
                <xdr:rowOff>314325</xdr:rowOff>
              </to>
            </anchor>
          </controlPr>
        </control>
      </mc:Choice>
      <mc:Fallback>
        <control shapeId="1031" r:id="rId10" name="ComboBox4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pageSetUpPr fitToPage="1"/>
  </sheetPr>
  <dimension ref="A1:K75"/>
  <sheetViews>
    <sheetView showGridLines="0" workbookViewId="0">
      <selection activeCell="D14" sqref="D14"/>
    </sheetView>
  </sheetViews>
  <sheetFormatPr baseColWidth="10" defaultColWidth="0" defaultRowHeight="15" zeroHeight="1" x14ac:dyDescent="0.25"/>
  <cols>
    <col min="1" max="1" width="101.42578125" customWidth="1"/>
    <col min="2" max="4" width="25.7109375" customWidth="1"/>
    <col min="5" max="11" width="0" hidden="1" customWidth="1"/>
    <col min="12" max="16384" width="10.7109375" hidden="1"/>
  </cols>
  <sheetData>
    <row r="1" spans="1:11" s="91" customFormat="1" ht="37.5" customHeight="1" x14ac:dyDescent="0.25">
      <c r="A1" s="170" t="s">
        <v>542</v>
      </c>
      <c r="B1" s="170"/>
      <c r="C1" s="170"/>
      <c r="D1" s="170"/>
      <c r="E1" s="111"/>
      <c r="F1" s="111"/>
      <c r="G1" s="111"/>
      <c r="H1" s="111"/>
      <c r="I1" s="111"/>
      <c r="J1" s="111"/>
      <c r="K1" s="111"/>
    </row>
    <row r="2" spans="1:11" x14ac:dyDescent="0.25">
      <c r="A2" s="158" t="str">
        <f>ENTE_PUBLICO_A</f>
        <v>ORGANISMO, Gobierno del Estado de Guanajuato (a)</v>
      </c>
      <c r="B2" s="159"/>
      <c r="C2" s="159"/>
      <c r="D2" s="160"/>
    </row>
    <row r="3" spans="1:11" x14ac:dyDescent="0.25">
      <c r="A3" s="161" t="s">
        <v>166</v>
      </c>
      <c r="B3" s="162"/>
      <c r="C3" s="162"/>
      <c r="D3" s="163"/>
    </row>
    <row r="4" spans="1:11" x14ac:dyDescent="0.25">
      <c r="A4" s="164" t="str">
        <f>TRIMESTRE</f>
        <v>Del 1 de enero al 30 de septiembre de 2022 (b)</v>
      </c>
      <c r="B4" s="165"/>
      <c r="C4" s="165"/>
      <c r="D4" s="166"/>
    </row>
    <row r="5" spans="1:11" x14ac:dyDescent="0.25">
      <c r="A5" s="167" t="s">
        <v>118</v>
      </c>
      <c r="B5" s="168"/>
      <c r="C5" s="168"/>
      <c r="D5" s="169"/>
    </row>
    <row r="6" spans="1:11" x14ac:dyDescent="0.25"/>
    <row r="7" spans="1:11" ht="39" customHeight="1" x14ac:dyDescent="0.25">
      <c r="A7" s="116" t="s">
        <v>0</v>
      </c>
      <c r="B7" s="45" t="s">
        <v>181</v>
      </c>
      <c r="C7" s="45" t="s">
        <v>167</v>
      </c>
      <c r="D7" s="45" t="s">
        <v>182</v>
      </c>
    </row>
    <row r="8" spans="1:11" x14ac:dyDescent="0.25">
      <c r="A8" s="55" t="s">
        <v>168</v>
      </c>
      <c r="B8" s="40">
        <f>SUM(B9:B11)</f>
        <v>94410202</v>
      </c>
      <c r="C8" s="40">
        <f t="shared" ref="C8:D8" si="0">SUM(C9:C11)</f>
        <v>45132981.409999996</v>
      </c>
      <c r="D8" s="40">
        <f t="shared" si="0"/>
        <v>45132981.409999996</v>
      </c>
    </row>
    <row r="9" spans="1:11" x14ac:dyDescent="0.25">
      <c r="A9" s="53" t="s">
        <v>169</v>
      </c>
      <c r="B9" s="23">
        <v>94410202</v>
      </c>
      <c r="C9" s="23">
        <v>45132981.409999996</v>
      </c>
      <c r="D9" s="23">
        <v>45132981.409999996</v>
      </c>
    </row>
    <row r="10" spans="1:11" x14ac:dyDescent="0.25">
      <c r="A10" s="53" t="s">
        <v>170</v>
      </c>
      <c r="B10" s="23">
        <v>0</v>
      </c>
      <c r="C10" s="23">
        <v>0</v>
      </c>
      <c r="D10" s="23">
        <v>0</v>
      </c>
    </row>
    <row r="11" spans="1:11" x14ac:dyDescent="0.25">
      <c r="A11" s="53" t="s">
        <v>171</v>
      </c>
      <c r="B11" s="23">
        <f>B44</f>
        <v>0</v>
      </c>
      <c r="C11" s="23">
        <f t="shared" ref="C11" si="1">C44</f>
        <v>0</v>
      </c>
      <c r="D11" s="23">
        <f>D44</f>
        <v>0</v>
      </c>
    </row>
    <row r="12" spans="1:11" x14ac:dyDescent="0.25">
      <c r="A12" s="95"/>
      <c r="B12" s="12"/>
      <c r="C12" s="12"/>
      <c r="D12" s="12"/>
    </row>
    <row r="13" spans="1:11" x14ac:dyDescent="0.25">
      <c r="A13" s="55" t="s">
        <v>180</v>
      </c>
      <c r="B13" s="40">
        <f>B14+B15</f>
        <v>94410202</v>
      </c>
      <c r="C13" s="40">
        <f t="shared" ref="C13:D13" si="2">C14+C15</f>
        <v>44149575.869999997</v>
      </c>
      <c r="D13" s="40">
        <f t="shared" si="2"/>
        <v>44149575.869999997</v>
      </c>
    </row>
    <row r="14" spans="1:11" x14ac:dyDescent="0.25">
      <c r="A14" s="53" t="s">
        <v>172</v>
      </c>
      <c r="B14" s="23">
        <v>94410202</v>
      </c>
      <c r="C14" s="23">
        <v>44149575.869999997</v>
      </c>
      <c r="D14" s="23">
        <v>44149575.869999997</v>
      </c>
    </row>
    <row r="15" spans="1:11" x14ac:dyDescent="0.25">
      <c r="A15" s="53" t="s">
        <v>173</v>
      </c>
      <c r="B15" s="23">
        <v>0</v>
      </c>
      <c r="C15" s="23">
        <v>0</v>
      </c>
      <c r="D15" s="23">
        <v>0</v>
      </c>
    </row>
    <row r="16" spans="1:11" x14ac:dyDescent="0.25">
      <c r="A16" s="95"/>
      <c r="B16" s="12"/>
      <c r="C16" s="12"/>
      <c r="D16" s="12"/>
    </row>
    <row r="17" spans="1:4" x14ac:dyDescent="0.25">
      <c r="A17" s="55" t="s">
        <v>174</v>
      </c>
      <c r="B17" s="118">
        <f>B18+B19</f>
        <v>0</v>
      </c>
      <c r="C17" s="40">
        <f t="shared" ref="C17" si="3">C18+C19</f>
        <v>0</v>
      </c>
      <c r="D17" s="40">
        <f>D18+D19</f>
        <v>0</v>
      </c>
    </row>
    <row r="18" spans="1:4" x14ac:dyDescent="0.25">
      <c r="A18" s="53" t="s">
        <v>175</v>
      </c>
      <c r="B18" s="119">
        <v>0</v>
      </c>
      <c r="C18" s="23">
        <v>0</v>
      </c>
      <c r="D18" s="23">
        <v>0</v>
      </c>
    </row>
    <row r="19" spans="1:4" x14ac:dyDescent="0.25">
      <c r="A19" s="53" t="s">
        <v>176</v>
      </c>
      <c r="B19" s="119">
        <v>0</v>
      </c>
      <c r="C19" s="23">
        <v>0</v>
      </c>
      <c r="D19" s="117">
        <v>0</v>
      </c>
    </row>
    <row r="20" spans="1:4" x14ac:dyDescent="0.25">
      <c r="A20" s="95"/>
      <c r="B20" s="12"/>
      <c r="C20" s="12"/>
      <c r="D20" s="12"/>
    </row>
    <row r="21" spans="1:4" x14ac:dyDescent="0.25">
      <c r="A21" s="55" t="s">
        <v>177</v>
      </c>
      <c r="B21" s="40">
        <f>B8-B13+B17</f>
        <v>0</v>
      </c>
      <c r="C21" s="40">
        <f t="shared" ref="C21:D21" si="4">C8-C13+C17</f>
        <v>983405.53999999911</v>
      </c>
      <c r="D21" s="40">
        <f t="shared" si="4"/>
        <v>983405.53999999911</v>
      </c>
    </row>
    <row r="22" spans="1:4" x14ac:dyDescent="0.25">
      <c r="A22" s="55"/>
      <c r="B22" s="12"/>
      <c r="C22" s="12"/>
      <c r="D22" s="12"/>
    </row>
    <row r="23" spans="1:4" x14ac:dyDescent="0.25">
      <c r="A23" s="55" t="s">
        <v>178</v>
      </c>
      <c r="B23" s="40">
        <f>B21-B11</f>
        <v>0</v>
      </c>
      <c r="C23" s="40">
        <f t="shared" ref="C23:D23" si="5">C21-C11</f>
        <v>983405.53999999911</v>
      </c>
      <c r="D23" s="40">
        <f t="shared" si="5"/>
        <v>983405.53999999911</v>
      </c>
    </row>
    <row r="24" spans="1:4" x14ac:dyDescent="0.25">
      <c r="A24" s="55"/>
      <c r="B24" s="17"/>
      <c r="C24" s="17"/>
      <c r="D24" s="17"/>
    </row>
    <row r="25" spans="1:4" x14ac:dyDescent="0.25">
      <c r="A25" s="120" t="s">
        <v>179</v>
      </c>
      <c r="B25" s="40">
        <f>B23-B17</f>
        <v>0</v>
      </c>
      <c r="C25" s="40">
        <f t="shared" ref="C25" si="6">C23-C17</f>
        <v>983405.53999999911</v>
      </c>
      <c r="D25" s="40">
        <f>D23-D17</f>
        <v>983405.53999999911</v>
      </c>
    </row>
    <row r="26" spans="1:4" x14ac:dyDescent="0.25">
      <c r="A26" s="121"/>
      <c r="B26" s="13"/>
      <c r="C26" s="13"/>
      <c r="D26" s="13"/>
    </row>
    <row r="27" spans="1:4" x14ac:dyDescent="0.25">
      <c r="A27" s="90"/>
    </row>
    <row r="28" spans="1:4" ht="30" customHeight="1" x14ac:dyDescent="0.25">
      <c r="A28" s="116" t="s">
        <v>183</v>
      </c>
      <c r="B28" s="45" t="s">
        <v>184</v>
      </c>
      <c r="C28" s="45" t="s">
        <v>167</v>
      </c>
      <c r="D28" s="45" t="s">
        <v>185</v>
      </c>
    </row>
    <row r="29" spans="1:4" x14ac:dyDescent="0.25">
      <c r="A29" s="55" t="s">
        <v>186</v>
      </c>
      <c r="B29" s="61">
        <f>B30+B31</f>
        <v>0</v>
      </c>
      <c r="C29" s="61">
        <f t="shared" ref="C29:D29" si="7">C30+C31</f>
        <v>0</v>
      </c>
      <c r="D29" s="61">
        <f t="shared" si="7"/>
        <v>0</v>
      </c>
    </row>
    <row r="30" spans="1:4" x14ac:dyDescent="0.25">
      <c r="A30" s="53" t="s">
        <v>187</v>
      </c>
      <c r="B30" s="60">
        <v>0</v>
      </c>
      <c r="C30" s="60">
        <v>0</v>
      </c>
      <c r="D30" s="60">
        <v>0</v>
      </c>
    </row>
    <row r="31" spans="1:4" x14ac:dyDescent="0.25">
      <c r="A31" s="53" t="s">
        <v>188</v>
      </c>
      <c r="B31" s="60">
        <v>0</v>
      </c>
      <c r="C31" s="60">
        <v>0</v>
      </c>
      <c r="D31" s="60">
        <v>0</v>
      </c>
    </row>
    <row r="32" spans="1:4" x14ac:dyDescent="0.25">
      <c r="A32" s="54"/>
      <c r="B32" s="54"/>
      <c r="C32" s="54"/>
      <c r="D32" s="54"/>
    </row>
    <row r="33" spans="1:4" x14ac:dyDescent="0.25">
      <c r="A33" s="55" t="s">
        <v>189</v>
      </c>
      <c r="B33" s="61">
        <f>B25+B29</f>
        <v>0</v>
      </c>
      <c r="C33" s="61">
        <f t="shared" ref="C33:D33" si="8">C25+C29</f>
        <v>983405.53999999911</v>
      </c>
      <c r="D33" s="61">
        <f t="shared" si="8"/>
        <v>983405.53999999911</v>
      </c>
    </row>
    <row r="34" spans="1:4" x14ac:dyDescent="0.25">
      <c r="A34" s="58"/>
      <c r="B34" s="58"/>
      <c r="C34" s="58"/>
      <c r="D34" s="58"/>
    </row>
    <row r="35" spans="1:4" x14ac:dyDescent="0.25">
      <c r="A35" s="90"/>
    </row>
    <row r="36" spans="1:4" ht="30" x14ac:dyDescent="0.25">
      <c r="A36" s="116" t="s">
        <v>183</v>
      </c>
      <c r="B36" s="45" t="s">
        <v>190</v>
      </c>
      <c r="C36" s="45" t="s">
        <v>167</v>
      </c>
      <c r="D36" s="45" t="s">
        <v>182</v>
      </c>
    </row>
    <row r="37" spans="1:4" x14ac:dyDescent="0.25">
      <c r="A37" s="55" t="s">
        <v>191</v>
      </c>
      <c r="B37" s="61">
        <f>B38+B39</f>
        <v>0</v>
      </c>
      <c r="C37" s="61">
        <f t="shared" ref="C37:D37" si="9">C38+C39</f>
        <v>0</v>
      </c>
      <c r="D37" s="61">
        <f t="shared" si="9"/>
        <v>0</v>
      </c>
    </row>
    <row r="38" spans="1:4" x14ac:dyDescent="0.25">
      <c r="A38" s="53" t="s">
        <v>192</v>
      </c>
      <c r="B38" s="60">
        <v>0</v>
      </c>
      <c r="C38" s="60">
        <v>0</v>
      </c>
      <c r="D38" s="60">
        <v>0</v>
      </c>
    </row>
    <row r="39" spans="1:4" x14ac:dyDescent="0.25">
      <c r="A39" s="53" t="s">
        <v>193</v>
      </c>
      <c r="B39" s="60">
        <v>0</v>
      </c>
      <c r="C39" s="60">
        <v>0</v>
      </c>
      <c r="D39" s="60">
        <v>0</v>
      </c>
    </row>
    <row r="40" spans="1:4" x14ac:dyDescent="0.25">
      <c r="A40" s="55" t="s">
        <v>194</v>
      </c>
      <c r="B40" s="61">
        <f>B41+B42</f>
        <v>0</v>
      </c>
      <c r="C40" s="61">
        <f t="shared" ref="C40:D40" si="10">C41+C42</f>
        <v>0</v>
      </c>
      <c r="D40" s="61">
        <f t="shared" si="10"/>
        <v>0</v>
      </c>
    </row>
    <row r="41" spans="1:4" x14ac:dyDescent="0.25">
      <c r="A41" s="53" t="s">
        <v>195</v>
      </c>
      <c r="B41" s="60">
        <v>0</v>
      </c>
      <c r="C41" s="60">
        <v>0</v>
      </c>
      <c r="D41" s="60">
        <v>0</v>
      </c>
    </row>
    <row r="42" spans="1:4" x14ac:dyDescent="0.25">
      <c r="A42" s="53" t="s">
        <v>196</v>
      </c>
      <c r="B42" s="60">
        <v>0</v>
      </c>
      <c r="C42" s="60">
        <v>0</v>
      </c>
      <c r="D42" s="60">
        <v>0</v>
      </c>
    </row>
    <row r="43" spans="1:4" x14ac:dyDescent="0.25">
      <c r="A43" s="54"/>
      <c r="B43" s="54"/>
      <c r="C43" s="54"/>
      <c r="D43" s="54"/>
    </row>
    <row r="44" spans="1:4" x14ac:dyDescent="0.25">
      <c r="A44" s="55" t="s">
        <v>197</v>
      </c>
      <c r="B44" s="61">
        <f>B37-B40</f>
        <v>0</v>
      </c>
      <c r="C44" s="61">
        <f t="shared" ref="C44:D44" si="11">C37-C40</f>
        <v>0</v>
      </c>
      <c r="D44" s="61">
        <f t="shared" si="11"/>
        <v>0</v>
      </c>
    </row>
    <row r="45" spans="1:4" x14ac:dyDescent="0.25">
      <c r="A45" s="143"/>
      <c r="B45" s="58"/>
      <c r="C45" s="58"/>
      <c r="D45" s="58"/>
    </row>
    <row r="46" spans="1:4" x14ac:dyDescent="0.25"/>
    <row r="47" spans="1:4" ht="30" x14ac:dyDescent="0.25">
      <c r="A47" s="116" t="s">
        <v>183</v>
      </c>
      <c r="B47" s="45" t="s">
        <v>190</v>
      </c>
      <c r="C47" s="45" t="s">
        <v>167</v>
      </c>
      <c r="D47" s="45" t="s">
        <v>182</v>
      </c>
    </row>
    <row r="48" spans="1:4" x14ac:dyDescent="0.25">
      <c r="A48" s="126" t="s">
        <v>198</v>
      </c>
      <c r="B48" s="124">
        <f>B9</f>
        <v>94410202</v>
      </c>
      <c r="C48" s="124">
        <f>C9</f>
        <v>45132981.409999996</v>
      </c>
      <c r="D48" s="124">
        <f t="shared" ref="D48" si="12">D9</f>
        <v>45132981.409999996</v>
      </c>
    </row>
    <row r="49" spans="1:4" x14ac:dyDescent="0.25">
      <c r="A49" s="127" t="s">
        <v>199</v>
      </c>
      <c r="B49" s="61">
        <f>B50-B51</f>
        <v>0</v>
      </c>
      <c r="C49" s="61">
        <f t="shared" ref="C49:D49" si="13">C50-C51</f>
        <v>0</v>
      </c>
      <c r="D49" s="61">
        <f t="shared" si="13"/>
        <v>0</v>
      </c>
    </row>
    <row r="50" spans="1:4" x14ac:dyDescent="0.25">
      <c r="A50" s="128" t="s">
        <v>192</v>
      </c>
      <c r="B50" s="60">
        <v>0</v>
      </c>
      <c r="C50" s="60">
        <v>0</v>
      </c>
      <c r="D50" s="60">
        <v>0</v>
      </c>
    </row>
    <row r="51" spans="1:4" x14ac:dyDescent="0.25">
      <c r="A51" s="128" t="s">
        <v>195</v>
      </c>
      <c r="B51" s="60">
        <v>0</v>
      </c>
      <c r="C51" s="60">
        <v>0</v>
      </c>
      <c r="D51" s="60">
        <v>0</v>
      </c>
    </row>
    <row r="52" spans="1:4" x14ac:dyDescent="0.25">
      <c r="A52" s="54"/>
      <c r="B52" s="54"/>
      <c r="C52" s="54"/>
      <c r="D52" s="54"/>
    </row>
    <row r="53" spans="1:4" x14ac:dyDescent="0.25">
      <c r="A53" s="53" t="s">
        <v>172</v>
      </c>
      <c r="B53" s="60">
        <f>B14</f>
        <v>94410202</v>
      </c>
      <c r="C53" s="60">
        <f t="shared" ref="C53:D53" si="14">C14</f>
        <v>44149575.869999997</v>
      </c>
      <c r="D53" s="60">
        <f t="shared" si="14"/>
        <v>44149575.869999997</v>
      </c>
    </row>
    <row r="54" spans="1:4" x14ac:dyDescent="0.25">
      <c r="A54" s="54"/>
      <c r="B54" s="54"/>
      <c r="C54" s="54"/>
      <c r="D54" s="54"/>
    </row>
    <row r="55" spans="1:4" x14ac:dyDescent="0.25">
      <c r="A55" s="53" t="s">
        <v>175</v>
      </c>
      <c r="B55" s="125">
        <f>B18</f>
        <v>0</v>
      </c>
      <c r="C55" s="60">
        <f t="shared" ref="C55:D55" si="15">C18</f>
        <v>0</v>
      </c>
      <c r="D55" s="60">
        <f t="shared" si="15"/>
        <v>0</v>
      </c>
    </row>
    <row r="56" spans="1:4" x14ac:dyDescent="0.25">
      <c r="A56" s="54"/>
      <c r="B56" s="54"/>
      <c r="C56" s="54"/>
      <c r="D56" s="54"/>
    </row>
    <row r="57" spans="1:4" ht="32.25" customHeight="1" x14ac:dyDescent="0.25">
      <c r="A57" s="120" t="s">
        <v>201</v>
      </c>
      <c r="B57" s="61">
        <f>B48+B49-B53+B55</f>
        <v>0</v>
      </c>
      <c r="C57" s="61">
        <f>C48+C49-C53+C55</f>
        <v>983405.53999999911</v>
      </c>
      <c r="D57" s="61">
        <f t="shared" ref="D57" si="16">D48+D49-D53+D55</f>
        <v>983405.53999999911</v>
      </c>
    </row>
    <row r="58" spans="1:4" x14ac:dyDescent="0.25">
      <c r="A58" s="62"/>
      <c r="B58" s="62"/>
      <c r="C58" s="62"/>
      <c r="D58" s="62"/>
    </row>
    <row r="59" spans="1:4" ht="30" customHeight="1" x14ac:dyDescent="0.25">
      <c r="A59" s="120" t="s">
        <v>200</v>
      </c>
      <c r="B59" s="61">
        <f>B57-B49</f>
        <v>0</v>
      </c>
      <c r="C59" s="61">
        <f t="shared" ref="C59:D59" si="17">C57-C49</f>
        <v>983405.53999999911</v>
      </c>
      <c r="D59" s="61">
        <f t="shared" si="17"/>
        <v>983405.53999999911</v>
      </c>
    </row>
    <row r="60" spans="1:4" x14ac:dyDescent="0.25">
      <c r="A60" s="58"/>
      <c r="B60" s="58"/>
      <c r="C60" s="58"/>
      <c r="D60" s="58"/>
    </row>
    <row r="61" spans="1:4" x14ac:dyDescent="0.25"/>
    <row r="62" spans="1:4" ht="30" x14ac:dyDescent="0.25">
      <c r="A62" s="116" t="s">
        <v>183</v>
      </c>
      <c r="B62" s="45" t="s">
        <v>190</v>
      </c>
      <c r="C62" s="45" t="s">
        <v>167</v>
      </c>
      <c r="D62" s="45" t="s">
        <v>182</v>
      </c>
    </row>
    <row r="63" spans="1:4" x14ac:dyDescent="0.25">
      <c r="A63" s="126" t="s">
        <v>170</v>
      </c>
      <c r="B63" s="122">
        <f>B10</f>
        <v>0</v>
      </c>
      <c r="C63" s="122">
        <f t="shared" ref="C63:D63" si="18">C10</f>
        <v>0</v>
      </c>
      <c r="D63" s="122">
        <f t="shared" si="18"/>
        <v>0</v>
      </c>
    </row>
    <row r="64" spans="1:4" ht="30" x14ac:dyDescent="0.25">
      <c r="A64" s="127" t="s">
        <v>202</v>
      </c>
      <c r="B64" s="40">
        <f>B65-B66</f>
        <v>0</v>
      </c>
      <c r="C64" s="40">
        <f t="shared" ref="C64:D64" si="19">C65-C66</f>
        <v>0</v>
      </c>
      <c r="D64" s="40">
        <f t="shared" si="19"/>
        <v>0</v>
      </c>
    </row>
    <row r="65" spans="1:4" x14ac:dyDescent="0.25">
      <c r="A65" s="128" t="s">
        <v>193</v>
      </c>
      <c r="B65" s="23">
        <v>0</v>
      </c>
      <c r="C65" s="23">
        <v>0</v>
      </c>
      <c r="D65" s="23">
        <v>0</v>
      </c>
    </row>
    <row r="66" spans="1:4" x14ac:dyDescent="0.25">
      <c r="A66" s="128" t="s">
        <v>196</v>
      </c>
      <c r="B66" s="23">
        <v>0</v>
      </c>
      <c r="C66" s="23">
        <v>0</v>
      </c>
      <c r="D66" s="23">
        <v>0</v>
      </c>
    </row>
    <row r="67" spans="1:4" x14ac:dyDescent="0.25">
      <c r="A67" s="54"/>
      <c r="B67" s="12"/>
      <c r="C67" s="12"/>
      <c r="D67" s="12"/>
    </row>
    <row r="68" spans="1:4" x14ac:dyDescent="0.25">
      <c r="A68" s="53" t="s">
        <v>203</v>
      </c>
      <c r="B68" s="23">
        <f>B15</f>
        <v>0</v>
      </c>
      <c r="C68" s="23">
        <f t="shared" ref="C68:D68" si="20">C15</f>
        <v>0</v>
      </c>
      <c r="D68" s="23">
        <f t="shared" si="20"/>
        <v>0</v>
      </c>
    </row>
    <row r="69" spans="1:4" x14ac:dyDescent="0.25">
      <c r="A69" s="54"/>
      <c r="B69" s="12"/>
      <c r="C69" s="12"/>
      <c r="D69" s="12"/>
    </row>
    <row r="70" spans="1:4" x14ac:dyDescent="0.25">
      <c r="A70" s="53" t="s">
        <v>176</v>
      </c>
      <c r="B70" s="123">
        <f>B19</f>
        <v>0</v>
      </c>
      <c r="C70" s="23">
        <f t="shared" ref="C70:D70" si="21">C19</f>
        <v>0</v>
      </c>
      <c r="D70" s="23">
        <f t="shared" si="21"/>
        <v>0</v>
      </c>
    </row>
    <row r="71" spans="1:4" x14ac:dyDescent="0.25">
      <c r="A71" s="54"/>
      <c r="B71" s="12"/>
      <c r="C71" s="12"/>
      <c r="D71" s="12"/>
    </row>
    <row r="72" spans="1:4" ht="30" customHeight="1" x14ac:dyDescent="0.25">
      <c r="A72" s="120" t="s">
        <v>205</v>
      </c>
      <c r="B72" s="40">
        <f>B63+B64-B68+B70</f>
        <v>0</v>
      </c>
      <c r="C72" s="40">
        <f t="shared" ref="C72:D72" si="22">C63+C64-C68+C70</f>
        <v>0</v>
      </c>
      <c r="D72" s="40">
        <f t="shared" si="22"/>
        <v>0</v>
      </c>
    </row>
    <row r="73" spans="1:4" x14ac:dyDescent="0.25">
      <c r="A73" s="54"/>
      <c r="B73" s="12"/>
      <c r="C73" s="12"/>
      <c r="D73" s="12"/>
    </row>
    <row r="74" spans="1:4" ht="30" customHeight="1" x14ac:dyDescent="0.25">
      <c r="A74" s="120" t="s">
        <v>204</v>
      </c>
      <c r="B74" s="40">
        <f>B72-B64</f>
        <v>0</v>
      </c>
      <c r="C74" s="40">
        <f>C72-C64</f>
        <v>0</v>
      </c>
      <c r="D74" s="40">
        <f t="shared" ref="D74" si="23">D72-D64</f>
        <v>0</v>
      </c>
    </row>
    <row r="75" spans="1:4" x14ac:dyDescent="0.25">
      <c r="A75" s="58"/>
      <c r="B75" s="13"/>
      <c r="C75" s="13"/>
      <c r="D75" s="13"/>
    </row>
  </sheetData>
  <sheetProtection password="D8CF" sheet="1" objects="1" scenarios="1"/>
  <mergeCells count="5">
    <mergeCell ref="A2:D2"/>
    <mergeCell ref="A3:D3"/>
    <mergeCell ref="A4:D4"/>
    <mergeCell ref="A5:D5"/>
    <mergeCell ref="A1:D1"/>
  </mergeCells>
  <dataValidations count="1">
    <dataValidation type="decimal" allowBlank="1" showInputMessage="1" showErrorMessage="1" sqref="B8:D25 B29:D33 B37:D44 B48:D59 B63:D74">
      <formula1>-1.79769313486231E+100</formula1>
      <formula2>1.79769313486231E+100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5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Y39"/>
  <sheetViews>
    <sheetView topLeftCell="A13" workbookViewId="0">
      <selection activeCell="P38" sqref="P38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5.42578125" customWidth="1"/>
    <col min="17" max="17" width="12.7109375" customWidth="1"/>
    <col min="18" max="18" width="18.85546875" bestFit="1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706</v>
      </c>
      <c r="Q1" t="s">
        <v>731</v>
      </c>
      <c r="R1" t="s">
        <v>732</v>
      </c>
    </row>
    <row r="2" spans="1:25" x14ac:dyDescent="0.25">
      <c r="A2" s="3" t="str">
        <f t="shared" ref="A2:A39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4,1,0,0,0,0,0</v>
      </c>
      <c r="B2">
        <v>4</v>
      </c>
      <c r="C2">
        <v>1</v>
      </c>
      <c r="I2" t="s">
        <v>707</v>
      </c>
      <c r="P2" s="18">
        <f>'Formato 4'!B8</f>
        <v>94410202</v>
      </c>
      <c r="Q2" s="18">
        <f>'Formato 4'!C8</f>
        <v>45132981.409999996</v>
      </c>
      <c r="R2" s="18">
        <f>'Formato 4'!D8</f>
        <v>45132981.409999996</v>
      </c>
      <c r="S2" s="18"/>
      <c r="T2" s="18"/>
      <c r="U2" s="18"/>
      <c r="V2" s="18"/>
    </row>
    <row r="3" spans="1:25" x14ac:dyDescent="0.25">
      <c r="A3" s="3" t="str">
        <f t="shared" si="0"/>
        <v>4,1,1,0,0,0,0</v>
      </c>
      <c r="B3">
        <v>4</v>
      </c>
      <c r="C3">
        <v>1</v>
      </c>
      <c r="D3">
        <v>1</v>
      </c>
      <c r="J3" t="s">
        <v>215</v>
      </c>
      <c r="P3" s="18">
        <f>'Formato 4'!B9</f>
        <v>94410202</v>
      </c>
      <c r="Q3" s="18">
        <f>'Formato 4'!C9</f>
        <v>45132981.409999996</v>
      </c>
      <c r="R3" s="18">
        <f>'Formato 4'!D9</f>
        <v>45132981.409999996</v>
      </c>
      <c r="S3" s="18"/>
      <c r="T3" s="18"/>
      <c r="U3" s="18"/>
      <c r="V3" s="18"/>
    </row>
    <row r="4" spans="1:25" x14ac:dyDescent="0.25">
      <c r="A4" s="3" t="str">
        <f t="shared" si="0"/>
        <v>4,1,2,0,0,0,0</v>
      </c>
      <c r="B4">
        <v>4</v>
      </c>
      <c r="C4">
        <v>1</v>
      </c>
      <c r="D4">
        <v>2</v>
      </c>
      <c r="J4" t="s">
        <v>708</v>
      </c>
      <c r="P4" s="18">
        <f>'Formato 4'!B10</f>
        <v>0</v>
      </c>
      <c r="Q4" s="18">
        <f>'Formato 4'!C10</f>
        <v>0</v>
      </c>
      <c r="R4" s="18">
        <f>'Formato 4'!D10</f>
        <v>0</v>
      </c>
      <c r="S4" s="18"/>
      <c r="T4" s="18"/>
      <c r="U4" s="18"/>
      <c r="V4" s="18"/>
    </row>
    <row r="5" spans="1:25" x14ac:dyDescent="0.25">
      <c r="A5" s="3" t="str">
        <f t="shared" si="0"/>
        <v>4,1,3,0,0,0,0</v>
      </c>
      <c r="B5">
        <v>4</v>
      </c>
      <c r="C5">
        <v>1</v>
      </c>
      <c r="D5">
        <v>3</v>
      </c>
      <c r="J5" t="s">
        <v>709</v>
      </c>
      <c r="P5" s="18">
        <f>'Formato 4'!B11</f>
        <v>0</v>
      </c>
      <c r="Q5" s="18">
        <f>'Formato 4'!C11</f>
        <v>0</v>
      </c>
      <c r="R5" s="18">
        <f>'Formato 4'!D11</f>
        <v>0</v>
      </c>
      <c r="S5" s="18"/>
      <c r="T5" s="18"/>
      <c r="U5" s="18"/>
      <c r="V5" s="18"/>
    </row>
    <row r="6" spans="1:25" x14ac:dyDescent="0.25">
      <c r="A6" s="3" t="str">
        <f t="shared" si="0"/>
        <v>4,2,0,0,0,0,0</v>
      </c>
      <c r="B6">
        <v>4</v>
      </c>
      <c r="C6">
        <v>2</v>
      </c>
      <c r="I6" t="s">
        <v>710</v>
      </c>
      <c r="P6" s="18">
        <f>'Formato 4'!B13</f>
        <v>94410202</v>
      </c>
      <c r="Q6" s="18">
        <f>'Formato 4'!C13</f>
        <v>44149575.869999997</v>
      </c>
      <c r="R6" s="18">
        <f>'Formato 4'!D13</f>
        <v>44149575.869999997</v>
      </c>
      <c r="S6" s="18"/>
      <c r="T6" s="18"/>
      <c r="U6" s="18"/>
      <c r="V6" s="18"/>
      <c r="W6" s="18"/>
      <c r="X6" s="18"/>
      <c r="Y6" s="18"/>
    </row>
    <row r="7" spans="1:25" x14ac:dyDescent="0.25">
      <c r="A7" s="3" t="str">
        <f t="shared" si="0"/>
        <v>4,2,1,0,0,0,0</v>
      </c>
      <c r="B7">
        <v>4</v>
      </c>
      <c r="C7">
        <v>2</v>
      </c>
      <c r="D7">
        <v>1</v>
      </c>
      <c r="J7" t="s">
        <v>711</v>
      </c>
      <c r="P7" s="18">
        <f>'Formato 4'!B14</f>
        <v>94410202</v>
      </c>
      <c r="Q7" s="18">
        <f>'Formato 4'!C14</f>
        <v>44149575.869999997</v>
      </c>
      <c r="R7" s="18">
        <f>'Formato 4'!D14</f>
        <v>44149575.869999997</v>
      </c>
    </row>
    <row r="8" spans="1:25" x14ac:dyDescent="0.25">
      <c r="A8" s="3" t="str">
        <f t="shared" si="0"/>
        <v>4,2,2,0,0,0,0</v>
      </c>
      <c r="B8">
        <v>4</v>
      </c>
      <c r="C8">
        <v>2</v>
      </c>
      <c r="D8">
        <v>2</v>
      </c>
      <c r="J8" t="s">
        <v>712</v>
      </c>
      <c r="P8" s="18">
        <f>'Formato 4'!B15</f>
        <v>0</v>
      </c>
      <c r="Q8" s="18">
        <f>'Formato 4'!C15</f>
        <v>0</v>
      </c>
      <c r="R8" s="18">
        <f>'Formato 4'!D15</f>
        <v>0</v>
      </c>
    </row>
    <row r="9" spans="1:25" x14ac:dyDescent="0.25">
      <c r="A9" s="3" t="str">
        <f t="shared" si="0"/>
        <v>4,3,0,0,0,0,0</v>
      </c>
      <c r="B9">
        <v>4</v>
      </c>
      <c r="C9">
        <v>3</v>
      </c>
      <c r="I9" t="s">
        <v>733</v>
      </c>
      <c r="P9" s="18"/>
      <c r="Q9" s="18">
        <f>'Formato 4'!C17</f>
        <v>0</v>
      </c>
      <c r="R9" s="18">
        <f>'Formato 4'!D17</f>
        <v>0</v>
      </c>
    </row>
    <row r="10" spans="1:25" x14ac:dyDescent="0.25">
      <c r="A10" s="3" t="str">
        <f t="shared" si="0"/>
        <v>4,3,1,0,0,0,0</v>
      </c>
      <c r="B10">
        <v>4</v>
      </c>
      <c r="C10">
        <v>3</v>
      </c>
      <c r="D10">
        <v>1</v>
      </c>
      <c r="J10" t="s">
        <v>726</v>
      </c>
      <c r="P10" s="18"/>
      <c r="Q10" s="18">
        <f>'Formato 4'!C18</f>
        <v>0</v>
      </c>
      <c r="R10" s="18">
        <f>'Formato 4'!D18</f>
        <v>0</v>
      </c>
    </row>
    <row r="11" spans="1:25" x14ac:dyDescent="0.25">
      <c r="A11" s="3" t="str">
        <f t="shared" si="0"/>
        <v>4,3,2,0,0,0,0</v>
      </c>
      <c r="B11">
        <v>4</v>
      </c>
      <c r="C11">
        <v>3</v>
      </c>
      <c r="D11">
        <v>2</v>
      </c>
      <c r="J11" t="s">
        <v>730</v>
      </c>
      <c r="N11" s="20"/>
      <c r="P11" s="18"/>
      <c r="Q11" s="18">
        <f>'Formato 4'!C19</f>
        <v>0</v>
      </c>
      <c r="R11" s="18">
        <f>'Formato 4'!D19</f>
        <v>0</v>
      </c>
    </row>
    <row r="12" spans="1:25" x14ac:dyDescent="0.25">
      <c r="A12" s="3" t="str">
        <f t="shared" si="0"/>
        <v>4,4,0,0,0,0,0</v>
      </c>
      <c r="B12">
        <v>4</v>
      </c>
      <c r="C12">
        <v>4</v>
      </c>
      <c r="I12" t="s">
        <v>713</v>
      </c>
      <c r="P12" s="18">
        <f>'Formato 4'!B21</f>
        <v>0</v>
      </c>
      <c r="Q12" s="18">
        <f>'Formato 4'!C21</f>
        <v>983405.53999999911</v>
      </c>
      <c r="R12" s="18">
        <f>'Formato 4'!D21</f>
        <v>983405.53999999911</v>
      </c>
    </row>
    <row r="13" spans="1:25" x14ac:dyDescent="0.25">
      <c r="A13" s="3" t="str">
        <f t="shared" si="0"/>
        <v>4,5,0,0,0,0,0</v>
      </c>
      <c r="B13">
        <v>4</v>
      </c>
      <c r="C13">
        <v>5</v>
      </c>
      <c r="I13" t="s">
        <v>714</v>
      </c>
      <c r="P13" s="18">
        <f>'Formato 4'!B23</f>
        <v>0</v>
      </c>
      <c r="Q13" s="18">
        <f>'Formato 4'!C23</f>
        <v>983405.53999999911</v>
      </c>
      <c r="R13" s="18">
        <f>'Formato 4'!D23</f>
        <v>983405.53999999911</v>
      </c>
    </row>
    <row r="14" spans="1:25" x14ac:dyDescent="0.25">
      <c r="A14" s="3" t="str">
        <f t="shared" si="0"/>
        <v>4,6,0,0,0,0,0</v>
      </c>
      <c r="B14">
        <v>4</v>
      </c>
      <c r="C14">
        <v>6</v>
      </c>
      <c r="I14" t="s">
        <v>715</v>
      </c>
      <c r="P14" s="18">
        <f>'Formato 4'!B25</f>
        <v>0</v>
      </c>
      <c r="Q14" s="18">
        <f>'Formato 4'!C25</f>
        <v>983405.53999999911</v>
      </c>
      <c r="R14" s="18">
        <f>'Formato 4'!D25</f>
        <v>983405.53999999911</v>
      </c>
    </row>
    <row r="15" spans="1:25" x14ac:dyDescent="0.25">
      <c r="A15" s="3" t="str">
        <f t="shared" si="0"/>
        <v>4,7,0,0,0,0,0</v>
      </c>
      <c r="B15">
        <v>4</v>
      </c>
      <c r="C15">
        <v>7</v>
      </c>
      <c r="I15" t="s">
        <v>716</v>
      </c>
      <c r="P15">
        <f>'Formato 4'!B29</f>
        <v>0</v>
      </c>
      <c r="Q15">
        <f>'Formato 4'!C29</f>
        <v>0</v>
      </c>
      <c r="R15">
        <f>'Formato 4'!D29</f>
        <v>0</v>
      </c>
    </row>
    <row r="16" spans="1:25" x14ac:dyDescent="0.25">
      <c r="A16" s="3" t="str">
        <f t="shared" si="0"/>
        <v>4,7,1,0,0,0,0</v>
      </c>
      <c r="B16">
        <v>4</v>
      </c>
      <c r="C16">
        <v>7</v>
      </c>
      <c r="D16">
        <v>1</v>
      </c>
      <c r="J16" t="s">
        <v>717</v>
      </c>
      <c r="P16">
        <f>'Formato 4'!B30</f>
        <v>0</v>
      </c>
      <c r="Q16">
        <f>'Formato 4'!C30</f>
        <v>0</v>
      </c>
      <c r="R16">
        <f>'Formato 4'!D30</f>
        <v>0</v>
      </c>
    </row>
    <row r="17" spans="1:18" x14ac:dyDescent="0.25">
      <c r="A17" s="3" t="str">
        <f t="shared" si="0"/>
        <v>4,7,2,0,0,0,0</v>
      </c>
      <c r="B17">
        <v>4</v>
      </c>
      <c r="C17">
        <v>7</v>
      </c>
      <c r="D17">
        <v>2</v>
      </c>
      <c r="J17" t="s">
        <v>718</v>
      </c>
      <c r="P17">
        <f>'Formato 4'!B31</f>
        <v>0</v>
      </c>
      <c r="Q17">
        <f>'Formato 4'!C31</f>
        <v>0</v>
      </c>
      <c r="R17">
        <f>'Formato 4'!D31</f>
        <v>0</v>
      </c>
    </row>
    <row r="18" spans="1:18" x14ac:dyDescent="0.25">
      <c r="A18" s="3" t="str">
        <f t="shared" si="0"/>
        <v>4,8,0,0,0,0,0</v>
      </c>
      <c r="B18">
        <v>4</v>
      </c>
      <c r="C18">
        <v>8</v>
      </c>
      <c r="I18" t="s">
        <v>719</v>
      </c>
      <c r="P18">
        <f>'Formato 4'!B33</f>
        <v>0</v>
      </c>
      <c r="Q18">
        <f>'Formato 4'!C33</f>
        <v>983405.53999999911</v>
      </c>
      <c r="R18">
        <f>'Formato 4'!D33</f>
        <v>983405.53999999911</v>
      </c>
    </row>
    <row r="19" spans="1:18" x14ac:dyDescent="0.25">
      <c r="A19" s="3" t="str">
        <f t="shared" si="0"/>
        <v>4,8,0,0,0,0,0</v>
      </c>
      <c r="B19">
        <v>4</v>
      </c>
      <c r="C19">
        <v>8</v>
      </c>
      <c r="I19" t="s">
        <v>720</v>
      </c>
      <c r="P19">
        <f>'Formato 4'!B37</f>
        <v>0</v>
      </c>
      <c r="Q19">
        <f>'Formato 4'!C37</f>
        <v>0</v>
      </c>
      <c r="R19">
        <f>'Formato 4'!D37</f>
        <v>0</v>
      </c>
    </row>
    <row r="20" spans="1:18" x14ac:dyDescent="0.25">
      <c r="A20" s="3" t="str">
        <f t="shared" si="0"/>
        <v>4,8,1,0,0,0,0</v>
      </c>
      <c r="B20">
        <v>4</v>
      </c>
      <c r="C20">
        <v>8</v>
      </c>
      <c r="D20">
        <v>1</v>
      </c>
      <c r="J20" t="s">
        <v>721</v>
      </c>
      <c r="P20">
        <f>'Formato 4'!B38</f>
        <v>0</v>
      </c>
      <c r="Q20">
        <f>'Formato 4'!C38</f>
        <v>0</v>
      </c>
      <c r="R20">
        <f>'Formato 4'!D38</f>
        <v>0</v>
      </c>
    </row>
    <row r="21" spans="1:18" x14ac:dyDescent="0.25">
      <c r="A21" s="3" t="str">
        <f t="shared" si="0"/>
        <v>4,8,2,0,0,0,0</v>
      </c>
      <c r="B21">
        <v>4</v>
      </c>
      <c r="C21">
        <v>8</v>
      </c>
      <c r="D21">
        <v>2</v>
      </c>
      <c r="J21" t="s">
        <v>722</v>
      </c>
      <c r="P21">
        <f>'Formato 4'!B39</f>
        <v>0</v>
      </c>
      <c r="Q21">
        <f>'Formato 4'!C39</f>
        <v>0</v>
      </c>
      <c r="R21">
        <f>'Formato 4'!D39</f>
        <v>0</v>
      </c>
    </row>
    <row r="22" spans="1:18" x14ac:dyDescent="0.25">
      <c r="A22" s="3" t="str">
        <f t="shared" si="0"/>
        <v>4,9,0,0,0,0,0</v>
      </c>
      <c r="B22">
        <v>4</v>
      </c>
      <c r="C22">
        <v>9</v>
      </c>
      <c r="I22" t="s">
        <v>723</v>
      </c>
      <c r="P22">
        <f>'Formato 4'!B40</f>
        <v>0</v>
      </c>
      <c r="Q22">
        <f>'Formato 4'!C40</f>
        <v>0</v>
      </c>
      <c r="R22">
        <f>'Formato 4'!D40</f>
        <v>0</v>
      </c>
    </row>
    <row r="23" spans="1:18" x14ac:dyDescent="0.25">
      <c r="A23" s="3" t="str">
        <f t="shared" si="0"/>
        <v>4,9,1,0,0,0,0</v>
      </c>
      <c r="B23">
        <v>4</v>
      </c>
      <c r="C23">
        <v>9</v>
      </c>
      <c r="D23">
        <v>1</v>
      </c>
      <c r="J23" t="s">
        <v>195</v>
      </c>
      <c r="P23">
        <f>'Formato 4'!B41</f>
        <v>0</v>
      </c>
      <c r="Q23">
        <f>'Formato 4'!C41</f>
        <v>0</v>
      </c>
      <c r="R23">
        <f>'Formato 4'!D41</f>
        <v>0</v>
      </c>
    </row>
    <row r="24" spans="1:18" x14ac:dyDescent="0.25">
      <c r="A24" s="3" t="str">
        <f t="shared" si="0"/>
        <v>4,9,2,0,0,0,0</v>
      </c>
      <c r="B24">
        <v>4</v>
      </c>
      <c r="C24">
        <v>9</v>
      </c>
      <c r="D24">
        <v>2</v>
      </c>
      <c r="J24" t="s">
        <v>196</v>
      </c>
      <c r="P24">
        <f>'Formato 4'!B42</f>
        <v>0</v>
      </c>
      <c r="Q24">
        <f>'Formato 4'!C42</f>
        <v>0</v>
      </c>
      <c r="R24">
        <f>'Formato 4'!D42</f>
        <v>0</v>
      </c>
    </row>
    <row r="25" spans="1:18" x14ac:dyDescent="0.25">
      <c r="A25" s="3" t="str">
        <f t="shared" si="0"/>
        <v>4,10,0,0,0,0,0</v>
      </c>
      <c r="B25">
        <v>4</v>
      </c>
      <c r="C25">
        <v>10</v>
      </c>
      <c r="I25" t="s">
        <v>709</v>
      </c>
      <c r="P25">
        <f>'Formato 4'!B44</f>
        <v>0</v>
      </c>
      <c r="Q25">
        <f>'Formato 4'!C44</f>
        <v>0</v>
      </c>
      <c r="R25">
        <f>'Formato 4'!D44</f>
        <v>0</v>
      </c>
    </row>
    <row r="26" spans="1:18" x14ac:dyDescent="0.25">
      <c r="A26" s="3" t="str">
        <f t="shared" si="0"/>
        <v>4,11,0,0,0,0,0</v>
      </c>
      <c r="B26">
        <v>4</v>
      </c>
      <c r="C26">
        <v>11</v>
      </c>
      <c r="I26" t="s">
        <v>215</v>
      </c>
      <c r="P26">
        <f>'Formato 4'!B48</f>
        <v>94410202</v>
      </c>
      <c r="Q26">
        <f>'Formato 4'!C48</f>
        <v>45132981.409999996</v>
      </c>
      <c r="R26">
        <f>'Formato 4'!D48</f>
        <v>45132981.409999996</v>
      </c>
    </row>
    <row r="27" spans="1:18" x14ac:dyDescent="0.25">
      <c r="A27" s="3" t="str">
        <f t="shared" si="0"/>
        <v>4,11,1,0,0,0,0</v>
      </c>
      <c r="B27">
        <v>4</v>
      </c>
      <c r="C27">
        <v>11</v>
      </c>
      <c r="D27">
        <v>1</v>
      </c>
      <c r="J27" t="s">
        <v>724</v>
      </c>
      <c r="P27">
        <f>'Formato 4'!B49</f>
        <v>0</v>
      </c>
      <c r="Q27">
        <f>'Formato 4'!C49</f>
        <v>0</v>
      </c>
      <c r="R27">
        <f>'Formato 4'!D49</f>
        <v>0</v>
      </c>
    </row>
    <row r="28" spans="1:18" x14ac:dyDescent="0.25">
      <c r="A28" s="3" t="str">
        <f t="shared" si="0"/>
        <v>4,11,1,1,0,0,0</v>
      </c>
      <c r="B28">
        <v>4</v>
      </c>
      <c r="C28">
        <v>11</v>
      </c>
      <c r="D28">
        <v>1</v>
      </c>
      <c r="E28">
        <v>1</v>
      </c>
      <c r="K28" t="s">
        <v>721</v>
      </c>
      <c r="P28">
        <f>'Formato 4'!B50</f>
        <v>0</v>
      </c>
      <c r="Q28">
        <f>'Formato 4'!C50</f>
        <v>0</v>
      </c>
      <c r="R28">
        <f>'Formato 4'!D50</f>
        <v>0</v>
      </c>
    </row>
    <row r="29" spans="1:18" x14ac:dyDescent="0.25">
      <c r="A29" s="3" t="str">
        <f t="shared" si="0"/>
        <v>4,11,1,2,0,0,0</v>
      </c>
      <c r="B29">
        <v>4</v>
      </c>
      <c r="C29">
        <v>11</v>
      </c>
      <c r="D29">
        <v>1</v>
      </c>
      <c r="E29">
        <v>2</v>
      </c>
      <c r="K29" t="s">
        <v>725</v>
      </c>
      <c r="P29">
        <f>'Formato 4'!B51</f>
        <v>0</v>
      </c>
      <c r="Q29">
        <f>'Formato 4'!C51</f>
        <v>0</v>
      </c>
      <c r="R29">
        <f>'Formato 4'!D51</f>
        <v>0</v>
      </c>
    </row>
    <row r="30" spans="1:18" x14ac:dyDescent="0.25">
      <c r="A30" s="3" t="str">
        <f t="shared" si="0"/>
        <v>4,12,0,0,0,0,0</v>
      </c>
      <c r="B30">
        <v>4</v>
      </c>
      <c r="C30">
        <v>12</v>
      </c>
      <c r="I30" t="s">
        <v>711</v>
      </c>
      <c r="P30">
        <f>'Formato 4'!B53</f>
        <v>94410202</v>
      </c>
      <c r="Q30">
        <f>'Formato 4'!C53</f>
        <v>44149575.869999997</v>
      </c>
      <c r="R30">
        <f>'Formato 4'!D53</f>
        <v>44149575.869999997</v>
      </c>
    </row>
    <row r="31" spans="1:18" x14ac:dyDescent="0.25">
      <c r="A31" s="3" t="str">
        <f t="shared" si="0"/>
        <v>4,13,0,0,0,0,0</v>
      </c>
      <c r="B31">
        <v>4</v>
      </c>
      <c r="C31">
        <v>13</v>
      </c>
      <c r="I31" t="s">
        <v>726</v>
      </c>
      <c r="Q31">
        <f>'Formato 4'!C55</f>
        <v>0</v>
      </c>
      <c r="R31">
        <f>'Formato 4'!D55</f>
        <v>0</v>
      </c>
    </row>
    <row r="32" spans="1:18" x14ac:dyDescent="0.25">
      <c r="A32" s="3" t="str">
        <f t="shared" si="0"/>
        <v>4,14,0,0,0,0,0</v>
      </c>
      <c r="B32">
        <v>4</v>
      </c>
      <c r="C32">
        <v>14</v>
      </c>
      <c r="I32" t="s">
        <v>708</v>
      </c>
      <c r="P32">
        <f>'Formato 4'!B63</f>
        <v>0</v>
      </c>
      <c r="Q32">
        <f>'Formato 4'!C63</f>
        <v>0</v>
      </c>
      <c r="R32">
        <f>'Formato 4'!D63</f>
        <v>0</v>
      </c>
    </row>
    <row r="33" spans="1:18" x14ac:dyDescent="0.25">
      <c r="A33" s="3" t="str">
        <f t="shared" si="0"/>
        <v>4,14,1,0,0,0,0</v>
      </c>
      <c r="B33">
        <v>4</v>
      </c>
      <c r="C33">
        <v>14</v>
      </c>
      <c r="D33">
        <v>1</v>
      </c>
      <c r="J33" t="s">
        <v>727</v>
      </c>
      <c r="P33">
        <f>'Formato 4'!B64</f>
        <v>0</v>
      </c>
      <c r="Q33">
        <f>'Formato 4'!C64</f>
        <v>0</v>
      </c>
      <c r="R33">
        <f>'Formato 4'!D64</f>
        <v>0</v>
      </c>
    </row>
    <row r="34" spans="1:18" x14ac:dyDescent="0.25">
      <c r="A34" s="3" t="str">
        <f t="shared" si="0"/>
        <v>4,14,1,1,0,0,0</v>
      </c>
      <c r="B34">
        <v>4</v>
      </c>
      <c r="C34">
        <v>14</v>
      </c>
      <c r="D34">
        <v>1</v>
      </c>
      <c r="E34">
        <v>1</v>
      </c>
      <c r="K34" t="s">
        <v>728</v>
      </c>
      <c r="P34">
        <f>'Formato 4'!B65</f>
        <v>0</v>
      </c>
      <c r="Q34">
        <f>'Formato 4'!C65</f>
        <v>0</v>
      </c>
      <c r="R34">
        <f>'Formato 4'!D65</f>
        <v>0</v>
      </c>
    </row>
    <row r="35" spans="1:18" x14ac:dyDescent="0.25">
      <c r="A35" s="3" t="str">
        <f t="shared" si="0"/>
        <v>4,14,1,2,0,0,0</v>
      </c>
      <c r="B35">
        <v>4</v>
      </c>
      <c r="C35">
        <v>14</v>
      </c>
      <c r="D35">
        <v>1</v>
      </c>
      <c r="E35">
        <v>2</v>
      </c>
      <c r="K35" t="s">
        <v>729</v>
      </c>
      <c r="P35">
        <f>'Formato 4'!B66</f>
        <v>0</v>
      </c>
      <c r="Q35">
        <f>'Formato 4'!C66</f>
        <v>0</v>
      </c>
      <c r="R35">
        <f>'Formato 4'!D66</f>
        <v>0</v>
      </c>
    </row>
    <row r="36" spans="1:18" x14ac:dyDescent="0.25">
      <c r="A36" s="3" t="str">
        <f t="shared" si="0"/>
        <v>4,15,0,0,0,0,0</v>
      </c>
      <c r="B36">
        <v>4</v>
      </c>
      <c r="C36">
        <v>15</v>
      </c>
      <c r="I36" t="s">
        <v>712</v>
      </c>
      <c r="P36">
        <f>'Formato 4'!B68</f>
        <v>0</v>
      </c>
      <c r="Q36">
        <f>'Formato 4'!C68</f>
        <v>0</v>
      </c>
      <c r="R36">
        <f>'Formato 4'!D68</f>
        <v>0</v>
      </c>
    </row>
    <row r="37" spans="1:18" x14ac:dyDescent="0.25">
      <c r="A37" s="3" t="str">
        <f t="shared" si="0"/>
        <v>4,16,0,0,0,0,0</v>
      </c>
      <c r="B37">
        <v>4</v>
      </c>
      <c r="C37">
        <v>16</v>
      </c>
      <c r="I37" t="s">
        <v>730</v>
      </c>
      <c r="Q37">
        <f>'Formato 4'!C70</f>
        <v>0</v>
      </c>
      <c r="R37">
        <f>'Formato 4'!D70</f>
        <v>0</v>
      </c>
    </row>
    <row r="38" spans="1:18" x14ac:dyDescent="0.25">
      <c r="A38" s="3" t="str">
        <f t="shared" si="0"/>
        <v>4,17,0,0,0,0,0</v>
      </c>
      <c r="B38">
        <v>4</v>
      </c>
      <c r="C38">
        <v>17</v>
      </c>
      <c r="I38" t="s">
        <v>734</v>
      </c>
      <c r="P38">
        <f>'Formato 4'!B72</f>
        <v>0</v>
      </c>
      <c r="Q38">
        <f>'Formato 4'!C72</f>
        <v>0</v>
      </c>
      <c r="R38">
        <f>'Formato 4'!D72</f>
        <v>0</v>
      </c>
    </row>
    <row r="39" spans="1:18" x14ac:dyDescent="0.25">
      <c r="A39" s="3" t="str">
        <f t="shared" si="0"/>
        <v>4,18,0,0,0,0,0</v>
      </c>
      <c r="B39">
        <v>4</v>
      </c>
      <c r="C39">
        <v>18</v>
      </c>
      <c r="I39" t="s">
        <v>735</v>
      </c>
      <c r="P39">
        <f>'Formato 4'!B74</f>
        <v>0</v>
      </c>
      <c r="Q39">
        <f>'Formato 4'!C74</f>
        <v>0</v>
      </c>
      <c r="R39">
        <f>'Formato 4'!D74</f>
        <v>0</v>
      </c>
    </row>
  </sheetData>
  <sheetProtection algorithmName="SHA-512" hashValue="FWq6HQIhRQU91yFWraGbQtxcmY+Jk5Ul0Lpg8F12dbliLjDgg5a0mTscxikmPRjxLIeWWTS9PEP8rEaLmUFMxw==" saltValue="wWlXv3W2SwsVHeC+8md2q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/>
  <dimension ref="A1:H76"/>
  <sheetViews>
    <sheetView showGridLines="0" zoomScale="85" zoomScaleNormal="85" workbookViewId="0">
      <selection activeCell="E70" sqref="E70"/>
    </sheetView>
  </sheetViews>
  <sheetFormatPr baseColWidth="10" defaultColWidth="0" defaultRowHeight="15" zeroHeight="1" x14ac:dyDescent="0.25"/>
  <cols>
    <col min="1" max="1" width="92.85546875" customWidth="1"/>
    <col min="2" max="7" width="20.7109375" customWidth="1"/>
    <col min="8" max="8" width="0" hidden="1" customWidth="1"/>
    <col min="9" max="16384" width="10.7109375" hidden="1"/>
  </cols>
  <sheetData>
    <row r="1" spans="1:8" s="91" customFormat="1" ht="37.5" customHeight="1" x14ac:dyDescent="0.25">
      <c r="A1" s="176" t="s">
        <v>206</v>
      </c>
      <c r="B1" s="176"/>
      <c r="C1" s="176"/>
      <c r="D1" s="176"/>
      <c r="E1" s="176"/>
      <c r="F1" s="176"/>
      <c r="G1" s="176"/>
    </row>
    <row r="2" spans="1:8" x14ac:dyDescent="0.25">
      <c r="A2" s="158" t="str">
        <f>ENTE_PUBLICO_A</f>
        <v>ORGANISMO, Gobierno del Estado de Guanajuato (a)</v>
      </c>
      <c r="B2" s="159"/>
      <c r="C2" s="159"/>
      <c r="D2" s="159"/>
      <c r="E2" s="159"/>
      <c r="F2" s="159"/>
      <c r="G2" s="160"/>
    </row>
    <row r="3" spans="1:8" x14ac:dyDescent="0.25">
      <c r="A3" s="161" t="s">
        <v>207</v>
      </c>
      <c r="B3" s="162"/>
      <c r="C3" s="162"/>
      <c r="D3" s="162"/>
      <c r="E3" s="162"/>
      <c r="F3" s="162"/>
      <c r="G3" s="163"/>
    </row>
    <row r="4" spans="1:8" x14ac:dyDescent="0.25">
      <c r="A4" s="164" t="str">
        <f>TRIMESTRE</f>
        <v>Del 1 de enero al 30 de septiembre de 2022 (b)</v>
      </c>
      <c r="B4" s="165"/>
      <c r="C4" s="165"/>
      <c r="D4" s="165"/>
      <c r="E4" s="165"/>
      <c r="F4" s="165"/>
      <c r="G4" s="166"/>
    </row>
    <row r="5" spans="1:8" x14ac:dyDescent="0.25">
      <c r="A5" s="167" t="s">
        <v>118</v>
      </c>
      <c r="B5" s="168"/>
      <c r="C5" s="168"/>
      <c r="D5" s="168"/>
      <c r="E5" s="168"/>
      <c r="F5" s="168"/>
      <c r="G5" s="169"/>
    </row>
    <row r="6" spans="1:8" x14ac:dyDescent="0.25">
      <c r="A6" s="173" t="s">
        <v>214</v>
      </c>
      <c r="B6" s="175" t="s">
        <v>208</v>
      </c>
      <c r="C6" s="175"/>
      <c r="D6" s="175"/>
      <c r="E6" s="175"/>
      <c r="F6" s="175"/>
      <c r="G6" s="175" t="s">
        <v>209</v>
      </c>
    </row>
    <row r="7" spans="1:8" ht="30" x14ac:dyDescent="0.25">
      <c r="A7" s="174"/>
      <c r="B7" s="46" t="s">
        <v>210</v>
      </c>
      <c r="C7" s="45" t="s">
        <v>211</v>
      </c>
      <c r="D7" s="46" t="s">
        <v>212</v>
      </c>
      <c r="E7" s="46" t="s">
        <v>167</v>
      </c>
      <c r="F7" s="46" t="s">
        <v>213</v>
      </c>
      <c r="G7" s="175"/>
    </row>
    <row r="8" spans="1:8" x14ac:dyDescent="0.25">
      <c r="A8" s="52" t="s">
        <v>215</v>
      </c>
      <c r="B8" s="12"/>
      <c r="C8" s="12"/>
      <c r="D8" s="12"/>
      <c r="E8" s="12"/>
      <c r="F8" s="12"/>
      <c r="G8" s="12"/>
    </row>
    <row r="9" spans="1:8" x14ac:dyDescent="0.25">
      <c r="A9" s="53" t="s">
        <v>216</v>
      </c>
      <c r="B9" s="60">
        <v>0</v>
      </c>
      <c r="C9" s="60">
        <v>0</v>
      </c>
      <c r="D9" s="60">
        <v>0</v>
      </c>
      <c r="E9" s="60">
        <v>0</v>
      </c>
      <c r="F9" s="60">
        <v>0</v>
      </c>
      <c r="G9" s="60">
        <f>F9-B9</f>
        <v>0</v>
      </c>
      <c r="H9" s="8"/>
    </row>
    <row r="10" spans="1:8" x14ac:dyDescent="0.25">
      <c r="A10" s="53" t="s">
        <v>217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f t="shared" ref="G10:G14" si="0">F10-B10</f>
        <v>0</v>
      </c>
    </row>
    <row r="11" spans="1:8" x14ac:dyDescent="0.25">
      <c r="A11" s="53" t="s">
        <v>218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60">
        <f t="shared" si="0"/>
        <v>0</v>
      </c>
    </row>
    <row r="12" spans="1:8" x14ac:dyDescent="0.25">
      <c r="A12" s="53" t="s">
        <v>219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f t="shared" si="0"/>
        <v>0</v>
      </c>
    </row>
    <row r="13" spans="1:8" x14ac:dyDescent="0.25">
      <c r="A13" s="53" t="s">
        <v>220</v>
      </c>
      <c r="B13" s="60">
        <v>78000</v>
      </c>
      <c r="C13" s="60">
        <v>0</v>
      </c>
      <c r="D13" s="60">
        <v>78000</v>
      </c>
      <c r="E13" s="60">
        <v>23154.39</v>
      </c>
      <c r="F13" s="60">
        <v>23154.39</v>
      </c>
      <c r="G13" s="60">
        <f>+F13-D13</f>
        <v>-54845.61</v>
      </c>
    </row>
    <row r="14" spans="1:8" x14ac:dyDescent="0.25">
      <c r="A14" s="53" t="s">
        <v>221</v>
      </c>
      <c r="B14" s="60">
        <v>0</v>
      </c>
      <c r="C14" s="60">
        <v>0</v>
      </c>
      <c r="D14" s="60">
        <v>0</v>
      </c>
      <c r="E14" s="60">
        <v>0</v>
      </c>
      <c r="F14" s="60">
        <v>0</v>
      </c>
      <c r="G14" s="60">
        <f t="shared" si="0"/>
        <v>0</v>
      </c>
    </row>
    <row r="15" spans="1:8" x14ac:dyDescent="0.25">
      <c r="A15" s="53" t="s">
        <v>222</v>
      </c>
      <c r="B15" s="60">
        <v>78608033.578088924</v>
      </c>
      <c r="C15" s="60">
        <v>-6158308.2000000002</v>
      </c>
      <c r="D15" s="60">
        <f>+B15+C15</f>
        <v>72449725.378088921</v>
      </c>
      <c r="E15" s="60">
        <v>47051015.039999999</v>
      </c>
      <c r="F15" s="60">
        <v>47051015.039999999</v>
      </c>
      <c r="G15" s="60">
        <f>+F15-D15</f>
        <v>-25398710.338088922</v>
      </c>
    </row>
    <row r="16" spans="1:8" x14ac:dyDescent="0.25">
      <c r="A16" s="10" t="s">
        <v>275</v>
      </c>
      <c r="B16" s="60">
        <v>0</v>
      </c>
      <c r="C16" s="60">
        <v>0</v>
      </c>
      <c r="D16" s="60">
        <v>0</v>
      </c>
      <c r="E16" s="60">
        <v>0</v>
      </c>
      <c r="F16" s="60">
        <v>0</v>
      </c>
      <c r="G16" s="60">
        <f>+F16-D16</f>
        <v>0</v>
      </c>
    </row>
    <row r="17" spans="1:7" x14ac:dyDescent="0.25">
      <c r="A17" s="63" t="s">
        <v>223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60">
        <f>F17-B17</f>
        <v>0</v>
      </c>
    </row>
    <row r="18" spans="1:7" x14ac:dyDescent="0.25">
      <c r="A18" s="63" t="s">
        <v>224</v>
      </c>
      <c r="B18" s="60">
        <v>0</v>
      </c>
      <c r="C18" s="60">
        <v>0</v>
      </c>
      <c r="D18" s="60">
        <v>0</v>
      </c>
      <c r="E18" s="60">
        <v>0</v>
      </c>
      <c r="F18" s="60">
        <v>0</v>
      </c>
      <c r="G18" s="60">
        <f t="shared" ref="G18:G27" si="1">F18-B18</f>
        <v>0</v>
      </c>
    </row>
    <row r="19" spans="1:7" x14ac:dyDescent="0.25">
      <c r="A19" s="63" t="s">
        <v>225</v>
      </c>
      <c r="B19" s="60">
        <v>0</v>
      </c>
      <c r="C19" s="60">
        <v>0</v>
      </c>
      <c r="D19" s="60">
        <v>0</v>
      </c>
      <c r="E19" s="60">
        <v>0</v>
      </c>
      <c r="F19" s="60">
        <v>0</v>
      </c>
      <c r="G19" s="60">
        <f t="shared" si="1"/>
        <v>0</v>
      </c>
    </row>
    <row r="20" spans="1:7" x14ac:dyDescent="0.25">
      <c r="A20" s="63" t="s">
        <v>226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f t="shared" si="1"/>
        <v>0</v>
      </c>
    </row>
    <row r="21" spans="1:7" x14ac:dyDescent="0.25">
      <c r="A21" s="63" t="s">
        <v>227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f t="shared" si="1"/>
        <v>0</v>
      </c>
    </row>
    <row r="22" spans="1:7" x14ac:dyDescent="0.25">
      <c r="A22" s="63" t="s">
        <v>228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f t="shared" si="1"/>
        <v>0</v>
      </c>
    </row>
    <row r="23" spans="1:7" x14ac:dyDescent="0.25">
      <c r="A23" s="63" t="s">
        <v>229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f t="shared" si="1"/>
        <v>0</v>
      </c>
    </row>
    <row r="24" spans="1:7" x14ac:dyDescent="0.25">
      <c r="A24" s="63" t="s">
        <v>230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f t="shared" si="1"/>
        <v>0</v>
      </c>
    </row>
    <row r="25" spans="1:7" x14ac:dyDescent="0.25">
      <c r="A25" s="63" t="s">
        <v>231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f t="shared" si="1"/>
        <v>0</v>
      </c>
    </row>
    <row r="26" spans="1:7" x14ac:dyDescent="0.25">
      <c r="A26" s="63" t="s">
        <v>232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f t="shared" si="1"/>
        <v>0</v>
      </c>
    </row>
    <row r="27" spans="1:7" x14ac:dyDescent="0.25">
      <c r="A27" s="63" t="s">
        <v>233</v>
      </c>
      <c r="B27" s="60">
        <v>0</v>
      </c>
      <c r="C27" s="60">
        <v>0</v>
      </c>
      <c r="D27" s="60">
        <v>0</v>
      </c>
      <c r="E27" s="60">
        <v>0</v>
      </c>
      <c r="F27" s="60">
        <v>0</v>
      </c>
      <c r="G27" s="60">
        <f t="shared" si="1"/>
        <v>0</v>
      </c>
    </row>
    <row r="28" spans="1:7" x14ac:dyDescent="0.25">
      <c r="A28" s="53" t="s">
        <v>234</v>
      </c>
      <c r="B28" s="60">
        <f>SUM(B29:B33)</f>
        <v>0</v>
      </c>
      <c r="C28" s="60">
        <f t="shared" ref="C28:G28" si="2">SUM(C29:C33)</f>
        <v>0</v>
      </c>
      <c r="D28" s="60">
        <f t="shared" si="2"/>
        <v>0</v>
      </c>
      <c r="E28" s="60">
        <f t="shared" si="2"/>
        <v>0</v>
      </c>
      <c r="F28" s="60">
        <f t="shared" si="2"/>
        <v>0</v>
      </c>
      <c r="G28" s="60">
        <f t="shared" si="2"/>
        <v>0</v>
      </c>
    </row>
    <row r="29" spans="1:7" x14ac:dyDescent="0.25">
      <c r="A29" s="63" t="s">
        <v>235</v>
      </c>
      <c r="B29" s="60">
        <v>0</v>
      </c>
      <c r="C29" s="60">
        <v>0</v>
      </c>
      <c r="D29" s="60">
        <v>0</v>
      </c>
      <c r="E29" s="60">
        <v>0</v>
      </c>
      <c r="F29" s="60">
        <v>0</v>
      </c>
      <c r="G29" s="60">
        <f>F29-B29</f>
        <v>0</v>
      </c>
    </row>
    <row r="30" spans="1:7" x14ac:dyDescent="0.25">
      <c r="A30" s="63" t="s">
        <v>236</v>
      </c>
      <c r="B30" s="60">
        <v>0</v>
      </c>
      <c r="C30" s="60">
        <v>0</v>
      </c>
      <c r="D30" s="60">
        <v>0</v>
      </c>
      <c r="E30" s="60">
        <v>0</v>
      </c>
      <c r="F30" s="60">
        <v>0</v>
      </c>
      <c r="G30" s="60">
        <f>F30-B30</f>
        <v>0</v>
      </c>
    </row>
    <row r="31" spans="1:7" x14ac:dyDescent="0.25">
      <c r="A31" s="63" t="s">
        <v>237</v>
      </c>
      <c r="B31" s="60">
        <v>0</v>
      </c>
      <c r="C31" s="60">
        <v>0</v>
      </c>
      <c r="D31" s="60">
        <v>0</v>
      </c>
      <c r="E31" s="60">
        <v>0</v>
      </c>
      <c r="F31" s="60">
        <v>0</v>
      </c>
      <c r="G31" s="60">
        <f t="shared" ref="G31:G33" si="3">F31-B31</f>
        <v>0</v>
      </c>
    </row>
    <row r="32" spans="1:7" x14ac:dyDescent="0.25">
      <c r="A32" s="63" t="s">
        <v>238</v>
      </c>
      <c r="B32" s="60">
        <v>0</v>
      </c>
      <c r="C32" s="60">
        <v>0</v>
      </c>
      <c r="D32" s="60">
        <v>0</v>
      </c>
      <c r="E32" s="60">
        <v>0</v>
      </c>
      <c r="F32" s="60">
        <v>0</v>
      </c>
      <c r="G32" s="60">
        <f t="shared" si="3"/>
        <v>0</v>
      </c>
    </row>
    <row r="33" spans="1:8" x14ac:dyDescent="0.25">
      <c r="A33" s="63" t="s">
        <v>239</v>
      </c>
      <c r="B33" s="60">
        <v>0</v>
      </c>
      <c r="C33" s="60">
        <v>0</v>
      </c>
      <c r="D33" s="60">
        <v>0</v>
      </c>
      <c r="E33" s="60">
        <v>0</v>
      </c>
      <c r="F33" s="60">
        <v>0</v>
      </c>
      <c r="G33" s="60">
        <f t="shared" si="3"/>
        <v>0</v>
      </c>
    </row>
    <row r="34" spans="1:8" x14ac:dyDescent="0.25">
      <c r="A34" s="53" t="s">
        <v>240</v>
      </c>
      <c r="B34" s="60">
        <v>15724168.419999998</v>
      </c>
      <c r="C34" s="60">
        <v>6158308.1999999993</v>
      </c>
      <c r="D34" s="60">
        <f>+B34+C34</f>
        <v>21882476.619999997</v>
      </c>
      <c r="E34" s="60">
        <v>17199931.140000001</v>
      </c>
      <c r="F34" s="60">
        <v>17199931.140000001</v>
      </c>
      <c r="G34" s="60">
        <f>+F34-D34</f>
        <v>-4682545.4799999967</v>
      </c>
    </row>
    <row r="35" spans="1:8" x14ac:dyDescent="0.25">
      <c r="A35" s="53" t="s">
        <v>241</v>
      </c>
      <c r="B35" s="60">
        <v>0</v>
      </c>
      <c r="C35" s="60">
        <v>0</v>
      </c>
      <c r="D35" s="60">
        <v>0</v>
      </c>
      <c r="E35" s="60">
        <v>0</v>
      </c>
      <c r="F35" s="60">
        <v>0</v>
      </c>
      <c r="G35" s="60">
        <f>G36</f>
        <v>0</v>
      </c>
    </row>
    <row r="36" spans="1:8" x14ac:dyDescent="0.25">
      <c r="A36" s="63" t="s">
        <v>242</v>
      </c>
      <c r="B36" s="60">
        <v>0</v>
      </c>
      <c r="C36" s="60">
        <v>0</v>
      </c>
      <c r="D36" s="60">
        <v>0</v>
      </c>
      <c r="E36" s="60">
        <v>0</v>
      </c>
      <c r="F36" s="60">
        <v>0</v>
      </c>
      <c r="G36" s="60">
        <f>F36-B36</f>
        <v>0</v>
      </c>
    </row>
    <row r="37" spans="1:8" x14ac:dyDescent="0.25">
      <c r="A37" s="53" t="s">
        <v>243</v>
      </c>
      <c r="B37" s="60">
        <f>B38+B39</f>
        <v>0</v>
      </c>
      <c r="C37" s="60">
        <f t="shared" ref="C37:G37" si="4">C38+C39</f>
        <v>0</v>
      </c>
      <c r="D37" s="60">
        <f t="shared" si="4"/>
        <v>0</v>
      </c>
      <c r="E37" s="60">
        <f t="shared" si="4"/>
        <v>0</v>
      </c>
      <c r="F37" s="60">
        <f t="shared" si="4"/>
        <v>0</v>
      </c>
      <c r="G37" s="60">
        <f t="shared" si="4"/>
        <v>0</v>
      </c>
    </row>
    <row r="38" spans="1:8" x14ac:dyDescent="0.25">
      <c r="A38" s="63" t="s">
        <v>244</v>
      </c>
      <c r="B38" s="60">
        <v>0</v>
      </c>
      <c r="C38" s="60">
        <v>0</v>
      </c>
      <c r="D38" s="60">
        <v>0</v>
      </c>
      <c r="E38" s="60">
        <v>0</v>
      </c>
      <c r="F38" s="60">
        <v>0</v>
      </c>
      <c r="G38" s="60">
        <f>F38-B38</f>
        <v>0</v>
      </c>
    </row>
    <row r="39" spans="1:8" x14ac:dyDescent="0.25">
      <c r="A39" s="63" t="s">
        <v>245</v>
      </c>
      <c r="B39" s="60">
        <v>0</v>
      </c>
      <c r="C39" s="60">
        <v>0</v>
      </c>
      <c r="D39" s="60">
        <v>0</v>
      </c>
      <c r="E39" s="60">
        <v>0</v>
      </c>
      <c r="F39" s="60">
        <v>0</v>
      </c>
      <c r="G39" s="60">
        <f>F39-B39</f>
        <v>0</v>
      </c>
    </row>
    <row r="40" spans="1:8" x14ac:dyDescent="0.25">
      <c r="A40" s="54"/>
      <c r="B40" s="60"/>
      <c r="C40" s="60"/>
      <c r="D40" s="60"/>
      <c r="E40" s="60"/>
      <c r="F40" s="60"/>
      <c r="G40" s="60"/>
    </row>
    <row r="41" spans="1:8" x14ac:dyDescent="0.25">
      <c r="A41" s="55" t="s">
        <v>276</v>
      </c>
      <c r="B41" s="61">
        <f>SUM(B9,B10,B11,B12,B13,B14,B15,B16,B28,B34,B35,B37)</f>
        <v>94410201.998088926</v>
      </c>
      <c r="C41" s="61">
        <v>0</v>
      </c>
      <c r="D41" s="61">
        <f t="shared" ref="D41:E41" si="5">SUM(D9,D10,D11,D12,D13,D14,D15,D16,D28,D34,D35,D37)</f>
        <v>94410201.998088926</v>
      </c>
      <c r="E41" s="61">
        <f t="shared" si="5"/>
        <v>64274100.57</v>
      </c>
      <c r="F41" s="61">
        <f>SUM(F9,F10,F11,F12,F13,F14,F15,F16,F28,F34,F35,F37)</f>
        <v>64274100.57</v>
      </c>
      <c r="G41" s="61">
        <f>SUM(G9,G10,G11,G12,G13,G14,G15,G16,G28,G34,G35,G37)</f>
        <v>-30136101.428088918</v>
      </c>
    </row>
    <row r="42" spans="1:8" x14ac:dyDescent="0.25">
      <c r="A42" s="55" t="s">
        <v>246</v>
      </c>
      <c r="B42" s="129"/>
      <c r="C42" s="129"/>
      <c r="D42" s="129"/>
      <c r="E42" s="129"/>
      <c r="F42" s="129"/>
      <c r="G42" s="61">
        <f>IF(G41&gt;0,G41,0)</f>
        <v>0</v>
      </c>
      <c r="H42" s="8"/>
    </row>
    <row r="43" spans="1:8" x14ac:dyDescent="0.25">
      <c r="A43" s="54"/>
      <c r="B43" s="54"/>
      <c r="C43" s="54"/>
      <c r="D43" s="54"/>
      <c r="E43" s="54"/>
      <c r="F43" s="54"/>
      <c r="G43" s="54"/>
    </row>
    <row r="44" spans="1:8" x14ac:dyDescent="0.25">
      <c r="A44" s="55" t="s">
        <v>247</v>
      </c>
      <c r="B44" s="54"/>
      <c r="C44" s="54"/>
      <c r="D44" s="54"/>
      <c r="E44" s="54"/>
      <c r="F44" s="54"/>
      <c r="G44" s="54"/>
    </row>
    <row r="45" spans="1:8" x14ac:dyDescent="0.25">
      <c r="A45" s="53" t="s">
        <v>248</v>
      </c>
      <c r="B45" s="60">
        <f>SUM(B46:B53)</f>
        <v>0</v>
      </c>
      <c r="C45" s="60">
        <f t="shared" ref="C45:G45" si="6">SUM(C46:C53)</f>
        <v>0</v>
      </c>
      <c r="D45" s="60">
        <f t="shared" si="6"/>
        <v>0</v>
      </c>
      <c r="E45" s="60">
        <f t="shared" si="6"/>
        <v>0</v>
      </c>
      <c r="F45" s="60">
        <f t="shared" si="6"/>
        <v>0</v>
      </c>
      <c r="G45" s="60">
        <f t="shared" si="6"/>
        <v>0</v>
      </c>
    </row>
    <row r="46" spans="1:8" x14ac:dyDescent="0.25">
      <c r="A46" s="69" t="s">
        <v>249</v>
      </c>
      <c r="B46" s="60">
        <v>0</v>
      </c>
      <c r="C46" s="60">
        <v>0</v>
      </c>
      <c r="D46" s="60">
        <v>0</v>
      </c>
      <c r="E46" s="60">
        <v>0</v>
      </c>
      <c r="F46" s="60">
        <v>0</v>
      </c>
      <c r="G46" s="60">
        <f>F46-B46</f>
        <v>0</v>
      </c>
    </row>
    <row r="47" spans="1:8" x14ac:dyDescent="0.25">
      <c r="A47" s="69" t="s">
        <v>250</v>
      </c>
      <c r="B47" s="60">
        <v>0</v>
      </c>
      <c r="C47" s="60">
        <v>0</v>
      </c>
      <c r="D47" s="60">
        <v>0</v>
      </c>
      <c r="E47" s="60">
        <v>0</v>
      </c>
      <c r="F47" s="60">
        <v>0</v>
      </c>
      <c r="G47" s="60">
        <f t="shared" ref="G47:G53" si="7">F47-B47</f>
        <v>0</v>
      </c>
    </row>
    <row r="48" spans="1:8" x14ac:dyDescent="0.25">
      <c r="A48" s="69" t="s">
        <v>251</v>
      </c>
      <c r="B48" s="60">
        <v>0</v>
      </c>
      <c r="C48" s="60">
        <v>0</v>
      </c>
      <c r="D48" s="60">
        <v>0</v>
      </c>
      <c r="E48" s="60">
        <v>0</v>
      </c>
      <c r="F48" s="60">
        <v>0</v>
      </c>
      <c r="G48" s="60">
        <f t="shared" si="7"/>
        <v>0</v>
      </c>
    </row>
    <row r="49" spans="1:7" ht="30" x14ac:dyDescent="0.25">
      <c r="A49" s="69" t="s">
        <v>252</v>
      </c>
      <c r="B49" s="60">
        <v>0</v>
      </c>
      <c r="C49" s="60">
        <v>0</v>
      </c>
      <c r="D49" s="60">
        <v>0</v>
      </c>
      <c r="E49" s="60">
        <v>0</v>
      </c>
      <c r="F49" s="60">
        <v>0</v>
      </c>
      <c r="G49" s="60">
        <f t="shared" si="7"/>
        <v>0</v>
      </c>
    </row>
    <row r="50" spans="1:7" x14ac:dyDescent="0.25">
      <c r="A50" s="69" t="s">
        <v>253</v>
      </c>
      <c r="B50" s="60">
        <v>0</v>
      </c>
      <c r="C50" s="60">
        <v>0</v>
      </c>
      <c r="D50" s="60">
        <v>0</v>
      </c>
      <c r="E50" s="60">
        <v>0</v>
      </c>
      <c r="F50" s="60">
        <v>0</v>
      </c>
      <c r="G50" s="60">
        <f t="shared" si="7"/>
        <v>0</v>
      </c>
    </row>
    <row r="51" spans="1:7" x14ac:dyDescent="0.25">
      <c r="A51" s="69" t="s">
        <v>254</v>
      </c>
      <c r="B51" s="60">
        <v>0</v>
      </c>
      <c r="C51" s="60">
        <v>0</v>
      </c>
      <c r="D51" s="60">
        <v>0</v>
      </c>
      <c r="E51" s="60">
        <v>0</v>
      </c>
      <c r="F51" s="60">
        <v>0</v>
      </c>
      <c r="G51" s="60">
        <f t="shared" si="7"/>
        <v>0</v>
      </c>
    </row>
    <row r="52" spans="1:7" x14ac:dyDescent="0.25">
      <c r="A52" s="48" t="s">
        <v>255</v>
      </c>
      <c r="B52" s="60">
        <v>0</v>
      </c>
      <c r="C52" s="60">
        <v>0</v>
      </c>
      <c r="D52" s="60">
        <v>0</v>
      </c>
      <c r="E52" s="60">
        <v>0</v>
      </c>
      <c r="F52" s="60">
        <v>0</v>
      </c>
      <c r="G52" s="60">
        <f t="shared" si="7"/>
        <v>0</v>
      </c>
    </row>
    <row r="53" spans="1:7" x14ac:dyDescent="0.25">
      <c r="A53" s="63" t="s">
        <v>256</v>
      </c>
      <c r="B53" s="60">
        <v>0</v>
      </c>
      <c r="C53" s="60">
        <v>0</v>
      </c>
      <c r="D53" s="60">
        <v>0</v>
      </c>
      <c r="E53" s="60">
        <v>0</v>
      </c>
      <c r="F53" s="60">
        <v>0</v>
      </c>
      <c r="G53" s="60">
        <f t="shared" si="7"/>
        <v>0</v>
      </c>
    </row>
    <row r="54" spans="1:7" x14ac:dyDescent="0.25">
      <c r="A54" s="53" t="s">
        <v>257</v>
      </c>
      <c r="B54" s="60">
        <f>SUM(B55:B58)</f>
        <v>0</v>
      </c>
      <c r="C54" s="60">
        <f t="shared" ref="C54:G54" si="8">SUM(C55:C58)</f>
        <v>0</v>
      </c>
      <c r="D54" s="60">
        <f t="shared" si="8"/>
        <v>0</v>
      </c>
      <c r="E54" s="60">
        <f t="shared" si="8"/>
        <v>0</v>
      </c>
      <c r="F54" s="60">
        <f t="shared" si="8"/>
        <v>0</v>
      </c>
      <c r="G54" s="60">
        <f t="shared" si="8"/>
        <v>0</v>
      </c>
    </row>
    <row r="55" spans="1:7" x14ac:dyDescent="0.25">
      <c r="A55" s="48" t="s">
        <v>258</v>
      </c>
      <c r="B55" s="60">
        <v>0</v>
      </c>
      <c r="C55" s="60">
        <v>0</v>
      </c>
      <c r="D55" s="60">
        <v>0</v>
      </c>
      <c r="E55" s="60">
        <v>0</v>
      </c>
      <c r="F55" s="60">
        <v>0</v>
      </c>
      <c r="G55" s="60">
        <f>F55-B55</f>
        <v>0</v>
      </c>
    </row>
    <row r="56" spans="1:7" x14ac:dyDescent="0.25">
      <c r="A56" s="69" t="s">
        <v>259</v>
      </c>
      <c r="B56" s="60">
        <v>0</v>
      </c>
      <c r="C56" s="60">
        <v>0</v>
      </c>
      <c r="D56" s="60">
        <v>0</v>
      </c>
      <c r="E56" s="60">
        <v>0</v>
      </c>
      <c r="F56" s="60">
        <v>0</v>
      </c>
      <c r="G56" s="60">
        <f t="shared" ref="G56:G58" si="9">F56-B56</f>
        <v>0</v>
      </c>
    </row>
    <row r="57" spans="1:7" x14ac:dyDescent="0.25">
      <c r="A57" s="69" t="s">
        <v>260</v>
      </c>
      <c r="B57" s="60">
        <v>0</v>
      </c>
      <c r="C57" s="60">
        <v>0</v>
      </c>
      <c r="D57" s="60">
        <v>0</v>
      </c>
      <c r="E57" s="60">
        <v>0</v>
      </c>
      <c r="F57" s="60">
        <v>0</v>
      </c>
      <c r="G57" s="60">
        <f t="shared" si="9"/>
        <v>0</v>
      </c>
    </row>
    <row r="58" spans="1:7" x14ac:dyDescent="0.25">
      <c r="A58" s="48" t="s">
        <v>261</v>
      </c>
      <c r="B58" s="60">
        <v>0</v>
      </c>
      <c r="C58" s="60">
        <v>0</v>
      </c>
      <c r="D58" s="60">
        <v>0</v>
      </c>
      <c r="E58" s="60">
        <v>0</v>
      </c>
      <c r="F58" s="60">
        <v>0</v>
      </c>
      <c r="G58" s="60">
        <f t="shared" si="9"/>
        <v>0</v>
      </c>
    </row>
    <row r="59" spans="1:7" x14ac:dyDescent="0.25">
      <c r="A59" s="53" t="s">
        <v>262</v>
      </c>
      <c r="B59" s="60">
        <f>SUM(B60:B61)</f>
        <v>0</v>
      </c>
      <c r="C59" s="60">
        <f t="shared" ref="C59:G59" si="10">SUM(C60:C61)</f>
        <v>0</v>
      </c>
      <c r="D59" s="60">
        <f t="shared" si="10"/>
        <v>0</v>
      </c>
      <c r="E59" s="60">
        <f t="shared" si="10"/>
        <v>0</v>
      </c>
      <c r="F59" s="60">
        <f t="shared" si="10"/>
        <v>0</v>
      </c>
      <c r="G59" s="60">
        <f t="shared" si="10"/>
        <v>0</v>
      </c>
    </row>
    <row r="60" spans="1:7" x14ac:dyDescent="0.25">
      <c r="A60" s="69" t="s">
        <v>263</v>
      </c>
      <c r="B60" s="60">
        <v>0</v>
      </c>
      <c r="C60" s="60">
        <v>0</v>
      </c>
      <c r="D60" s="60">
        <v>0</v>
      </c>
      <c r="E60" s="60">
        <v>0</v>
      </c>
      <c r="F60" s="60">
        <v>0</v>
      </c>
      <c r="G60" s="60">
        <f>F60-B60</f>
        <v>0</v>
      </c>
    </row>
    <row r="61" spans="1:7" x14ac:dyDescent="0.25">
      <c r="A61" s="69" t="s">
        <v>264</v>
      </c>
      <c r="B61" s="60">
        <v>0</v>
      </c>
      <c r="C61" s="60">
        <v>0</v>
      </c>
      <c r="D61" s="60">
        <v>0</v>
      </c>
      <c r="E61" s="60">
        <v>0</v>
      </c>
      <c r="F61" s="60">
        <v>0</v>
      </c>
      <c r="G61" s="60">
        <f>F61-B61</f>
        <v>0</v>
      </c>
    </row>
    <row r="62" spans="1:7" x14ac:dyDescent="0.25">
      <c r="A62" s="53" t="s">
        <v>265</v>
      </c>
      <c r="B62" s="60">
        <v>0</v>
      </c>
      <c r="C62" s="60">
        <v>0</v>
      </c>
      <c r="D62" s="60">
        <v>0</v>
      </c>
      <c r="E62" s="60">
        <v>0</v>
      </c>
      <c r="F62" s="60">
        <v>0</v>
      </c>
      <c r="G62" s="60">
        <f>F62-B62</f>
        <v>0</v>
      </c>
    </row>
    <row r="63" spans="1:7" x14ac:dyDescent="0.25">
      <c r="A63" s="53" t="s">
        <v>266</v>
      </c>
      <c r="B63" s="60">
        <v>0</v>
      </c>
      <c r="C63" s="60">
        <v>0</v>
      </c>
      <c r="D63" s="60">
        <v>0</v>
      </c>
      <c r="E63" s="60">
        <v>0</v>
      </c>
      <c r="F63" s="60">
        <v>0</v>
      </c>
      <c r="G63" s="60">
        <f>F63-B63</f>
        <v>0</v>
      </c>
    </row>
    <row r="64" spans="1:7" x14ac:dyDescent="0.25">
      <c r="A64" s="54"/>
      <c r="B64" s="54"/>
      <c r="C64" s="54"/>
      <c r="D64" s="54"/>
      <c r="E64" s="54"/>
      <c r="F64" s="54"/>
      <c r="G64" s="54"/>
    </row>
    <row r="65" spans="1:7" x14ac:dyDescent="0.25">
      <c r="A65" s="55" t="s">
        <v>267</v>
      </c>
      <c r="B65" s="61">
        <f>B45+B54+B59+B62+B63</f>
        <v>0</v>
      </c>
      <c r="C65" s="61">
        <f t="shared" ref="C65:G65" si="11">C45+C54+C59+C62+C63</f>
        <v>0</v>
      </c>
      <c r="D65" s="61">
        <f t="shared" si="11"/>
        <v>0</v>
      </c>
      <c r="E65" s="61">
        <f t="shared" si="11"/>
        <v>0</v>
      </c>
      <c r="F65" s="61">
        <f t="shared" si="11"/>
        <v>0</v>
      </c>
      <c r="G65" s="61">
        <f t="shared" si="11"/>
        <v>0</v>
      </c>
    </row>
    <row r="66" spans="1:7" x14ac:dyDescent="0.25">
      <c r="A66" s="54"/>
      <c r="B66" s="54"/>
      <c r="C66" s="54"/>
      <c r="D66" s="54"/>
      <c r="E66" s="54"/>
      <c r="F66" s="54"/>
      <c r="G66" s="54"/>
    </row>
    <row r="67" spans="1:7" x14ac:dyDescent="0.25">
      <c r="A67" s="55" t="s">
        <v>268</v>
      </c>
      <c r="B67" s="61">
        <f>B68</f>
        <v>0</v>
      </c>
      <c r="C67" s="60">
        <v>0</v>
      </c>
      <c r="D67" s="61">
        <f t="shared" ref="D67:G67" si="12">D68</f>
        <v>0</v>
      </c>
      <c r="E67" s="61">
        <f t="shared" si="12"/>
        <v>0</v>
      </c>
      <c r="F67" s="61">
        <f t="shared" si="12"/>
        <v>0</v>
      </c>
      <c r="G67" s="61">
        <f t="shared" si="12"/>
        <v>0</v>
      </c>
    </row>
    <row r="68" spans="1:7" x14ac:dyDescent="0.25">
      <c r="A68" s="53" t="s">
        <v>269</v>
      </c>
      <c r="B68" s="60">
        <v>0</v>
      </c>
      <c r="C68" s="60">
        <v>0</v>
      </c>
      <c r="D68" s="60">
        <v>0</v>
      </c>
      <c r="E68" s="60">
        <v>0</v>
      </c>
      <c r="F68" s="60">
        <v>0</v>
      </c>
      <c r="G68" s="60">
        <f>F68-B68</f>
        <v>0</v>
      </c>
    </row>
    <row r="69" spans="1:7" x14ac:dyDescent="0.25">
      <c r="A69" s="54"/>
      <c r="B69" s="54"/>
      <c r="C69" s="54"/>
      <c r="D69" s="54"/>
      <c r="E69" s="54"/>
      <c r="F69" s="54"/>
      <c r="G69" s="54"/>
    </row>
    <row r="70" spans="1:7" x14ac:dyDescent="0.25">
      <c r="A70" s="55" t="s">
        <v>270</v>
      </c>
      <c r="B70" s="61">
        <f>B41+B65+B67</f>
        <v>94410201.998088926</v>
      </c>
      <c r="C70" s="61">
        <f t="shared" ref="C70:G70" si="13">C41+C65+C67</f>
        <v>0</v>
      </c>
      <c r="D70" s="61">
        <f t="shared" si="13"/>
        <v>94410201.998088926</v>
      </c>
      <c r="E70" s="61">
        <f t="shared" si="13"/>
        <v>64274100.57</v>
      </c>
      <c r="F70" s="61">
        <f t="shared" si="13"/>
        <v>64274100.57</v>
      </c>
      <c r="G70" s="61">
        <f t="shared" si="13"/>
        <v>-30136101.428088918</v>
      </c>
    </row>
    <row r="71" spans="1:7" x14ac:dyDescent="0.25">
      <c r="A71" s="54"/>
      <c r="B71" s="54"/>
      <c r="C71" s="54"/>
      <c r="D71" s="54"/>
      <c r="E71" s="54"/>
      <c r="F71" s="54"/>
      <c r="G71" s="54"/>
    </row>
    <row r="72" spans="1:7" x14ac:dyDescent="0.25">
      <c r="A72" s="55" t="s">
        <v>271</v>
      </c>
      <c r="B72" s="54"/>
      <c r="C72" s="54"/>
      <c r="D72" s="54"/>
      <c r="E72" s="54"/>
      <c r="F72" s="54"/>
      <c r="G72" s="54"/>
    </row>
    <row r="73" spans="1:7" x14ac:dyDescent="0.25">
      <c r="A73" s="130" t="s">
        <v>272</v>
      </c>
      <c r="B73" s="60">
        <v>0</v>
      </c>
      <c r="C73" s="60">
        <v>0</v>
      </c>
      <c r="D73" s="60">
        <v>0</v>
      </c>
      <c r="E73" s="60">
        <v>0</v>
      </c>
      <c r="F73" s="60">
        <v>0</v>
      </c>
      <c r="G73" s="60">
        <f>F73-B73</f>
        <v>0</v>
      </c>
    </row>
    <row r="74" spans="1:7" ht="30" x14ac:dyDescent="0.25">
      <c r="A74" s="130" t="s">
        <v>273</v>
      </c>
      <c r="B74" s="60">
        <v>0</v>
      </c>
      <c r="C74" s="60">
        <v>0</v>
      </c>
      <c r="D74" s="60">
        <v>0</v>
      </c>
      <c r="E74" s="60">
        <v>0</v>
      </c>
      <c r="F74" s="60">
        <v>0</v>
      </c>
      <c r="G74" s="60">
        <f>F74-B74</f>
        <v>0</v>
      </c>
    </row>
    <row r="75" spans="1:7" x14ac:dyDescent="0.25">
      <c r="A75" s="120" t="s">
        <v>274</v>
      </c>
      <c r="B75" s="61">
        <f>B73+B74</f>
        <v>0</v>
      </c>
      <c r="C75" s="61">
        <f t="shared" ref="C75:G75" si="14">C73+C74</f>
        <v>0</v>
      </c>
      <c r="D75" s="61">
        <f t="shared" si="14"/>
        <v>0</v>
      </c>
      <c r="E75" s="61">
        <f t="shared" si="14"/>
        <v>0</v>
      </c>
      <c r="F75" s="61">
        <f t="shared" si="14"/>
        <v>0</v>
      </c>
      <c r="G75" s="61">
        <f t="shared" si="14"/>
        <v>0</v>
      </c>
    </row>
    <row r="76" spans="1:7" x14ac:dyDescent="0.25">
      <c r="A76" s="58"/>
      <c r="B76" s="13"/>
      <c r="C76" s="13"/>
      <c r="D76" s="13"/>
      <c r="E76" s="13"/>
      <c r="F76" s="13"/>
      <c r="G76" s="13"/>
    </row>
  </sheetData>
  <sheetProtection password="D9CF" sheet="1" objects="1" scenarios="1"/>
  <mergeCells count="8">
    <mergeCell ref="A6:A7"/>
    <mergeCell ref="G6:G7"/>
    <mergeCell ref="B6:F6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75">
      <formula1>-1.79769313486231E+100</formula1>
      <formula2>1.79769313486231E+100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error="Solo se aceptan valores numéricos.">
          <x14:formula1>
            <xm:f>'Info General'!E33</xm:f>
          </x14:formula1>
          <x14:formula2>
            <xm:f>'Info General'!F33</xm:f>
          </x14:formula2>
          <xm:sqref>H45:XFD62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Y62"/>
  <sheetViews>
    <sheetView workbookViewId="0">
      <selection activeCell="P36" sqref="P36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736</v>
      </c>
      <c r="Q1" t="s">
        <v>3148</v>
      </c>
      <c r="R1" t="s">
        <v>737</v>
      </c>
      <c r="S1" t="s">
        <v>731</v>
      </c>
      <c r="T1" t="s">
        <v>738</v>
      </c>
      <c r="U1" t="s">
        <v>739</v>
      </c>
    </row>
    <row r="2" spans="1:25" x14ac:dyDescent="0.25">
      <c r="A2" s="3" t="str">
        <f t="shared" ref="A2:A62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5,1,0,0,0,0,0</v>
      </c>
      <c r="B2">
        <v>5</v>
      </c>
      <c r="C2">
        <v>1</v>
      </c>
      <c r="I2" t="s">
        <v>215</v>
      </c>
      <c r="P2" s="18"/>
      <c r="Q2" s="18"/>
      <c r="R2" s="18"/>
      <c r="S2" s="18"/>
      <c r="T2" s="18"/>
      <c r="U2" s="18"/>
      <c r="V2" s="18"/>
    </row>
    <row r="3" spans="1:25" x14ac:dyDescent="0.25">
      <c r="A3" s="3" t="str">
        <f t="shared" si="0"/>
        <v>5,1,1,0,0,0,0</v>
      </c>
      <c r="B3">
        <v>5</v>
      </c>
      <c r="C3">
        <v>1</v>
      </c>
      <c r="D3">
        <v>1</v>
      </c>
      <c r="J3" t="s">
        <v>740</v>
      </c>
      <c r="P3" s="18">
        <f>'Formato 5'!B9</f>
        <v>0</v>
      </c>
      <c r="Q3" s="18">
        <f>'Formato 5'!C9</f>
        <v>0</v>
      </c>
      <c r="R3" s="18">
        <f>'Formato 5'!D9</f>
        <v>0</v>
      </c>
      <c r="S3" s="18">
        <f>'Formato 5'!E9</f>
        <v>0</v>
      </c>
      <c r="T3" s="18">
        <f>'Formato 5'!F9</f>
        <v>0</v>
      </c>
      <c r="U3" s="18">
        <f>'Formato 5'!G9</f>
        <v>0</v>
      </c>
      <c r="V3" s="18"/>
    </row>
    <row r="4" spans="1:25" x14ac:dyDescent="0.25">
      <c r="A4" s="3" t="str">
        <f t="shared" si="0"/>
        <v>5,1,2,0,0,0,0</v>
      </c>
      <c r="B4">
        <v>5</v>
      </c>
      <c r="C4">
        <v>1</v>
      </c>
      <c r="D4">
        <v>2</v>
      </c>
      <c r="J4" t="s">
        <v>741</v>
      </c>
      <c r="P4" s="18">
        <f>'Formato 5'!B10</f>
        <v>0</v>
      </c>
      <c r="Q4" s="18">
        <f>'Formato 5'!C10</f>
        <v>0</v>
      </c>
      <c r="R4" s="18">
        <f>'Formato 5'!D10</f>
        <v>0</v>
      </c>
      <c r="S4" s="18">
        <f>'Formato 5'!E10</f>
        <v>0</v>
      </c>
      <c r="T4" s="18">
        <f>'Formato 5'!F10</f>
        <v>0</v>
      </c>
      <c r="U4" s="18">
        <f>'Formato 5'!G10</f>
        <v>0</v>
      </c>
      <c r="V4" s="18"/>
    </row>
    <row r="5" spans="1:25" x14ac:dyDescent="0.25">
      <c r="A5" s="3" t="str">
        <f t="shared" si="0"/>
        <v>5,1,3,0,0,0,0</v>
      </c>
      <c r="B5">
        <v>5</v>
      </c>
      <c r="C5">
        <v>1</v>
      </c>
      <c r="D5">
        <v>3</v>
      </c>
      <c r="J5" t="s">
        <v>742</v>
      </c>
      <c r="P5" s="18">
        <f>'Formato 5'!B11</f>
        <v>0</v>
      </c>
      <c r="Q5" s="18">
        <f>'Formato 5'!C11</f>
        <v>0</v>
      </c>
      <c r="R5" s="18">
        <f>'Formato 5'!D11</f>
        <v>0</v>
      </c>
      <c r="S5" s="18">
        <f>'Formato 5'!E11</f>
        <v>0</v>
      </c>
      <c r="T5" s="18">
        <f>'Formato 5'!F11</f>
        <v>0</v>
      </c>
      <c r="U5" s="18">
        <f>'Formato 5'!G11</f>
        <v>0</v>
      </c>
      <c r="V5" s="18"/>
    </row>
    <row r="6" spans="1:25" x14ac:dyDescent="0.25">
      <c r="A6" s="3" t="str">
        <f t="shared" si="0"/>
        <v>5,1,4,0,0,0,0</v>
      </c>
      <c r="B6">
        <v>5</v>
      </c>
      <c r="C6">
        <v>1</v>
      </c>
      <c r="D6">
        <v>4</v>
      </c>
      <c r="J6" t="s">
        <v>743</v>
      </c>
      <c r="P6" s="18">
        <f>'Formato 5'!B12</f>
        <v>0</v>
      </c>
      <c r="Q6" s="18">
        <f>'Formato 5'!C12</f>
        <v>0</v>
      </c>
      <c r="R6" s="18">
        <f>'Formato 5'!D12</f>
        <v>0</v>
      </c>
      <c r="S6" s="18">
        <f>'Formato 5'!E12</f>
        <v>0</v>
      </c>
      <c r="T6" s="18">
        <f>'Formato 5'!F12</f>
        <v>0</v>
      </c>
      <c r="U6" s="18">
        <f>'Formato 5'!G12</f>
        <v>0</v>
      </c>
      <c r="V6" s="18"/>
      <c r="W6" s="18"/>
      <c r="X6" s="18"/>
      <c r="Y6" s="18"/>
    </row>
    <row r="7" spans="1:25" x14ac:dyDescent="0.25">
      <c r="A7" s="3" t="str">
        <f t="shared" si="0"/>
        <v>5,1,5,0,0,0,0</v>
      </c>
      <c r="B7">
        <v>5</v>
      </c>
      <c r="C7">
        <v>1</v>
      </c>
      <c r="D7">
        <v>5</v>
      </c>
      <c r="J7" t="s">
        <v>744</v>
      </c>
      <c r="P7" s="18">
        <f>'Formato 5'!B13</f>
        <v>78000</v>
      </c>
      <c r="Q7" s="18">
        <f>'Formato 5'!C13</f>
        <v>0</v>
      </c>
      <c r="R7" s="18">
        <f>'Formato 5'!D13</f>
        <v>78000</v>
      </c>
      <c r="S7" s="18">
        <f>'Formato 5'!E13</f>
        <v>23154.39</v>
      </c>
      <c r="T7" s="18">
        <f>'Formato 5'!F13</f>
        <v>23154.39</v>
      </c>
      <c r="U7" s="18">
        <f>'Formato 5'!G13</f>
        <v>-54845.61</v>
      </c>
    </row>
    <row r="8" spans="1:25" x14ac:dyDescent="0.25">
      <c r="A8" s="3" t="str">
        <f t="shared" si="0"/>
        <v>5,1,6,0,0,0,0</v>
      </c>
      <c r="B8">
        <v>5</v>
      </c>
      <c r="C8">
        <v>1</v>
      </c>
      <c r="D8">
        <v>6</v>
      </c>
      <c r="J8" t="s">
        <v>745</v>
      </c>
      <c r="P8" s="18">
        <f>'Formato 5'!B14</f>
        <v>0</v>
      </c>
      <c r="Q8" s="18">
        <f>'Formato 5'!C14</f>
        <v>0</v>
      </c>
      <c r="R8" s="18">
        <f>'Formato 5'!D14</f>
        <v>0</v>
      </c>
      <c r="S8" s="18">
        <f>'Formato 5'!E14</f>
        <v>0</v>
      </c>
      <c r="T8" s="18">
        <f>'Formato 5'!F14</f>
        <v>0</v>
      </c>
      <c r="U8" s="18">
        <f>'Formato 5'!G14</f>
        <v>0</v>
      </c>
    </row>
    <row r="9" spans="1:25" x14ac:dyDescent="0.25">
      <c r="A9" s="3" t="str">
        <f t="shared" si="0"/>
        <v>5,1,7,0,0,0,0</v>
      </c>
      <c r="B9">
        <v>5</v>
      </c>
      <c r="C9">
        <v>1</v>
      </c>
      <c r="D9">
        <v>7</v>
      </c>
      <c r="J9" t="s">
        <v>746</v>
      </c>
      <c r="P9" s="18">
        <f>'Formato 5'!B15</f>
        <v>78608033.578088924</v>
      </c>
      <c r="Q9" s="18">
        <f>'Formato 5'!C15</f>
        <v>-6158308.2000000002</v>
      </c>
      <c r="R9" s="18">
        <f>'Formato 5'!D15</f>
        <v>72449725.378088921</v>
      </c>
      <c r="S9" s="18">
        <f>'Formato 5'!E15</f>
        <v>47051015.039999999</v>
      </c>
      <c r="T9" s="18">
        <f>'Formato 5'!F15</f>
        <v>47051015.039999999</v>
      </c>
      <c r="U9" s="18">
        <f>'Formato 5'!G15</f>
        <v>-25398710.338088922</v>
      </c>
    </row>
    <row r="10" spans="1:25" x14ac:dyDescent="0.25">
      <c r="A10" s="3" t="str">
        <f t="shared" si="0"/>
        <v>5,1,8,0,0,0,0</v>
      </c>
      <c r="B10">
        <v>5</v>
      </c>
      <c r="C10">
        <v>1</v>
      </c>
      <c r="D10">
        <v>8</v>
      </c>
      <c r="J10" t="s">
        <v>759</v>
      </c>
      <c r="P10" s="18">
        <f>'Formato 5'!B16</f>
        <v>0</v>
      </c>
      <c r="Q10" s="18">
        <f>'Formato 5'!C16</f>
        <v>0</v>
      </c>
      <c r="R10" s="18">
        <f>'Formato 5'!D16</f>
        <v>0</v>
      </c>
      <c r="S10" s="18">
        <f>'Formato 5'!E16</f>
        <v>0</v>
      </c>
      <c r="T10" s="18">
        <f>'Formato 5'!F16</f>
        <v>0</v>
      </c>
      <c r="U10" s="18">
        <f>'Formato 5'!G16</f>
        <v>0</v>
      </c>
    </row>
    <row r="11" spans="1:25" x14ac:dyDescent="0.25">
      <c r="A11" s="3" t="str">
        <f t="shared" si="0"/>
        <v>5,1,8,1,0,0,0</v>
      </c>
      <c r="B11">
        <v>5</v>
      </c>
      <c r="C11">
        <v>1</v>
      </c>
      <c r="D11">
        <v>8</v>
      </c>
      <c r="E11">
        <v>1</v>
      </c>
      <c r="K11" t="s">
        <v>747</v>
      </c>
      <c r="N11" s="20"/>
      <c r="P11" s="18">
        <f>'Formato 5'!B17</f>
        <v>0</v>
      </c>
      <c r="Q11" s="18">
        <f>'Formato 5'!C17</f>
        <v>0</v>
      </c>
      <c r="R11" s="18">
        <f>'Formato 5'!D17</f>
        <v>0</v>
      </c>
      <c r="S11" s="18">
        <f>'Formato 5'!E17</f>
        <v>0</v>
      </c>
      <c r="T11" s="18">
        <f>'Formato 5'!F17</f>
        <v>0</v>
      </c>
      <c r="U11" s="18">
        <f>'Formato 5'!G17</f>
        <v>0</v>
      </c>
    </row>
    <row r="12" spans="1:25" x14ac:dyDescent="0.25">
      <c r="A12" s="3" t="str">
        <f t="shared" si="0"/>
        <v>5,1,8,2,0,0,0</v>
      </c>
      <c r="B12">
        <v>5</v>
      </c>
      <c r="C12">
        <v>1</v>
      </c>
      <c r="D12">
        <v>8</v>
      </c>
      <c r="E12">
        <v>2</v>
      </c>
      <c r="K12" t="s">
        <v>748</v>
      </c>
      <c r="P12" s="18">
        <f>'Formato 5'!B18</f>
        <v>0</v>
      </c>
      <c r="Q12" s="18">
        <f>'Formato 5'!C18</f>
        <v>0</v>
      </c>
      <c r="R12" s="18">
        <f>'Formato 5'!D18</f>
        <v>0</v>
      </c>
      <c r="S12" s="18">
        <f>'Formato 5'!E18</f>
        <v>0</v>
      </c>
      <c r="T12" s="18">
        <f>'Formato 5'!F18</f>
        <v>0</v>
      </c>
      <c r="U12" s="18">
        <f>'Formato 5'!G18</f>
        <v>0</v>
      </c>
    </row>
    <row r="13" spans="1:25" x14ac:dyDescent="0.25">
      <c r="A13" s="3" t="str">
        <f t="shared" si="0"/>
        <v>5,1,8,3,0,0,0</v>
      </c>
      <c r="B13">
        <v>5</v>
      </c>
      <c r="C13">
        <v>1</v>
      </c>
      <c r="D13">
        <v>8</v>
      </c>
      <c r="E13">
        <v>3</v>
      </c>
      <c r="K13" t="s">
        <v>749</v>
      </c>
      <c r="P13" s="18">
        <f>'Formato 5'!B19</f>
        <v>0</v>
      </c>
      <c r="Q13" s="18">
        <f>'Formato 5'!C19</f>
        <v>0</v>
      </c>
      <c r="R13" s="18">
        <f>'Formato 5'!D19</f>
        <v>0</v>
      </c>
      <c r="S13" s="18">
        <f>'Formato 5'!E19</f>
        <v>0</v>
      </c>
      <c r="T13" s="18">
        <f>'Formato 5'!F19</f>
        <v>0</v>
      </c>
      <c r="U13" s="18">
        <f>'Formato 5'!G19</f>
        <v>0</v>
      </c>
    </row>
    <row r="14" spans="1:25" x14ac:dyDescent="0.25">
      <c r="A14" s="3" t="str">
        <f t="shared" si="0"/>
        <v>5,1,8,4,0,0,0</v>
      </c>
      <c r="B14">
        <v>5</v>
      </c>
      <c r="C14">
        <v>1</v>
      </c>
      <c r="D14">
        <v>8</v>
      </c>
      <c r="E14">
        <v>4</v>
      </c>
      <c r="K14" t="s">
        <v>750</v>
      </c>
      <c r="P14" s="18">
        <f>'Formato 5'!B20</f>
        <v>0</v>
      </c>
      <c r="Q14" s="18">
        <f>'Formato 5'!C20</f>
        <v>0</v>
      </c>
      <c r="R14" s="18">
        <f>'Formato 5'!D20</f>
        <v>0</v>
      </c>
      <c r="S14" s="18">
        <f>'Formato 5'!E20</f>
        <v>0</v>
      </c>
      <c r="T14" s="18">
        <f>'Formato 5'!F20</f>
        <v>0</v>
      </c>
      <c r="U14" s="18">
        <f>'Formato 5'!G20</f>
        <v>0</v>
      </c>
    </row>
    <row r="15" spans="1:25" x14ac:dyDescent="0.25">
      <c r="A15" s="3" t="str">
        <f t="shared" si="0"/>
        <v>5,1,8,5,0,0,0</v>
      </c>
      <c r="B15">
        <v>5</v>
      </c>
      <c r="C15">
        <v>1</v>
      </c>
      <c r="D15">
        <v>8</v>
      </c>
      <c r="E15">
        <v>5</v>
      </c>
      <c r="K15" t="s">
        <v>751</v>
      </c>
      <c r="P15" s="18">
        <f>'Formato 5'!B21</f>
        <v>0</v>
      </c>
      <c r="Q15" s="18">
        <f>'Formato 5'!C21</f>
        <v>0</v>
      </c>
      <c r="R15" s="18">
        <f>'Formato 5'!D21</f>
        <v>0</v>
      </c>
      <c r="S15" s="18">
        <f>'Formato 5'!E21</f>
        <v>0</v>
      </c>
      <c r="T15" s="18">
        <f>'Formato 5'!F21</f>
        <v>0</v>
      </c>
      <c r="U15" s="18">
        <f>'Formato 5'!G21</f>
        <v>0</v>
      </c>
    </row>
    <row r="16" spans="1:25" x14ac:dyDescent="0.25">
      <c r="A16" s="3" t="str">
        <f t="shared" si="0"/>
        <v>5,1,8,6,0,0,0</v>
      </c>
      <c r="B16">
        <v>5</v>
      </c>
      <c r="C16">
        <v>1</v>
      </c>
      <c r="D16">
        <v>8</v>
      </c>
      <c r="E16">
        <v>6</v>
      </c>
      <c r="K16" t="s">
        <v>752</v>
      </c>
      <c r="P16" s="18">
        <f>'Formato 5'!B22</f>
        <v>0</v>
      </c>
      <c r="Q16" s="18">
        <f>'Formato 5'!C22</f>
        <v>0</v>
      </c>
      <c r="R16" s="18">
        <f>'Formato 5'!D22</f>
        <v>0</v>
      </c>
      <c r="S16" s="18">
        <f>'Formato 5'!E22</f>
        <v>0</v>
      </c>
      <c r="T16" s="18">
        <f>'Formato 5'!F22</f>
        <v>0</v>
      </c>
      <c r="U16" s="18">
        <f>'Formato 5'!G22</f>
        <v>0</v>
      </c>
    </row>
    <row r="17" spans="1:21" x14ac:dyDescent="0.25">
      <c r="A17" s="3" t="str">
        <f t="shared" si="0"/>
        <v>5,1,8,7,0,0,0</v>
      </c>
      <c r="B17">
        <v>5</v>
      </c>
      <c r="C17">
        <v>1</v>
      </c>
      <c r="D17">
        <v>8</v>
      </c>
      <c r="E17">
        <v>7</v>
      </c>
      <c r="K17" t="s">
        <v>753</v>
      </c>
      <c r="P17" s="18">
        <f>'Formato 5'!B23</f>
        <v>0</v>
      </c>
      <c r="Q17" s="18">
        <f>'Formato 5'!C23</f>
        <v>0</v>
      </c>
      <c r="R17" s="18">
        <f>'Formato 5'!D23</f>
        <v>0</v>
      </c>
      <c r="S17" s="18">
        <f>'Formato 5'!E23</f>
        <v>0</v>
      </c>
      <c r="T17" s="18">
        <f>'Formato 5'!F23</f>
        <v>0</v>
      </c>
      <c r="U17" s="18">
        <f>'Formato 5'!G23</f>
        <v>0</v>
      </c>
    </row>
    <row r="18" spans="1:21" x14ac:dyDescent="0.25">
      <c r="A18" s="3" t="str">
        <f t="shared" si="0"/>
        <v>5,1,8,8,0,0,0</v>
      </c>
      <c r="B18">
        <v>5</v>
      </c>
      <c r="C18">
        <v>1</v>
      </c>
      <c r="D18">
        <v>8</v>
      </c>
      <c r="E18">
        <v>8</v>
      </c>
      <c r="K18" t="s">
        <v>754</v>
      </c>
      <c r="P18" s="18">
        <f>'Formato 5'!B24</f>
        <v>0</v>
      </c>
      <c r="Q18" s="18">
        <f>'Formato 5'!C24</f>
        <v>0</v>
      </c>
      <c r="R18" s="18">
        <f>'Formato 5'!D24</f>
        <v>0</v>
      </c>
      <c r="S18" s="18">
        <f>'Formato 5'!E24</f>
        <v>0</v>
      </c>
      <c r="T18" s="18">
        <f>'Formato 5'!F24</f>
        <v>0</v>
      </c>
      <c r="U18" s="18">
        <f>'Formato 5'!G24</f>
        <v>0</v>
      </c>
    </row>
    <row r="19" spans="1:21" x14ac:dyDescent="0.25">
      <c r="A19" s="3" t="str">
        <f t="shared" si="0"/>
        <v>5,1,8,9,0,0,0</v>
      </c>
      <c r="B19">
        <v>5</v>
      </c>
      <c r="C19">
        <v>1</v>
      </c>
      <c r="D19">
        <v>8</v>
      </c>
      <c r="E19">
        <v>9</v>
      </c>
      <c r="K19" t="s">
        <v>755</v>
      </c>
      <c r="P19" s="18">
        <f>'Formato 5'!B25</f>
        <v>0</v>
      </c>
      <c r="Q19" s="18">
        <f>'Formato 5'!C25</f>
        <v>0</v>
      </c>
      <c r="R19" s="18">
        <f>'Formato 5'!D25</f>
        <v>0</v>
      </c>
      <c r="S19" s="18">
        <f>'Formato 5'!E25</f>
        <v>0</v>
      </c>
      <c r="T19" s="18">
        <f>'Formato 5'!F25</f>
        <v>0</v>
      </c>
      <c r="U19" s="18">
        <f>'Formato 5'!G25</f>
        <v>0</v>
      </c>
    </row>
    <row r="20" spans="1:21" x14ac:dyDescent="0.25">
      <c r="A20" s="3" t="str">
        <f t="shared" si="0"/>
        <v>5,1,8,10,0,0,0</v>
      </c>
      <c r="B20">
        <v>5</v>
      </c>
      <c r="C20">
        <v>1</v>
      </c>
      <c r="D20">
        <v>8</v>
      </c>
      <c r="E20">
        <v>10</v>
      </c>
      <c r="K20" t="s">
        <v>756</v>
      </c>
      <c r="P20" s="18">
        <f>'Formato 5'!B26</f>
        <v>0</v>
      </c>
      <c r="Q20" s="18">
        <f>'Formato 5'!C26</f>
        <v>0</v>
      </c>
      <c r="R20" s="18">
        <f>'Formato 5'!D26</f>
        <v>0</v>
      </c>
      <c r="S20" s="18">
        <f>'Formato 5'!E26</f>
        <v>0</v>
      </c>
      <c r="T20" s="18">
        <f>'Formato 5'!F26</f>
        <v>0</v>
      </c>
      <c r="U20" s="18">
        <f>'Formato 5'!G26</f>
        <v>0</v>
      </c>
    </row>
    <row r="21" spans="1:21" x14ac:dyDescent="0.25">
      <c r="A21" s="3" t="str">
        <f t="shared" si="0"/>
        <v>5,1,8,11,0,0,0</v>
      </c>
      <c r="B21">
        <v>5</v>
      </c>
      <c r="C21">
        <v>1</v>
      </c>
      <c r="D21">
        <v>8</v>
      </c>
      <c r="E21">
        <v>11</v>
      </c>
      <c r="K21" t="s">
        <v>757</v>
      </c>
      <c r="P21" s="18">
        <f>'Formato 5'!B27</f>
        <v>0</v>
      </c>
      <c r="Q21" s="18">
        <f>'Formato 5'!C27</f>
        <v>0</v>
      </c>
      <c r="R21" s="18">
        <f>'Formato 5'!D27</f>
        <v>0</v>
      </c>
      <c r="S21" s="18">
        <f>'Formato 5'!E27</f>
        <v>0</v>
      </c>
      <c r="T21" s="18">
        <f>'Formato 5'!F27</f>
        <v>0</v>
      </c>
      <c r="U21" s="18">
        <f>'Formato 5'!G27</f>
        <v>0</v>
      </c>
    </row>
    <row r="22" spans="1:21" x14ac:dyDescent="0.25">
      <c r="A22" s="3" t="str">
        <f t="shared" si="0"/>
        <v>5,1,9,0,0,0,0</v>
      </c>
      <c r="B22">
        <v>5</v>
      </c>
      <c r="C22">
        <v>1</v>
      </c>
      <c r="D22">
        <v>9</v>
      </c>
      <c r="J22" t="s">
        <v>758</v>
      </c>
      <c r="P22" s="18">
        <f>'Formato 5'!B28</f>
        <v>0</v>
      </c>
      <c r="Q22" s="18">
        <f>'Formato 5'!C28</f>
        <v>0</v>
      </c>
      <c r="R22" s="18">
        <f>'Formato 5'!D28</f>
        <v>0</v>
      </c>
      <c r="S22" s="18">
        <f>'Formato 5'!E28</f>
        <v>0</v>
      </c>
      <c r="T22" s="18">
        <f>'Formato 5'!F28</f>
        <v>0</v>
      </c>
      <c r="U22" s="18">
        <f>'Formato 5'!G28</f>
        <v>0</v>
      </c>
    </row>
    <row r="23" spans="1:21" x14ac:dyDescent="0.25">
      <c r="A23" s="3" t="str">
        <f t="shared" si="0"/>
        <v>5,1,9,1,0,0,0</v>
      </c>
      <c r="B23">
        <v>5</v>
      </c>
      <c r="C23">
        <v>1</v>
      </c>
      <c r="D23">
        <v>9</v>
      </c>
      <c r="E23">
        <v>1</v>
      </c>
      <c r="K23" t="s">
        <v>760</v>
      </c>
      <c r="P23" s="18">
        <f>'Formato 5'!B29</f>
        <v>0</v>
      </c>
      <c r="Q23" s="18">
        <f>'Formato 5'!C29</f>
        <v>0</v>
      </c>
      <c r="R23" s="18">
        <f>'Formato 5'!D29</f>
        <v>0</v>
      </c>
      <c r="S23" s="18">
        <f>'Formato 5'!E29</f>
        <v>0</v>
      </c>
      <c r="T23" s="18">
        <f>'Formato 5'!F29</f>
        <v>0</v>
      </c>
      <c r="U23" s="18">
        <f>'Formato 5'!G29</f>
        <v>0</v>
      </c>
    </row>
    <row r="24" spans="1:21" x14ac:dyDescent="0.25">
      <c r="A24" s="3" t="str">
        <f t="shared" si="0"/>
        <v>5,1,9,2,0,0,0</v>
      </c>
      <c r="B24">
        <v>5</v>
      </c>
      <c r="C24">
        <v>1</v>
      </c>
      <c r="D24">
        <v>9</v>
      </c>
      <c r="E24">
        <v>2</v>
      </c>
      <c r="K24" t="s">
        <v>761</v>
      </c>
      <c r="P24" s="18">
        <f>'Formato 5'!B30</f>
        <v>0</v>
      </c>
      <c r="Q24" s="18">
        <f>'Formato 5'!C30</f>
        <v>0</v>
      </c>
      <c r="R24" s="18">
        <f>'Formato 5'!D30</f>
        <v>0</v>
      </c>
      <c r="S24" s="18">
        <f>'Formato 5'!E30</f>
        <v>0</v>
      </c>
      <c r="T24" s="18">
        <f>'Formato 5'!F30</f>
        <v>0</v>
      </c>
      <c r="U24" s="18">
        <f>'Formato 5'!G30</f>
        <v>0</v>
      </c>
    </row>
    <row r="25" spans="1:21" x14ac:dyDescent="0.25">
      <c r="A25" s="3" t="str">
        <f t="shared" si="0"/>
        <v>5,1,9,3,0,0,0</v>
      </c>
      <c r="B25">
        <v>5</v>
      </c>
      <c r="C25">
        <v>1</v>
      </c>
      <c r="D25">
        <v>9</v>
      </c>
      <c r="E25">
        <v>3</v>
      </c>
      <c r="K25" t="s">
        <v>762</v>
      </c>
      <c r="P25" s="18">
        <f>'Formato 5'!B31</f>
        <v>0</v>
      </c>
      <c r="Q25" s="18">
        <f>'Formato 5'!C31</f>
        <v>0</v>
      </c>
      <c r="R25" s="18">
        <f>'Formato 5'!D31</f>
        <v>0</v>
      </c>
      <c r="S25" s="18">
        <f>'Formato 5'!E31</f>
        <v>0</v>
      </c>
      <c r="T25" s="18">
        <f>'Formato 5'!F31</f>
        <v>0</v>
      </c>
      <c r="U25" s="18">
        <f>'Formato 5'!G31</f>
        <v>0</v>
      </c>
    </row>
    <row r="26" spans="1:21" x14ac:dyDescent="0.25">
      <c r="A26" s="3" t="str">
        <f t="shared" si="0"/>
        <v>5,1,9,4,0,0,0</v>
      </c>
      <c r="B26">
        <v>5</v>
      </c>
      <c r="C26">
        <v>1</v>
      </c>
      <c r="D26">
        <v>9</v>
      </c>
      <c r="E26">
        <v>4</v>
      </c>
      <c r="K26" t="s">
        <v>763</v>
      </c>
      <c r="P26" s="18">
        <f>'Formato 5'!B32</f>
        <v>0</v>
      </c>
      <c r="Q26" s="18">
        <f>'Formato 5'!C32</f>
        <v>0</v>
      </c>
      <c r="R26" s="18">
        <f>'Formato 5'!D32</f>
        <v>0</v>
      </c>
      <c r="S26" s="18">
        <f>'Formato 5'!E32</f>
        <v>0</v>
      </c>
      <c r="T26" s="18">
        <f>'Formato 5'!F32</f>
        <v>0</v>
      </c>
      <c r="U26" s="18">
        <f>'Formato 5'!G32</f>
        <v>0</v>
      </c>
    </row>
    <row r="27" spans="1:21" x14ac:dyDescent="0.25">
      <c r="A27" s="3" t="str">
        <f t="shared" si="0"/>
        <v>5,1,9,5,0,0,0</v>
      </c>
      <c r="B27">
        <v>5</v>
      </c>
      <c r="C27">
        <v>1</v>
      </c>
      <c r="D27">
        <v>9</v>
      </c>
      <c r="E27">
        <v>5</v>
      </c>
      <c r="K27" t="s">
        <v>764</v>
      </c>
      <c r="P27" s="18">
        <f>'Formato 5'!B33</f>
        <v>0</v>
      </c>
      <c r="Q27" s="18">
        <f>'Formato 5'!C33</f>
        <v>0</v>
      </c>
      <c r="R27" s="18">
        <f>'Formato 5'!D33</f>
        <v>0</v>
      </c>
      <c r="S27" s="18">
        <f>'Formato 5'!E33</f>
        <v>0</v>
      </c>
      <c r="T27" s="18">
        <f>'Formato 5'!F33</f>
        <v>0</v>
      </c>
      <c r="U27" s="18">
        <f>'Formato 5'!G33</f>
        <v>0</v>
      </c>
    </row>
    <row r="28" spans="1:21" x14ac:dyDescent="0.25">
      <c r="A28" s="3" t="str">
        <f t="shared" si="0"/>
        <v>5,1,10,0,0,0,0</v>
      </c>
      <c r="B28">
        <v>5</v>
      </c>
      <c r="C28">
        <v>1</v>
      </c>
      <c r="D28">
        <v>10</v>
      </c>
      <c r="J28" t="s">
        <v>765</v>
      </c>
      <c r="P28" s="18">
        <f>'Formato 5'!B34</f>
        <v>15724168.419999998</v>
      </c>
      <c r="Q28" s="18">
        <f>'Formato 5'!C34</f>
        <v>6158308.1999999993</v>
      </c>
      <c r="R28" s="18">
        <f>'Formato 5'!D34</f>
        <v>21882476.619999997</v>
      </c>
      <c r="S28" s="18">
        <f>'Formato 5'!E34</f>
        <v>17199931.140000001</v>
      </c>
      <c r="T28" s="18">
        <f>'Formato 5'!F34</f>
        <v>17199931.140000001</v>
      </c>
      <c r="U28" s="18">
        <f>'Formato 5'!G34</f>
        <v>-4682545.4799999967</v>
      </c>
    </row>
    <row r="29" spans="1:21" x14ac:dyDescent="0.25">
      <c r="A29" s="3" t="str">
        <f t="shared" si="0"/>
        <v>5,1,11,0,0,0,0</v>
      </c>
      <c r="B29">
        <v>5</v>
      </c>
      <c r="C29">
        <v>1</v>
      </c>
      <c r="D29">
        <v>11</v>
      </c>
      <c r="J29" t="s">
        <v>766</v>
      </c>
      <c r="P29" s="18">
        <f>'Formato 5'!B35</f>
        <v>0</v>
      </c>
      <c r="Q29" s="18">
        <f>'Formato 5'!C35</f>
        <v>0</v>
      </c>
      <c r="R29" s="18">
        <f>'Formato 5'!D35</f>
        <v>0</v>
      </c>
      <c r="S29" s="18">
        <f>'Formato 5'!E35</f>
        <v>0</v>
      </c>
      <c r="T29" s="18">
        <f>'Formato 5'!F35</f>
        <v>0</v>
      </c>
      <c r="U29" s="18">
        <f>'Formato 5'!G35</f>
        <v>0</v>
      </c>
    </row>
    <row r="30" spans="1:21" x14ac:dyDescent="0.25">
      <c r="A30" s="3" t="str">
        <f t="shared" si="0"/>
        <v>5,1,11,1,0,0,0</v>
      </c>
      <c r="B30">
        <v>5</v>
      </c>
      <c r="C30">
        <v>1</v>
      </c>
      <c r="D30">
        <v>11</v>
      </c>
      <c r="E30">
        <v>1</v>
      </c>
      <c r="K30" t="s">
        <v>767</v>
      </c>
      <c r="P30" s="18">
        <f>'Formato 5'!B36</f>
        <v>0</v>
      </c>
      <c r="Q30" s="18">
        <f>'Formato 5'!C36</f>
        <v>0</v>
      </c>
      <c r="R30" s="18">
        <f>'Formato 5'!D36</f>
        <v>0</v>
      </c>
      <c r="S30" s="18">
        <f>'Formato 5'!E36</f>
        <v>0</v>
      </c>
      <c r="T30" s="18">
        <f>'Formato 5'!F36</f>
        <v>0</v>
      </c>
      <c r="U30" s="18">
        <f>'Formato 5'!G36</f>
        <v>0</v>
      </c>
    </row>
    <row r="31" spans="1:21" x14ac:dyDescent="0.25">
      <c r="A31" s="3" t="str">
        <f t="shared" si="0"/>
        <v>5,1,12,0,0,0,0</v>
      </c>
      <c r="B31">
        <v>5</v>
      </c>
      <c r="C31">
        <v>1</v>
      </c>
      <c r="D31">
        <v>12</v>
      </c>
      <c r="J31" t="s">
        <v>768</v>
      </c>
      <c r="P31" s="18">
        <f>'Formato 5'!B37</f>
        <v>0</v>
      </c>
      <c r="Q31" s="18">
        <f>'Formato 5'!C37</f>
        <v>0</v>
      </c>
      <c r="R31" s="18">
        <f>'Formato 5'!D37</f>
        <v>0</v>
      </c>
      <c r="S31" s="18">
        <f>'Formato 5'!E37</f>
        <v>0</v>
      </c>
      <c r="T31" s="18">
        <f>'Formato 5'!F37</f>
        <v>0</v>
      </c>
      <c r="U31" s="18">
        <f>'Formato 5'!G37</f>
        <v>0</v>
      </c>
    </row>
    <row r="32" spans="1:21" x14ac:dyDescent="0.25">
      <c r="A32" s="3" t="str">
        <f t="shared" si="0"/>
        <v>5,1,12,1,0,0,0</v>
      </c>
      <c r="B32">
        <v>5</v>
      </c>
      <c r="C32">
        <v>1</v>
      </c>
      <c r="D32">
        <v>12</v>
      </c>
      <c r="E32">
        <v>1</v>
      </c>
      <c r="K32" t="s">
        <v>769</v>
      </c>
      <c r="P32" s="18">
        <f>'Formato 5'!B38</f>
        <v>0</v>
      </c>
      <c r="Q32" s="18">
        <f>'Formato 5'!C38</f>
        <v>0</v>
      </c>
      <c r="R32" s="18">
        <f>'Formato 5'!D38</f>
        <v>0</v>
      </c>
      <c r="S32" s="18">
        <f>'Formato 5'!E38</f>
        <v>0</v>
      </c>
      <c r="T32" s="18">
        <f>'Formato 5'!F38</f>
        <v>0</v>
      </c>
      <c r="U32" s="18">
        <f>'Formato 5'!G38</f>
        <v>0</v>
      </c>
    </row>
    <row r="33" spans="1:21" x14ac:dyDescent="0.25">
      <c r="A33" s="3" t="str">
        <f t="shared" si="0"/>
        <v>5,1,12,2,0,0,0</v>
      </c>
      <c r="B33">
        <v>5</v>
      </c>
      <c r="C33">
        <v>1</v>
      </c>
      <c r="D33">
        <v>12</v>
      </c>
      <c r="E33">
        <v>2</v>
      </c>
      <c r="K33" t="s">
        <v>770</v>
      </c>
      <c r="P33" s="18">
        <f>'Formato 5'!B39</f>
        <v>0</v>
      </c>
      <c r="Q33" s="18">
        <f>'Formato 5'!C39</f>
        <v>0</v>
      </c>
      <c r="R33" s="18">
        <f>'Formato 5'!D39</f>
        <v>0</v>
      </c>
      <c r="S33" s="18">
        <f>'Formato 5'!E39</f>
        <v>0</v>
      </c>
      <c r="T33" s="18">
        <f>'Formato 5'!F39</f>
        <v>0</v>
      </c>
      <c r="U33" s="18">
        <f>'Formato 5'!G39</f>
        <v>0</v>
      </c>
    </row>
    <row r="34" spans="1:21" x14ac:dyDescent="0.25">
      <c r="A34" s="3" t="str">
        <f t="shared" si="0"/>
        <v>5,2,0,0,0,0,0</v>
      </c>
      <c r="B34">
        <v>5</v>
      </c>
      <c r="C34">
        <v>2</v>
      </c>
      <c r="I34" t="s">
        <v>771</v>
      </c>
      <c r="P34">
        <f>'Formato 5'!B41</f>
        <v>94410201.998088926</v>
      </c>
      <c r="Q34">
        <f>'Formato 5'!C41</f>
        <v>0</v>
      </c>
      <c r="R34">
        <f>'Formato 5'!D41</f>
        <v>94410201.998088926</v>
      </c>
      <c r="S34">
        <f>'Formato 5'!E41</f>
        <v>64274100.57</v>
      </c>
      <c r="T34">
        <f>'Formato 5'!F41</f>
        <v>64274100.57</v>
      </c>
      <c r="U34">
        <f>'Formato 5'!G41</f>
        <v>-30136101.428088918</v>
      </c>
    </row>
    <row r="35" spans="1:21" x14ac:dyDescent="0.25">
      <c r="A35" s="3" t="str">
        <f t="shared" si="0"/>
        <v>5,3,0,0,0,0,0</v>
      </c>
      <c r="B35">
        <v>5</v>
      </c>
      <c r="C35">
        <v>3</v>
      </c>
      <c r="I35" t="s">
        <v>246</v>
      </c>
      <c r="U35">
        <f>'Formato 5'!G42</f>
        <v>0</v>
      </c>
    </row>
    <row r="36" spans="1:21" x14ac:dyDescent="0.25">
      <c r="A36" s="3" t="str">
        <f t="shared" si="0"/>
        <v>5,4,0,0,0,0,0</v>
      </c>
      <c r="B36">
        <v>5</v>
      </c>
      <c r="C36">
        <v>4</v>
      </c>
      <c r="I36" t="s">
        <v>247</v>
      </c>
    </row>
    <row r="37" spans="1:21" x14ac:dyDescent="0.25">
      <c r="A37" s="3" t="str">
        <f t="shared" si="0"/>
        <v>5,4,1,0,0,0,0</v>
      </c>
      <c r="B37">
        <v>5</v>
      </c>
      <c r="C37">
        <v>4</v>
      </c>
      <c r="D37">
        <v>1</v>
      </c>
      <c r="J37" t="s">
        <v>654</v>
      </c>
      <c r="P37">
        <f>'Formato 5'!B45</f>
        <v>0</v>
      </c>
      <c r="Q37">
        <f>'Formato 5'!C45</f>
        <v>0</v>
      </c>
      <c r="R37">
        <f>'Formato 5'!D45</f>
        <v>0</v>
      </c>
      <c r="S37">
        <f>'Formato 5'!E45</f>
        <v>0</v>
      </c>
      <c r="T37">
        <f>'Formato 5'!F45</f>
        <v>0</v>
      </c>
      <c r="U37">
        <f>'Formato 5'!G45</f>
        <v>0</v>
      </c>
    </row>
    <row r="38" spans="1:21" x14ac:dyDescent="0.25">
      <c r="A38" s="3" t="str">
        <f t="shared" si="0"/>
        <v>5,4,1,1,0,0,0</v>
      </c>
      <c r="B38">
        <v>5</v>
      </c>
      <c r="C38">
        <v>4</v>
      </c>
      <c r="D38">
        <v>1</v>
      </c>
      <c r="E38">
        <v>1</v>
      </c>
      <c r="K38" t="s">
        <v>772</v>
      </c>
      <c r="P38">
        <f>'Formato 5'!B46</f>
        <v>0</v>
      </c>
      <c r="Q38">
        <f>'Formato 5'!C46</f>
        <v>0</v>
      </c>
      <c r="R38">
        <f>'Formato 5'!D46</f>
        <v>0</v>
      </c>
      <c r="S38">
        <f>'Formato 5'!E46</f>
        <v>0</v>
      </c>
      <c r="T38">
        <f>'Formato 5'!F46</f>
        <v>0</v>
      </c>
      <c r="U38">
        <f>'Formato 5'!G46</f>
        <v>0</v>
      </c>
    </row>
    <row r="39" spans="1:21" x14ac:dyDescent="0.25">
      <c r="A39" s="3" t="str">
        <f t="shared" si="0"/>
        <v>5,4,1,2,0,0,0</v>
      </c>
      <c r="B39">
        <v>5</v>
      </c>
      <c r="C39">
        <v>4</v>
      </c>
      <c r="D39">
        <v>1</v>
      </c>
      <c r="E39">
        <v>2</v>
      </c>
      <c r="K39" t="s">
        <v>773</v>
      </c>
      <c r="P39">
        <f>'Formato 5'!B47</f>
        <v>0</v>
      </c>
      <c r="Q39">
        <f>'Formato 5'!C47</f>
        <v>0</v>
      </c>
      <c r="R39">
        <f>'Formato 5'!D47</f>
        <v>0</v>
      </c>
      <c r="S39">
        <f>'Formato 5'!E47</f>
        <v>0</v>
      </c>
      <c r="T39">
        <f>'Formato 5'!F47</f>
        <v>0</v>
      </c>
      <c r="U39">
        <f>'Formato 5'!G47</f>
        <v>0</v>
      </c>
    </row>
    <row r="40" spans="1:21" x14ac:dyDescent="0.25">
      <c r="A40" s="3" t="str">
        <f t="shared" si="0"/>
        <v>5,4,1,3,0,0,0</v>
      </c>
      <c r="B40">
        <v>5</v>
      </c>
      <c r="C40">
        <v>4</v>
      </c>
      <c r="D40">
        <v>1</v>
      </c>
      <c r="E40">
        <v>3</v>
      </c>
      <c r="K40" t="s">
        <v>774</v>
      </c>
      <c r="P40">
        <f>'Formato 5'!B48</f>
        <v>0</v>
      </c>
      <c r="Q40">
        <f>'Formato 5'!C48</f>
        <v>0</v>
      </c>
      <c r="R40">
        <f>'Formato 5'!D48</f>
        <v>0</v>
      </c>
      <c r="S40">
        <f>'Formato 5'!E48</f>
        <v>0</v>
      </c>
      <c r="T40">
        <f>'Formato 5'!F48</f>
        <v>0</v>
      </c>
      <c r="U40">
        <f>'Formato 5'!G48</f>
        <v>0</v>
      </c>
    </row>
    <row r="41" spans="1:21" x14ac:dyDescent="0.25">
      <c r="A41" s="3" t="str">
        <f t="shared" si="0"/>
        <v>5,4,1,4,0,0,0</v>
      </c>
      <c r="B41">
        <v>5</v>
      </c>
      <c r="C41">
        <v>4</v>
      </c>
      <c r="D41">
        <v>1</v>
      </c>
      <c r="E41">
        <v>4</v>
      </c>
      <c r="K41" t="s">
        <v>775</v>
      </c>
      <c r="P41">
        <f>'Formato 5'!B49</f>
        <v>0</v>
      </c>
      <c r="Q41">
        <f>'Formato 5'!C49</f>
        <v>0</v>
      </c>
      <c r="R41">
        <f>'Formato 5'!D49</f>
        <v>0</v>
      </c>
      <c r="S41">
        <f>'Formato 5'!E49</f>
        <v>0</v>
      </c>
      <c r="T41">
        <f>'Formato 5'!F49</f>
        <v>0</v>
      </c>
      <c r="U41">
        <f>'Formato 5'!G49</f>
        <v>0</v>
      </c>
    </row>
    <row r="42" spans="1:21" x14ac:dyDescent="0.25">
      <c r="A42" s="3" t="str">
        <f t="shared" si="0"/>
        <v>5,4,1,5,0,0,0</v>
      </c>
      <c r="B42">
        <v>5</v>
      </c>
      <c r="C42">
        <v>4</v>
      </c>
      <c r="D42">
        <v>1</v>
      </c>
      <c r="E42">
        <v>5</v>
      </c>
      <c r="K42" t="s">
        <v>776</v>
      </c>
      <c r="P42">
        <f>'Formato 5'!B50</f>
        <v>0</v>
      </c>
      <c r="Q42">
        <f>'Formato 5'!C50</f>
        <v>0</v>
      </c>
      <c r="R42">
        <f>'Formato 5'!D50</f>
        <v>0</v>
      </c>
      <c r="S42">
        <f>'Formato 5'!E50</f>
        <v>0</v>
      </c>
      <c r="T42">
        <f>'Formato 5'!F50</f>
        <v>0</v>
      </c>
      <c r="U42">
        <f>'Formato 5'!G50</f>
        <v>0</v>
      </c>
    </row>
    <row r="43" spans="1:21" x14ac:dyDescent="0.25">
      <c r="A43" s="3" t="str">
        <f t="shared" si="0"/>
        <v>5,4,1,6,0,0,0</v>
      </c>
      <c r="B43">
        <v>5</v>
      </c>
      <c r="C43">
        <v>4</v>
      </c>
      <c r="D43">
        <v>1</v>
      </c>
      <c r="E43">
        <v>6</v>
      </c>
      <c r="K43" t="s">
        <v>777</v>
      </c>
      <c r="P43">
        <f>'Formato 5'!B51</f>
        <v>0</v>
      </c>
      <c r="Q43">
        <f>'Formato 5'!C51</f>
        <v>0</v>
      </c>
      <c r="R43">
        <f>'Formato 5'!D51</f>
        <v>0</v>
      </c>
      <c r="S43">
        <f>'Formato 5'!E51</f>
        <v>0</v>
      </c>
      <c r="T43">
        <f>'Formato 5'!F51</f>
        <v>0</v>
      </c>
      <c r="U43">
        <f>'Formato 5'!G51</f>
        <v>0</v>
      </c>
    </row>
    <row r="44" spans="1:21" x14ac:dyDescent="0.25">
      <c r="A44" s="3" t="str">
        <f t="shared" si="0"/>
        <v>5,4,1,7,0,0,0</v>
      </c>
      <c r="B44">
        <v>5</v>
      </c>
      <c r="C44">
        <v>4</v>
      </c>
      <c r="D44">
        <v>1</v>
      </c>
      <c r="E44">
        <v>7</v>
      </c>
      <c r="K44" t="s">
        <v>778</v>
      </c>
      <c r="P44">
        <f>'Formato 5'!B52</f>
        <v>0</v>
      </c>
      <c r="Q44">
        <f>'Formato 5'!C52</f>
        <v>0</v>
      </c>
      <c r="R44">
        <f>'Formato 5'!D52</f>
        <v>0</v>
      </c>
      <c r="S44">
        <f>'Formato 5'!E52</f>
        <v>0</v>
      </c>
      <c r="T44">
        <f>'Formato 5'!F52</f>
        <v>0</v>
      </c>
      <c r="U44">
        <f>'Formato 5'!G52</f>
        <v>0</v>
      </c>
    </row>
    <row r="45" spans="1:21" x14ac:dyDescent="0.25">
      <c r="A45" s="3" t="str">
        <f t="shared" si="0"/>
        <v>5,4,1,8,0,0,0</v>
      </c>
      <c r="B45">
        <v>5</v>
      </c>
      <c r="C45">
        <v>4</v>
      </c>
      <c r="D45">
        <v>1</v>
      </c>
      <c r="E45">
        <v>8</v>
      </c>
      <c r="K45" t="s">
        <v>779</v>
      </c>
      <c r="P45">
        <f>'Formato 5'!B53</f>
        <v>0</v>
      </c>
      <c r="Q45">
        <f>'Formato 5'!C53</f>
        <v>0</v>
      </c>
      <c r="R45">
        <f>'Formato 5'!D53</f>
        <v>0</v>
      </c>
      <c r="S45">
        <f>'Formato 5'!E53</f>
        <v>0</v>
      </c>
      <c r="T45">
        <f>'Formato 5'!F53</f>
        <v>0</v>
      </c>
      <c r="U45">
        <f>'Formato 5'!G53</f>
        <v>0</v>
      </c>
    </row>
    <row r="46" spans="1:21" x14ac:dyDescent="0.25">
      <c r="A46" s="3" t="str">
        <f t="shared" si="0"/>
        <v>5,4,2,0,0,0,0</v>
      </c>
      <c r="B46">
        <v>5</v>
      </c>
      <c r="C46">
        <v>4</v>
      </c>
      <c r="D46">
        <v>2</v>
      </c>
      <c r="J46" t="s">
        <v>766</v>
      </c>
      <c r="P46">
        <f>'Formato 5'!B54</f>
        <v>0</v>
      </c>
      <c r="Q46">
        <f>'Formato 5'!C54</f>
        <v>0</v>
      </c>
      <c r="R46">
        <f>'Formato 5'!D54</f>
        <v>0</v>
      </c>
      <c r="S46">
        <f>'Formato 5'!E54</f>
        <v>0</v>
      </c>
      <c r="T46">
        <f>'Formato 5'!F54</f>
        <v>0</v>
      </c>
      <c r="U46">
        <f>'Formato 5'!G54</f>
        <v>0</v>
      </c>
    </row>
    <row r="47" spans="1:21" x14ac:dyDescent="0.25">
      <c r="A47" s="3" t="str">
        <f t="shared" si="0"/>
        <v>5,4,2,1,0,0,0</v>
      </c>
      <c r="B47">
        <v>5</v>
      </c>
      <c r="C47">
        <v>4</v>
      </c>
      <c r="D47">
        <v>2</v>
      </c>
      <c r="E47">
        <v>1</v>
      </c>
      <c r="K47" t="s">
        <v>780</v>
      </c>
      <c r="P47">
        <f>'Formato 5'!B55</f>
        <v>0</v>
      </c>
      <c r="Q47">
        <f>'Formato 5'!C55</f>
        <v>0</v>
      </c>
      <c r="R47">
        <f>'Formato 5'!D55</f>
        <v>0</v>
      </c>
      <c r="S47">
        <f>'Formato 5'!E55</f>
        <v>0</v>
      </c>
      <c r="T47">
        <f>'Formato 5'!F55</f>
        <v>0</v>
      </c>
      <c r="U47">
        <f>'Formato 5'!G55</f>
        <v>0</v>
      </c>
    </row>
    <row r="48" spans="1:21" x14ac:dyDescent="0.25">
      <c r="A48" s="3" t="str">
        <f t="shared" si="0"/>
        <v>5,4,2,2,0,0,0</v>
      </c>
      <c r="B48">
        <v>5</v>
      </c>
      <c r="C48">
        <v>4</v>
      </c>
      <c r="D48">
        <v>2</v>
      </c>
      <c r="E48">
        <v>2</v>
      </c>
      <c r="K48" t="s">
        <v>781</v>
      </c>
      <c r="P48">
        <f>'Formato 5'!B56</f>
        <v>0</v>
      </c>
      <c r="Q48">
        <f>'Formato 5'!C56</f>
        <v>0</v>
      </c>
      <c r="R48">
        <f>'Formato 5'!D56</f>
        <v>0</v>
      </c>
      <c r="S48">
        <f>'Formato 5'!E56</f>
        <v>0</v>
      </c>
      <c r="T48">
        <f>'Formato 5'!F56</f>
        <v>0</v>
      </c>
      <c r="U48">
        <f>'Formato 5'!G56</f>
        <v>0</v>
      </c>
    </row>
    <row r="49" spans="1:21" x14ac:dyDescent="0.25">
      <c r="A49" s="3" t="str">
        <f t="shared" si="0"/>
        <v>5,4,2,3,0,0,0</v>
      </c>
      <c r="B49">
        <v>5</v>
      </c>
      <c r="C49">
        <v>4</v>
      </c>
      <c r="D49">
        <v>2</v>
      </c>
      <c r="E49">
        <v>3</v>
      </c>
      <c r="K49" t="s">
        <v>782</v>
      </c>
      <c r="P49">
        <f>'Formato 5'!B57</f>
        <v>0</v>
      </c>
      <c r="Q49">
        <f>'Formato 5'!C57</f>
        <v>0</v>
      </c>
      <c r="R49">
        <f>'Formato 5'!D57</f>
        <v>0</v>
      </c>
      <c r="S49">
        <f>'Formato 5'!E57</f>
        <v>0</v>
      </c>
      <c r="T49">
        <f>'Formato 5'!F57</f>
        <v>0</v>
      </c>
      <c r="U49">
        <f>'Formato 5'!G57</f>
        <v>0</v>
      </c>
    </row>
    <row r="50" spans="1:21" x14ac:dyDescent="0.25">
      <c r="A50" s="3" t="str">
        <f t="shared" si="0"/>
        <v>5,4,2,4,0,0,0</v>
      </c>
      <c r="B50">
        <v>5</v>
      </c>
      <c r="C50">
        <v>4</v>
      </c>
      <c r="D50">
        <v>2</v>
      </c>
      <c r="E50">
        <v>4</v>
      </c>
      <c r="K50" t="s">
        <v>767</v>
      </c>
      <c r="P50">
        <f>'Formato 5'!B58</f>
        <v>0</v>
      </c>
      <c r="Q50">
        <f>'Formato 5'!C58</f>
        <v>0</v>
      </c>
      <c r="R50">
        <f>'Formato 5'!D58</f>
        <v>0</v>
      </c>
      <c r="S50">
        <f>'Formato 5'!E58</f>
        <v>0</v>
      </c>
      <c r="T50">
        <f>'Formato 5'!F58</f>
        <v>0</v>
      </c>
      <c r="U50">
        <f>'Formato 5'!G58</f>
        <v>0</v>
      </c>
    </row>
    <row r="51" spans="1:21" x14ac:dyDescent="0.25">
      <c r="A51" s="3" t="str">
        <f t="shared" si="0"/>
        <v>5,4,3,0,0,0,0</v>
      </c>
      <c r="B51">
        <v>5</v>
      </c>
      <c r="C51">
        <v>4</v>
      </c>
      <c r="D51">
        <v>3</v>
      </c>
      <c r="J51" t="s">
        <v>783</v>
      </c>
      <c r="P51">
        <f>'Formato 5'!B59</f>
        <v>0</v>
      </c>
      <c r="Q51">
        <f>'Formato 5'!C59</f>
        <v>0</v>
      </c>
      <c r="R51">
        <f>'Formato 5'!D59</f>
        <v>0</v>
      </c>
      <c r="S51">
        <f>'Formato 5'!E59</f>
        <v>0</v>
      </c>
      <c r="T51">
        <f>'Formato 5'!F59</f>
        <v>0</v>
      </c>
      <c r="U51">
        <f>'Formato 5'!G59</f>
        <v>0</v>
      </c>
    </row>
    <row r="52" spans="1:21" x14ac:dyDescent="0.25">
      <c r="A52" s="3" t="str">
        <f t="shared" si="0"/>
        <v>5,4,3,1,0,0,0</v>
      </c>
      <c r="B52">
        <v>5</v>
      </c>
      <c r="C52">
        <v>4</v>
      </c>
      <c r="D52">
        <v>3</v>
      </c>
      <c r="E52">
        <v>1</v>
      </c>
      <c r="K52" t="s">
        <v>784</v>
      </c>
      <c r="P52">
        <f>'Formato 5'!B60</f>
        <v>0</v>
      </c>
      <c r="Q52">
        <f>'Formato 5'!C60</f>
        <v>0</v>
      </c>
      <c r="R52">
        <f>'Formato 5'!D60</f>
        <v>0</v>
      </c>
      <c r="S52">
        <f>'Formato 5'!E60</f>
        <v>0</v>
      </c>
      <c r="T52">
        <f>'Formato 5'!F60</f>
        <v>0</v>
      </c>
      <c r="U52">
        <f>'Formato 5'!G60</f>
        <v>0</v>
      </c>
    </row>
    <row r="53" spans="1:21" x14ac:dyDescent="0.25">
      <c r="A53" s="3" t="str">
        <f t="shared" si="0"/>
        <v>5,4,3,2,0,0,0</v>
      </c>
      <c r="B53">
        <v>5</v>
      </c>
      <c r="C53">
        <v>4</v>
      </c>
      <c r="D53">
        <v>3</v>
      </c>
      <c r="E53">
        <v>2</v>
      </c>
      <c r="K53" t="s">
        <v>785</v>
      </c>
      <c r="P53">
        <f>'Formato 5'!B61</f>
        <v>0</v>
      </c>
      <c r="Q53">
        <f>'Formato 5'!C61</f>
        <v>0</v>
      </c>
      <c r="R53">
        <f>'Formato 5'!D61</f>
        <v>0</v>
      </c>
      <c r="S53">
        <f>'Formato 5'!E61</f>
        <v>0</v>
      </c>
      <c r="T53">
        <f>'Formato 5'!F61</f>
        <v>0</v>
      </c>
      <c r="U53">
        <f>'Formato 5'!G61</f>
        <v>0</v>
      </c>
    </row>
    <row r="54" spans="1:21" x14ac:dyDescent="0.25">
      <c r="A54" s="3" t="str">
        <f t="shared" si="0"/>
        <v>5,4,4,0,0,0,0</v>
      </c>
      <c r="B54">
        <v>5</v>
      </c>
      <c r="C54">
        <v>4</v>
      </c>
      <c r="D54">
        <v>4</v>
      </c>
      <c r="J54" t="s">
        <v>786</v>
      </c>
      <c r="P54">
        <f>'Formato 5'!B62</f>
        <v>0</v>
      </c>
      <c r="Q54">
        <f>'Formato 5'!C62</f>
        <v>0</v>
      </c>
      <c r="R54">
        <f>'Formato 5'!D62</f>
        <v>0</v>
      </c>
      <c r="S54">
        <f>'Formato 5'!E62</f>
        <v>0</v>
      </c>
      <c r="T54">
        <f>'Formato 5'!F62</f>
        <v>0</v>
      </c>
      <c r="U54">
        <f>'Formato 5'!G62</f>
        <v>0</v>
      </c>
    </row>
    <row r="55" spans="1:21" x14ac:dyDescent="0.25">
      <c r="A55" s="3" t="str">
        <f t="shared" si="0"/>
        <v>5,4,5,0,0,0,0</v>
      </c>
      <c r="B55">
        <v>5</v>
      </c>
      <c r="C55">
        <v>4</v>
      </c>
      <c r="D55">
        <v>5</v>
      </c>
      <c r="J55" t="s">
        <v>787</v>
      </c>
      <c r="P55">
        <f>'Formato 5'!B63</f>
        <v>0</v>
      </c>
      <c r="Q55">
        <f>'Formato 5'!C63</f>
        <v>0</v>
      </c>
      <c r="R55">
        <f>'Formato 5'!D63</f>
        <v>0</v>
      </c>
      <c r="S55">
        <f>'Formato 5'!E63</f>
        <v>0</v>
      </c>
      <c r="T55">
        <f>'Formato 5'!F63</f>
        <v>0</v>
      </c>
      <c r="U55">
        <f>'Formato 5'!G63</f>
        <v>0</v>
      </c>
    </row>
    <row r="56" spans="1:21" x14ac:dyDescent="0.25">
      <c r="A56" s="3" t="str">
        <f t="shared" si="0"/>
        <v>5,5,0,0,0,0,0</v>
      </c>
      <c r="B56">
        <v>5</v>
      </c>
      <c r="C56">
        <v>5</v>
      </c>
      <c r="I56" t="s">
        <v>788</v>
      </c>
      <c r="P56">
        <f>'Formato 5'!B65</f>
        <v>0</v>
      </c>
      <c r="Q56">
        <f>'Formato 5'!C65</f>
        <v>0</v>
      </c>
      <c r="R56">
        <f>'Formato 5'!D65</f>
        <v>0</v>
      </c>
      <c r="S56">
        <f>'Formato 5'!E65</f>
        <v>0</v>
      </c>
      <c r="T56">
        <f>'Formato 5'!F65</f>
        <v>0</v>
      </c>
      <c r="U56">
        <f>'Formato 5'!G65</f>
        <v>0</v>
      </c>
    </row>
    <row r="57" spans="1:21" x14ac:dyDescent="0.25">
      <c r="A57" s="3" t="str">
        <f t="shared" si="0"/>
        <v>5,6,0,0,0,0,0</v>
      </c>
      <c r="B57">
        <v>5</v>
      </c>
      <c r="C57">
        <v>6</v>
      </c>
      <c r="I57" t="s">
        <v>789</v>
      </c>
      <c r="P57">
        <f>'Formato 5'!B67</f>
        <v>0</v>
      </c>
      <c r="Q57">
        <f>'Formato 5'!C67</f>
        <v>0</v>
      </c>
      <c r="R57">
        <f>'Formato 5'!D67</f>
        <v>0</v>
      </c>
      <c r="S57">
        <f>'Formato 5'!E67</f>
        <v>0</v>
      </c>
      <c r="T57">
        <f>'Formato 5'!F67</f>
        <v>0</v>
      </c>
      <c r="U57">
        <f>'Formato 5'!G67</f>
        <v>0</v>
      </c>
    </row>
    <row r="58" spans="1:21" x14ac:dyDescent="0.25">
      <c r="A58" s="3" t="str">
        <f t="shared" si="0"/>
        <v>5,6,1,0,0,0,0</v>
      </c>
      <c r="B58">
        <v>5</v>
      </c>
      <c r="C58">
        <v>6</v>
      </c>
      <c r="D58">
        <v>1</v>
      </c>
      <c r="J58" t="s">
        <v>789</v>
      </c>
      <c r="P58">
        <f>'Formato 5'!B68</f>
        <v>0</v>
      </c>
      <c r="Q58">
        <f>'Formato 5'!C68</f>
        <v>0</v>
      </c>
      <c r="R58">
        <f>'Formato 5'!D68</f>
        <v>0</v>
      </c>
      <c r="S58">
        <f>'Formato 5'!E68</f>
        <v>0</v>
      </c>
      <c r="T58">
        <f>'Formato 5'!F68</f>
        <v>0</v>
      </c>
      <c r="U58">
        <f>'Formato 5'!G68</f>
        <v>0</v>
      </c>
    </row>
    <row r="59" spans="1:21" x14ac:dyDescent="0.25">
      <c r="A59" s="3" t="str">
        <f t="shared" si="0"/>
        <v>5,7,0,0,0,0,0</v>
      </c>
      <c r="B59">
        <v>5</v>
      </c>
      <c r="C59">
        <v>7</v>
      </c>
      <c r="I59" t="s">
        <v>271</v>
      </c>
    </row>
    <row r="60" spans="1:21" x14ac:dyDescent="0.25">
      <c r="A60" s="3" t="str">
        <f t="shared" si="0"/>
        <v>5,7,1,0,0,0,0</v>
      </c>
      <c r="B60">
        <v>5</v>
      </c>
      <c r="C60">
        <v>7</v>
      </c>
      <c r="D60">
        <v>1</v>
      </c>
      <c r="J60" t="s">
        <v>790</v>
      </c>
      <c r="P60">
        <f>'Formato 5'!B73</f>
        <v>0</v>
      </c>
      <c r="Q60">
        <f>'Formato 5'!C73</f>
        <v>0</v>
      </c>
      <c r="R60">
        <f>'Formato 5'!D73</f>
        <v>0</v>
      </c>
      <c r="S60">
        <f>'Formato 5'!E73</f>
        <v>0</v>
      </c>
      <c r="T60">
        <f>'Formato 5'!F73</f>
        <v>0</v>
      </c>
      <c r="U60">
        <f>'Formato 5'!G73</f>
        <v>0</v>
      </c>
    </row>
    <row r="61" spans="1:21" x14ac:dyDescent="0.25">
      <c r="A61" s="3" t="str">
        <f t="shared" si="0"/>
        <v>5,7,2,0,0,0,0</v>
      </c>
      <c r="B61">
        <v>5</v>
      </c>
      <c r="C61">
        <v>7</v>
      </c>
      <c r="D61">
        <v>2</v>
      </c>
      <c r="J61" t="s">
        <v>791</v>
      </c>
      <c r="P61">
        <f>'Formato 5'!B74</f>
        <v>0</v>
      </c>
      <c r="Q61">
        <f>'Formato 5'!C74</f>
        <v>0</v>
      </c>
      <c r="R61">
        <f>'Formato 5'!D74</f>
        <v>0</v>
      </c>
      <c r="S61">
        <f>'Formato 5'!E74</f>
        <v>0</v>
      </c>
      <c r="T61">
        <f>'Formato 5'!F74</f>
        <v>0</v>
      </c>
      <c r="U61">
        <f>'Formato 5'!G74</f>
        <v>0</v>
      </c>
    </row>
    <row r="62" spans="1:21" x14ac:dyDescent="0.25">
      <c r="A62" s="3" t="str">
        <f t="shared" si="0"/>
        <v>5,7,3,0,0,0,0</v>
      </c>
      <c r="B62">
        <v>5</v>
      </c>
      <c r="C62">
        <v>7</v>
      </c>
      <c r="D62">
        <v>3</v>
      </c>
      <c r="J62" t="s">
        <v>789</v>
      </c>
      <c r="P62">
        <f>'Formato 5'!B75</f>
        <v>0</v>
      </c>
      <c r="Q62">
        <f>'Formato 5'!C75</f>
        <v>0</v>
      </c>
      <c r="R62">
        <f>'Formato 5'!D75</f>
        <v>0</v>
      </c>
      <c r="S62">
        <f>'Formato 5'!E75</f>
        <v>0</v>
      </c>
      <c r="T62">
        <f>'Formato 5'!F75</f>
        <v>0</v>
      </c>
      <c r="U62">
        <f>'Formato 5'!G75</f>
        <v>0</v>
      </c>
    </row>
  </sheetData>
  <sheetProtection algorithmName="SHA-512" hashValue="Wsf+OBHCMQzraTHhMFl4yhCLREnaP65k2YVg6B51mdkgA70xTJCGq036nY/n49Zb+bMno0kiS0Qff5B5C+J/pg==" saltValue="12e3TJtAiByiBAXIymOtA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1"/>
  <dimension ref="A1:XFC161"/>
  <sheetViews>
    <sheetView tabSelected="1" topLeftCell="A124" zoomScale="80" zoomScaleNormal="80" zoomScalePageLayoutView="90" workbookViewId="0">
      <selection activeCell="E159" sqref="E159:G159"/>
    </sheetView>
  </sheetViews>
  <sheetFormatPr baseColWidth="10" defaultColWidth="10.7109375" defaultRowHeight="15" zeroHeight="1" x14ac:dyDescent="0.25"/>
  <cols>
    <col min="1" max="1" width="102.85546875" customWidth="1"/>
    <col min="2" max="6" width="20.7109375" customWidth="1"/>
    <col min="7" max="7" width="17.5703125" customWidth="1"/>
    <col min="8" max="16383" width="0" hidden="1" customWidth="1"/>
    <col min="16384" max="16384" width="1.28515625" hidden="1" customWidth="1"/>
  </cols>
  <sheetData>
    <row r="1" spans="1:7" ht="56.25" customHeight="1" x14ac:dyDescent="0.25">
      <c r="A1" s="177" t="s">
        <v>3286</v>
      </c>
      <c r="B1" s="176"/>
      <c r="C1" s="176"/>
      <c r="D1" s="176"/>
      <c r="E1" s="176"/>
      <c r="F1" s="176"/>
      <c r="G1" s="176"/>
    </row>
    <row r="2" spans="1:7" x14ac:dyDescent="0.25">
      <c r="A2" s="180" t="str">
        <f>ENTE_PUBLICO_A</f>
        <v>ORGANISMO, Gobierno del Estado de Guanajuato (a)</v>
      </c>
      <c r="B2" s="180"/>
      <c r="C2" s="180"/>
      <c r="D2" s="180"/>
      <c r="E2" s="180"/>
      <c r="F2" s="180"/>
      <c r="G2" s="180"/>
    </row>
    <row r="3" spans="1:7" x14ac:dyDescent="0.25">
      <c r="A3" s="181" t="s">
        <v>277</v>
      </c>
      <c r="B3" s="181"/>
      <c r="C3" s="181"/>
      <c r="D3" s="181"/>
      <c r="E3" s="181"/>
      <c r="F3" s="181"/>
      <c r="G3" s="181"/>
    </row>
    <row r="4" spans="1:7" x14ac:dyDescent="0.25">
      <c r="A4" s="181" t="s">
        <v>278</v>
      </c>
      <c r="B4" s="181"/>
      <c r="C4" s="181"/>
      <c r="D4" s="181"/>
      <c r="E4" s="181"/>
      <c r="F4" s="181"/>
      <c r="G4" s="181"/>
    </row>
    <row r="5" spans="1:7" x14ac:dyDescent="0.25">
      <c r="A5" s="182" t="str">
        <f>TRIMESTRE</f>
        <v>Del 1 de enero al 30 de septiembre de 2022 (b)</v>
      </c>
      <c r="B5" s="182"/>
      <c r="C5" s="182"/>
      <c r="D5" s="182"/>
      <c r="E5" s="182"/>
      <c r="F5" s="182"/>
      <c r="G5" s="182"/>
    </row>
    <row r="6" spans="1:7" x14ac:dyDescent="0.25">
      <c r="A6" s="174" t="s">
        <v>118</v>
      </c>
      <c r="B6" s="174"/>
      <c r="C6" s="174"/>
      <c r="D6" s="174"/>
      <c r="E6" s="174"/>
      <c r="F6" s="174"/>
      <c r="G6" s="174"/>
    </row>
    <row r="7" spans="1:7" ht="15" customHeight="1" x14ac:dyDescent="0.25">
      <c r="A7" s="178" t="s">
        <v>0</v>
      </c>
      <c r="B7" s="178" t="s">
        <v>279</v>
      </c>
      <c r="C7" s="178"/>
      <c r="D7" s="178"/>
      <c r="E7" s="178"/>
      <c r="F7" s="178"/>
      <c r="G7" s="179" t="s">
        <v>280</v>
      </c>
    </row>
    <row r="8" spans="1:7" ht="30" x14ac:dyDescent="0.25">
      <c r="A8" s="178"/>
      <c r="B8" s="45" t="s">
        <v>281</v>
      </c>
      <c r="C8" s="45" t="s">
        <v>282</v>
      </c>
      <c r="D8" s="45" t="s">
        <v>283</v>
      </c>
      <c r="E8" s="45" t="s">
        <v>167</v>
      </c>
      <c r="F8" s="45" t="s">
        <v>284</v>
      </c>
      <c r="G8" s="178"/>
    </row>
    <row r="9" spans="1:7" x14ac:dyDescent="0.25">
      <c r="A9" s="82" t="s">
        <v>285</v>
      </c>
      <c r="B9" s="79">
        <f>SUM(B10,B18,B28,B38,B48,B58,B62,B71,B75)</f>
        <v>94410202</v>
      </c>
      <c r="C9" s="79">
        <f t="shared" ref="C9:G9" si="0">SUM(C10,C18,C28,C38,C48,C58,C62,C71,C75)</f>
        <v>0</v>
      </c>
      <c r="D9" s="79">
        <f t="shared" si="0"/>
        <v>94410202</v>
      </c>
      <c r="E9" s="79">
        <f>SUM(E10,E18,E28,E38,E48,E58,E62,E71,E75)</f>
        <v>63628700.75</v>
      </c>
      <c r="F9" s="79">
        <f t="shared" si="0"/>
        <v>63628700.75</v>
      </c>
      <c r="G9" s="79">
        <f t="shared" si="0"/>
        <v>30781501.249999993</v>
      </c>
    </row>
    <row r="10" spans="1:7" x14ac:dyDescent="0.25">
      <c r="A10" s="83" t="s">
        <v>286</v>
      </c>
      <c r="B10" s="80">
        <f>SUM(B11:B17)</f>
        <v>42425277.359999999</v>
      </c>
      <c r="C10" s="80">
        <f>+C11+C16</f>
        <v>0</v>
      </c>
      <c r="D10" s="80">
        <f>+B10+C10</f>
        <v>42425277.359999999</v>
      </c>
      <c r="E10" s="80">
        <f>+E11+E12+E13+E14+E15+E16</f>
        <v>29999959.060000002</v>
      </c>
      <c r="F10" s="80">
        <f>+F11+F12+F13+F14+F15+F16</f>
        <v>29999959.060000002</v>
      </c>
      <c r="G10" s="80">
        <f>+G11+G12+G13+G14+G15+G16</f>
        <v>12425318.299999997</v>
      </c>
    </row>
    <row r="11" spans="1:7" x14ac:dyDescent="0.25">
      <c r="A11" s="84" t="s">
        <v>287</v>
      </c>
      <c r="B11" s="80">
        <v>19744717.41</v>
      </c>
      <c r="C11" s="80">
        <v>-193627.98</v>
      </c>
      <c r="D11" s="80">
        <v>19551089.43</v>
      </c>
      <c r="E11" s="80">
        <v>13491905.550000001</v>
      </c>
      <c r="F11" s="80">
        <v>13491905.550000001</v>
      </c>
      <c r="G11" s="80">
        <v>6059183.879999999</v>
      </c>
    </row>
    <row r="12" spans="1:7" x14ac:dyDescent="0.25">
      <c r="A12" s="84" t="s">
        <v>288</v>
      </c>
      <c r="B12" s="80">
        <v>2240881.7400000002</v>
      </c>
      <c r="C12" s="80">
        <v>0</v>
      </c>
      <c r="D12" s="80">
        <v>2240881.7400000002</v>
      </c>
      <c r="E12" s="80">
        <v>1147685.6299999999</v>
      </c>
      <c r="F12" s="80">
        <v>1147685.6299999999</v>
      </c>
      <c r="G12" s="80">
        <v>1093196.1100000003</v>
      </c>
    </row>
    <row r="13" spans="1:7" x14ac:dyDescent="0.25">
      <c r="A13" s="84" t="s">
        <v>289</v>
      </c>
      <c r="B13" s="80">
        <v>6133026.7199999997</v>
      </c>
      <c r="C13" s="80">
        <v>0</v>
      </c>
      <c r="D13" s="80">
        <v>6133026.7199999997</v>
      </c>
      <c r="E13" s="80">
        <v>4140973.64</v>
      </c>
      <c r="F13" s="80">
        <v>4140973.64</v>
      </c>
      <c r="G13" s="80">
        <v>1992053.0799999996</v>
      </c>
    </row>
    <row r="14" spans="1:7" x14ac:dyDescent="0.25">
      <c r="A14" s="84" t="s">
        <v>290</v>
      </c>
      <c r="B14" s="80">
        <v>5717219.79</v>
      </c>
      <c r="C14" s="80">
        <v>0</v>
      </c>
      <c r="D14" s="80">
        <v>5717219.79</v>
      </c>
      <c r="E14" s="80">
        <v>4054259.49</v>
      </c>
      <c r="F14" s="80">
        <v>4054259.49</v>
      </c>
      <c r="G14" s="80">
        <v>1662960.2999999998</v>
      </c>
    </row>
    <row r="15" spans="1:7" x14ac:dyDescent="0.25">
      <c r="A15" s="84" t="s">
        <v>291</v>
      </c>
      <c r="B15" s="80">
        <v>8138944.1100000003</v>
      </c>
      <c r="C15" s="80">
        <v>0</v>
      </c>
      <c r="D15" s="80">
        <v>8138944.1100000003</v>
      </c>
      <c r="E15" s="80">
        <v>6521019.1799999997</v>
      </c>
      <c r="F15" s="80">
        <v>6521019.1799999997</v>
      </c>
      <c r="G15" s="80">
        <v>1617924.9300000006</v>
      </c>
    </row>
    <row r="16" spans="1:7" x14ac:dyDescent="0.25">
      <c r="A16" s="84" t="s">
        <v>292</v>
      </c>
      <c r="B16" s="80">
        <v>450487.59</v>
      </c>
      <c r="C16" s="80">
        <v>193627.97999999998</v>
      </c>
      <c r="D16" s="80">
        <v>644115.57000000007</v>
      </c>
      <c r="E16" s="80">
        <v>644115.56999999995</v>
      </c>
      <c r="F16" s="80">
        <v>644115.56999999995</v>
      </c>
      <c r="G16" s="80">
        <v>0</v>
      </c>
    </row>
    <row r="17" spans="1:7" x14ac:dyDescent="0.25">
      <c r="A17" s="84" t="s">
        <v>293</v>
      </c>
      <c r="B17" s="80">
        <v>0</v>
      </c>
      <c r="C17" s="80">
        <v>0</v>
      </c>
      <c r="D17" s="80">
        <v>0</v>
      </c>
      <c r="E17" s="80">
        <v>0</v>
      </c>
      <c r="F17" s="80">
        <v>0</v>
      </c>
      <c r="G17" s="80">
        <v>0</v>
      </c>
    </row>
    <row r="18" spans="1:7" x14ac:dyDescent="0.25">
      <c r="A18" s="83" t="s">
        <v>294</v>
      </c>
      <c r="B18" s="80">
        <f>SUM(B19:B27)</f>
        <v>21572942.940000001</v>
      </c>
      <c r="C18" s="80">
        <v>0</v>
      </c>
      <c r="D18" s="80">
        <f t="shared" ref="D18:F18" si="1">SUM(D19:D27)</f>
        <v>21572942.939999994</v>
      </c>
      <c r="E18" s="80">
        <f t="shared" si="1"/>
        <v>20617375.689999998</v>
      </c>
      <c r="F18" s="80">
        <f t="shared" si="1"/>
        <v>20617375.689999998</v>
      </c>
      <c r="G18" s="80">
        <f>SUM(G19:G27)</f>
        <v>955567.24999999965</v>
      </c>
    </row>
    <row r="19" spans="1:7" x14ac:dyDescent="0.25">
      <c r="A19" s="84" t="s">
        <v>295</v>
      </c>
      <c r="B19" s="80">
        <v>843150</v>
      </c>
      <c r="C19" s="80">
        <v>4544.53</v>
      </c>
      <c r="D19" s="80">
        <v>847694.53</v>
      </c>
      <c r="E19" s="80">
        <v>847694.53</v>
      </c>
      <c r="F19" s="80">
        <v>847694.53</v>
      </c>
      <c r="G19" s="80">
        <v>0</v>
      </c>
    </row>
    <row r="20" spans="1:7" x14ac:dyDescent="0.25">
      <c r="A20" s="84" t="s">
        <v>296</v>
      </c>
      <c r="B20" s="80">
        <v>12689910.24</v>
      </c>
      <c r="C20" s="80">
        <v>-1208718.57</v>
      </c>
      <c r="D20" s="80">
        <v>11481191.67</v>
      </c>
      <c r="E20" s="80">
        <v>10757216.49</v>
      </c>
      <c r="F20" s="80">
        <v>10757216.49</v>
      </c>
      <c r="G20" s="80">
        <v>723975.1799999997</v>
      </c>
    </row>
    <row r="21" spans="1:7" x14ac:dyDescent="0.25">
      <c r="A21" s="84" t="s">
        <v>297</v>
      </c>
      <c r="B21" s="80">
        <v>5298227.7</v>
      </c>
      <c r="C21" s="80">
        <v>1204174.04</v>
      </c>
      <c r="D21" s="80">
        <v>6502401.7400000002</v>
      </c>
      <c r="E21" s="80">
        <v>6502401.7400000002</v>
      </c>
      <c r="F21" s="80">
        <v>6502401.7400000002</v>
      </c>
      <c r="G21" s="80">
        <v>0</v>
      </c>
    </row>
    <row r="22" spans="1:7" x14ac:dyDescent="0.25">
      <c r="A22" s="84" t="s">
        <v>298</v>
      </c>
      <c r="B22" s="80">
        <v>822675</v>
      </c>
      <c r="C22" s="80">
        <v>295797.53999999998</v>
      </c>
      <c r="D22" s="80">
        <v>1118472.54</v>
      </c>
      <c r="E22" s="80">
        <v>1118472.54</v>
      </c>
      <c r="F22" s="80">
        <v>1118472.54</v>
      </c>
      <c r="G22" s="80">
        <v>0</v>
      </c>
    </row>
    <row r="23" spans="1:7" x14ac:dyDescent="0.25">
      <c r="A23" s="84" t="s">
        <v>299</v>
      </c>
      <c r="B23" s="80">
        <v>320250</v>
      </c>
      <c r="C23" s="80">
        <v>0</v>
      </c>
      <c r="D23" s="80">
        <v>320250</v>
      </c>
      <c r="E23" s="80">
        <v>125455.5</v>
      </c>
      <c r="F23" s="80">
        <v>125455.5</v>
      </c>
      <c r="G23" s="80">
        <v>194794.5</v>
      </c>
    </row>
    <row r="24" spans="1:7" x14ac:dyDescent="0.25">
      <c r="A24" s="84" t="s">
        <v>300</v>
      </c>
      <c r="B24" s="80">
        <v>889350</v>
      </c>
      <c r="C24" s="80">
        <v>-302942.25999999995</v>
      </c>
      <c r="D24" s="80">
        <v>586407.74</v>
      </c>
      <c r="E24" s="80">
        <v>556478.39</v>
      </c>
      <c r="F24" s="80">
        <v>556478.39</v>
      </c>
      <c r="G24" s="80">
        <v>29929.349999999977</v>
      </c>
    </row>
    <row r="25" spans="1:7" x14ac:dyDescent="0.25">
      <c r="A25" s="84" t="s">
        <v>301</v>
      </c>
      <c r="B25" s="80">
        <v>367500</v>
      </c>
      <c r="C25" s="80">
        <v>7144.72</v>
      </c>
      <c r="D25" s="80">
        <v>374644.72</v>
      </c>
      <c r="E25" s="80">
        <v>374644.72</v>
      </c>
      <c r="F25" s="80">
        <v>374644.72</v>
      </c>
      <c r="G25" s="80">
        <v>0</v>
      </c>
    </row>
    <row r="26" spans="1:7" x14ac:dyDescent="0.25">
      <c r="A26" s="84" t="s">
        <v>302</v>
      </c>
      <c r="B26" s="80">
        <v>0</v>
      </c>
      <c r="C26" s="80">
        <v>0</v>
      </c>
      <c r="D26" s="80">
        <v>0</v>
      </c>
      <c r="E26" s="80">
        <v>0</v>
      </c>
      <c r="F26" s="80">
        <v>0</v>
      </c>
      <c r="G26" s="80">
        <v>0</v>
      </c>
    </row>
    <row r="27" spans="1:7" x14ac:dyDescent="0.25">
      <c r="A27" s="84" t="s">
        <v>303</v>
      </c>
      <c r="B27" s="80">
        <v>341880</v>
      </c>
      <c r="C27" s="80">
        <v>0</v>
      </c>
      <c r="D27" s="80">
        <v>341880</v>
      </c>
      <c r="E27" s="80">
        <v>335011.78000000003</v>
      </c>
      <c r="F27" s="80">
        <v>335011.78000000003</v>
      </c>
      <c r="G27" s="80">
        <v>6868.2199999999721</v>
      </c>
    </row>
    <row r="28" spans="1:7" x14ac:dyDescent="0.25">
      <c r="A28" s="83" t="s">
        <v>304</v>
      </c>
      <c r="B28" s="80">
        <f>SUM(B29:B37)</f>
        <v>21358729.000000004</v>
      </c>
      <c r="C28" s="80">
        <v>0</v>
      </c>
      <c r="D28" s="80">
        <f t="shared" ref="D28" si="2">SUM(D29:D37)</f>
        <v>21358729.000000004</v>
      </c>
      <c r="E28" s="80">
        <f>SUM(E29:E37)</f>
        <v>11305562.630000001</v>
      </c>
      <c r="F28" s="80">
        <f>SUM(F29:F37)</f>
        <v>11305562.630000001</v>
      </c>
      <c r="G28" s="80">
        <f>SUM(G29:G37)</f>
        <v>10053166.369999999</v>
      </c>
    </row>
    <row r="29" spans="1:7" x14ac:dyDescent="0.25">
      <c r="A29" s="84" t="s">
        <v>305</v>
      </c>
      <c r="B29" s="80">
        <v>2089290</v>
      </c>
      <c r="C29" s="80">
        <v>-261081.89</v>
      </c>
      <c r="D29" s="80">
        <v>1828208.1099999999</v>
      </c>
      <c r="E29" s="80">
        <v>1279312.3400000001</v>
      </c>
      <c r="F29" s="80">
        <v>1279312.3400000001</v>
      </c>
      <c r="G29" s="80">
        <v>548895.76999999979</v>
      </c>
    </row>
    <row r="30" spans="1:7" x14ac:dyDescent="0.25">
      <c r="A30" s="84" t="s">
        <v>306</v>
      </c>
      <c r="B30" s="80">
        <v>1237753.75</v>
      </c>
      <c r="C30" s="80">
        <v>0</v>
      </c>
      <c r="D30" s="80">
        <v>1237753.75</v>
      </c>
      <c r="E30" s="80">
        <v>1182889.5</v>
      </c>
      <c r="F30" s="80">
        <v>1182889.5</v>
      </c>
      <c r="G30" s="80">
        <v>54864.25</v>
      </c>
    </row>
    <row r="31" spans="1:7" x14ac:dyDescent="0.25">
      <c r="A31" s="84" t="s">
        <v>307</v>
      </c>
      <c r="B31" s="80">
        <v>842652</v>
      </c>
      <c r="C31" s="80">
        <v>0</v>
      </c>
      <c r="D31" s="80">
        <v>842652</v>
      </c>
      <c r="E31" s="80">
        <v>796764.47</v>
      </c>
      <c r="F31" s="80">
        <v>796764.47</v>
      </c>
      <c r="G31" s="80">
        <v>45887.530000000028</v>
      </c>
    </row>
    <row r="32" spans="1:7" x14ac:dyDescent="0.25">
      <c r="A32" s="84" t="s">
        <v>308</v>
      </c>
      <c r="B32" s="80">
        <v>1068368.74</v>
      </c>
      <c r="C32" s="80">
        <v>0</v>
      </c>
      <c r="D32" s="80">
        <v>1068368.74</v>
      </c>
      <c r="E32" s="80">
        <v>664562.04</v>
      </c>
      <c r="F32" s="80">
        <v>664562.04</v>
      </c>
      <c r="G32" s="80">
        <v>403806.69999999995</v>
      </c>
    </row>
    <row r="33" spans="1:7" x14ac:dyDescent="0.25">
      <c r="A33" s="84" t="s">
        <v>309</v>
      </c>
      <c r="B33" s="80">
        <v>2518869.15</v>
      </c>
      <c r="C33" s="80">
        <v>1112136.8199999998</v>
      </c>
      <c r="D33" s="80">
        <v>3631005.9699999997</v>
      </c>
      <c r="E33" s="80">
        <v>3631005.97</v>
      </c>
      <c r="F33" s="80">
        <v>3631005.97</v>
      </c>
      <c r="G33" s="80">
        <v>0</v>
      </c>
    </row>
    <row r="34" spans="1:7" x14ac:dyDescent="0.25">
      <c r="A34" s="84" t="s">
        <v>310</v>
      </c>
      <c r="B34" s="80">
        <v>2577362.14</v>
      </c>
      <c r="C34" s="80">
        <v>0</v>
      </c>
      <c r="D34" s="80">
        <v>2577362.14</v>
      </c>
      <c r="E34" s="80">
        <v>396055.5</v>
      </c>
      <c r="F34" s="80">
        <v>396055.5</v>
      </c>
      <c r="G34" s="80">
        <v>2181306.64</v>
      </c>
    </row>
    <row r="35" spans="1:7" x14ac:dyDescent="0.25">
      <c r="A35" s="84" t="s">
        <v>311</v>
      </c>
      <c r="B35" s="80">
        <v>697410</v>
      </c>
      <c r="C35" s="80">
        <v>0</v>
      </c>
      <c r="D35" s="80">
        <v>697410</v>
      </c>
      <c r="E35" s="80">
        <v>332040.90000000002</v>
      </c>
      <c r="F35" s="80">
        <v>332040.90000000002</v>
      </c>
      <c r="G35" s="80">
        <v>365369.1</v>
      </c>
    </row>
    <row r="36" spans="1:7" x14ac:dyDescent="0.25">
      <c r="A36" s="84" t="s">
        <v>312</v>
      </c>
      <c r="B36" s="80">
        <v>9506906.1699999999</v>
      </c>
      <c r="C36" s="80">
        <v>-1112136.82</v>
      </c>
      <c r="D36" s="80">
        <v>8394769.3499999996</v>
      </c>
      <c r="E36" s="80">
        <v>1941732.97</v>
      </c>
      <c r="F36" s="80">
        <v>1941732.97</v>
      </c>
      <c r="G36" s="80">
        <v>6453036.3799999999</v>
      </c>
    </row>
    <row r="37" spans="1:7" x14ac:dyDescent="0.25">
      <c r="A37" s="84" t="s">
        <v>313</v>
      </c>
      <c r="B37" s="80">
        <v>820117.05</v>
      </c>
      <c r="C37" s="80">
        <v>261081.89</v>
      </c>
      <c r="D37" s="80">
        <v>1081198.94</v>
      </c>
      <c r="E37" s="80">
        <v>1081198.94</v>
      </c>
      <c r="F37" s="80">
        <v>1081198.94</v>
      </c>
      <c r="G37" s="80">
        <v>0</v>
      </c>
    </row>
    <row r="38" spans="1:7" x14ac:dyDescent="0.25">
      <c r="A38" s="83" t="s">
        <v>314</v>
      </c>
      <c r="B38" s="80">
        <f>SUM(B39:B47)</f>
        <v>0</v>
      </c>
      <c r="C38" s="80">
        <f t="shared" ref="C38:G38" si="3">SUM(C39:C47)</f>
        <v>0</v>
      </c>
      <c r="D38" s="80">
        <f t="shared" si="3"/>
        <v>0</v>
      </c>
      <c r="E38" s="80">
        <f t="shared" si="3"/>
        <v>0</v>
      </c>
      <c r="F38" s="80">
        <f t="shared" si="3"/>
        <v>0</v>
      </c>
      <c r="G38" s="80">
        <f t="shared" si="3"/>
        <v>0</v>
      </c>
    </row>
    <row r="39" spans="1:7" x14ac:dyDescent="0.25">
      <c r="A39" s="84" t="s">
        <v>315</v>
      </c>
      <c r="B39" s="80">
        <v>0</v>
      </c>
      <c r="C39" s="80">
        <v>0</v>
      </c>
      <c r="D39" s="80">
        <v>0</v>
      </c>
      <c r="E39" s="80">
        <v>0</v>
      </c>
      <c r="F39" s="80">
        <v>0</v>
      </c>
      <c r="G39" s="80">
        <v>0</v>
      </c>
    </row>
    <row r="40" spans="1:7" x14ac:dyDescent="0.25">
      <c r="A40" s="84" t="s">
        <v>316</v>
      </c>
      <c r="B40" s="80">
        <v>0</v>
      </c>
      <c r="C40" s="80">
        <v>0</v>
      </c>
      <c r="D40" s="80">
        <v>0</v>
      </c>
      <c r="E40" s="80">
        <v>0</v>
      </c>
      <c r="F40" s="80">
        <v>0</v>
      </c>
      <c r="G40" s="80">
        <v>0</v>
      </c>
    </row>
    <row r="41" spans="1:7" x14ac:dyDescent="0.25">
      <c r="A41" s="84" t="s">
        <v>317</v>
      </c>
      <c r="B41" s="80">
        <v>0</v>
      </c>
      <c r="C41" s="80">
        <v>0</v>
      </c>
      <c r="D41" s="80">
        <v>0</v>
      </c>
      <c r="E41" s="80">
        <v>0</v>
      </c>
      <c r="F41" s="80">
        <v>0</v>
      </c>
      <c r="G41" s="80">
        <v>0</v>
      </c>
    </row>
    <row r="42" spans="1:7" x14ac:dyDescent="0.25">
      <c r="A42" s="84" t="s">
        <v>318</v>
      </c>
      <c r="B42" s="80">
        <v>0</v>
      </c>
      <c r="C42" s="80">
        <v>0</v>
      </c>
      <c r="D42" s="80">
        <v>0</v>
      </c>
      <c r="E42" s="80">
        <v>0</v>
      </c>
      <c r="F42" s="80">
        <v>0</v>
      </c>
      <c r="G42" s="80">
        <v>0</v>
      </c>
    </row>
    <row r="43" spans="1:7" x14ac:dyDescent="0.25">
      <c r="A43" s="84" t="s">
        <v>319</v>
      </c>
      <c r="B43" s="80">
        <v>0</v>
      </c>
      <c r="C43" s="80">
        <v>0</v>
      </c>
      <c r="D43" s="80">
        <v>0</v>
      </c>
      <c r="E43" s="80">
        <v>0</v>
      </c>
      <c r="F43" s="80">
        <v>0</v>
      </c>
      <c r="G43" s="80">
        <v>0</v>
      </c>
    </row>
    <row r="44" spans="1:7" x14ac:dyDescent="0.25">
      <c r="A44" s="84" t="s">
        <v>320</v>
      </c>
      <c r="B44" s="80">
        <v>0</v>
      </c>
      <c r="C44" s="80">
        <v>0</v>
      </c>
      <c r="D44" s="80">
        <v>0</v>
      </c>
      <c r="E44" s="80">
        <v>0</v>
      </c>
      <c r="F44" s="80">
        <v>0</v>
      </c>
      <c r="G44" s="80">
        <v>0</v>
      </c>
    </row>
    <row r="45" spans="1:7" x14ac:dyDescent="0.25">
      <c r="A45" s="84" t="s">
        <v>321</v>
      </c>
      <c r="B45" s="80">
        <v>0</v>
      </c>
      <c r="C45" s="80">
        <v>0</v>
      </c>
      <c r="D45" s="80">
        <v>0</v>
      </c>
      <c r="E45" s="80">
        <v>0</v>
      </c>
      <c r="F45" s="80">
        <v>0</v>
      </c>
      <c r="G45" s="80">
        <v>0</v>
      </c>
    </row>
    <row r="46" spans="1:7" x14ac:dyDescent="0.25">
      <c r="A46" s="84" t="s">
        <v>322</v>
      </c>
      <c r="B46" s="80">
        <v>0</v>
      </c>
      <c r="C46" s="80">
        <v>0</v>
      </c>
      <c r="D46" s="80">
        <v>0</v>
      </c>
      <c r="E46" s="80">
        <v>0</v>
      </c>
      <c r="F46" s="80">
        <v>0</v>
      </c>
      <c r="G46" s="80">
        <v>0</v>
      </c>
    </row>
    <row r="47" spans="1:7" x14ac:dyDescent="0.25">
      <c r="A47" s="84" t="s">
        <v>323</v>
      </c>
      <c r="B47" s="80">
        <v>0</v>
      </c>
      <c r="C47" s="80">
        <v>0</v>
      </c>
      <c r="D47" s="80">
        <v>0</v>
      </c>
      <c r="E47" s="80">
        <v>0</v>
      </c>
      <c r="F47" s="80">
        <v>0</v>
      </c>
      <c r="G47" s="80">
        <v>0</v>
      </c>
    </row>
    <row r="48" spans="1:7" x14ac:dyDescent="0.25">
      <c r="A48" s="83" t="s">
        <v>324</v>
      </c>
      <c r="B48" s="80">
        <f>SUM(B49:B57)</f>
        <v>5614010.3200000003</v>
      </c>
      <c r="C48" s="80">
        <f t="shared" ref="C48:E48" si="4">SUM(C49:C57)</f>
        <v>0</v>
      </c>
      <c r="D48" s="80">
        <f t="shared" si="4"/>
        <v>5614010.3200000003</v>
      </c>
      <c r="E48" s="80">
        <f t="shared" si="4"/>
        <v>1705803.37</v>
      </c>
      <c r="F48" s="80">
        <f>SUM(F49:F57)</f>
        <v>1705803.37</v>
      </c>
      <c r="G48" s="80">
        <f>SUM(G49:G57)</f>
        <v>3908206.95</v>
      </c>
    </row>
    <row r="49" spans="1:7" x14ac:dyDescent="0.25">
      <c r="A49" s="84" t="s">
        <v>325</v>
      </c>
      <c r="B49" s="80">
        <v>2003010.32</v>
      </c>
      <c r="C49" s="80">
        <v>0</v>
      </c>
      <c r="D49" s="80">
        <v>2003010.32</v>
      </c>
      <c r="E49" s="80">
        <v>184049.34</v>
      </c>
      <c r="F49" s="80">
        <v>184049.34</v>
      </c>
      <c r="G49" s="80">
        <f>+D49-F49</f>
        <v>1818960.98</v>
      </c>
    </row>
    <row r="50" spans="1:7" x14ac:dyDescent="0.25">
      <c r="A50" s="84" t="s">
        <v>326</v>
      </c>
      <c r="B50" s="80">
        <v>0</v>
      </c>
      <c r="C50" s="80">
        <v>0</v>
      </c>
      <c r="D50" s="80">
        <v>0</v>
      </c>
      <c r="E50" s="80">
        <v>0</v>
      </c>
      <c r="F50" s="80">
        <v>0</v>
      </c>
      <c r="G50" s="80">
        <v>0</v>
      </c>
    </row>
    <row r="51" spans="1:7" x14ac:dyDescent="0.25">
      <c r="A51" s="84" t="s">
        <v>327</v>
      </c>
      <c r="B51" s="80">
        <v>0</v>
      </c>
      <c r="C51" s="80">
        <v>0</v>
      </c>
      <c r="D51" s="80">
        <v>0</v>
      </c>
      <c r="E51" s="80">
        <v>0</v>
      </c>
      <c r="F51" s="80">
        <v>0</v>
      </c>
      <c r="G51" s="80">
        <v>0</v>
      </c>
    </row>
    <row r="52" spans="1:7" x14ac:dyDescent="0.25">
      <c r="A52" s="84" t="s">
        <v>328</v>
      </c>
      <c r="B52" s="80">
        <v>1743000</v>
      </c>
      <c r="C52" s="80">
        <v>0</v>
      </c>
      <c r="D52" s="80">
        <v>1743000</v>
      </c>
      <c r="E52" s="80">
        <v>0</v>
      </c>
      <c r="F52" s="80">
        <v>0</v>
      </c>
      <c r="G52" s="80">
        <v>1743000</v>
      </c>
    </row>
    <row r="53" spans="1:7" x14ac:dyDescent="0.25">
      <c r="A53" s="84" t="s">
        <v>329</v>
      </c>
      <c r="B53" s="80">
        <v>0</v>
      </c>
      <c r="C53" s="80">
        <v>0</v>
      </c>
      <c r="D53" s="80">
        <v>0</v>
      </c>
      <c r="E53" s="80">
        <v>0</v>
      </c>
      <c r="F53" s="80">
        <v>0</v>
      </c>
      <c r="G53" s="80">
        <v>0</v>
      </c>
    </row>
    <row r="54" spans="1:7" x14ac:dyDescent="0.25">
      <c r="A54" s="84" t="s">
        <v>330</v>
      </c>
      <c r="B54" s="80">
        <v>168000</v>
      </c>
      <c r="C54" s="80">
        <v>123265.03</v>
      </c>
      <c r="D54" s="80">
        <v>291265.03000000003</v>
      </c>
      <c r="E54" s="80">
        <v>291265.03000000003</v>
      </c>
      <c r="F54" s="80">
        <v>291265.03000000003</v>
      </c>
      <c r="G54" s="80">
        <v>0</v>
      </c>
    </row>
    <row r="55" spans="1:7" x14ac:dyDescent="0.25">
      <c r="A55" s="84" t="s">
        <v>331</v>
      </c>
      <c r="B55" s="80">
        <v>1700000</v>
      </c>
      <c r="C55" s="80">
        <v>-123265.03</v>
      </c>
      <c r="D55" s="80">
        <v>1576734.97</v>
      </c>
      <c r="E55" s="80">
        <v>1230489</v>
      </c>
      <c r="F55" s="80">
        <v>1230489</v>
      </c>
      <c r="G55" s="80">
        <f>+D55-F55</f>
        <v>346245.97</v>
      </c>
    </row>
    <row r="56" spans="1:7" x14ac:dyDescent="0.25">
      <c r="A56" s="84" t="s">
        <v>332</v>
      </c>
      <c r="B56" s="80">
        <v>0</v>
      </c>
      <c r="C56" s="80">
        <v>0</v>
      </c>
      <c r="D56" s="80">
        <v>0</v>
      </c>
      <c r="E56" s="80">
        <v>0</v>
      </c>
      <c r="F56" s="80">
        <v>0</v>
      </c>
      <c r="G56" s="80">
        <v>0</v>
      </c>
    </row>
    <row r="57" spans="1:7" x14ac:dyDescent="0.25">
      <c r="A57" s="84" t="s">
        <v>333</v>
      </c>
      <c r="B57" s="80">
        <v>0</v>
      </c>
      <c r="C57" s="80">
        <v>0</v>
      </c>
      <c r="D57" s="80">
        <v>0</v>
      </c>
      <c r="E57" s="80">
        <v>0</v>
      </c>
      <c r="F57" s="80">
        <v>0</v>
      </c>
      <c r="G57" s="80">
        <v>0</v>
      </c>
    </row>
    <row r="58" spans="1:7" x14ac:dyDescent="0.25">
      <c r="A58" s="83" t="s">
        <v>334</v>
      </c>
      <c r="B58" s="80">
        <f>SUM(B59:B61)</f>
        <v>3439242.38</v>
      </c>
      <c r="C58" s="80">
        <f t="shared" ref="C58:G58" si="5">SUM(C59:C61)</f>
        <v>0</v>
      </c>
      <c r="D58" s="80">
        <f t="shared" si="5"/>
        <v>3439242.38</v>
      </c>
      <c r="E58" s="80">
        <f t="shared" si="5"/>
        <v>0</v>
      </c>
      <c r="F58" s="80">
        <f t="shared" si="5"/>
        <v>0</v>
      </c>
      <c r="G58" s="80">
        <f t="shared" si="5"/>
        <v>3439242.38</v>
      </c>
    </row>
    <row r="59" spans="1:7" x14ac:dyDescent="0.25">
      <c r="A59" s="84" t="s">
        <v>335</v>
      </c>
      <c r="B59" s="80">
        <v>3439242.38</v>
      </c>
      <c r="C59" s="80">
        <v>0</v>
      </c>
      <c r="D59" s="80">
        <f>+B59+C59</f>
        <v>3439242.38</v>
      </c>
      <c r="E59" s="80">
        <v>0</v>
      </c>
      <c r="F59" s="80">
        <v>0</v>
      </c>
      <c r="G59" s="80">
        <v>3439242.38</v>
      </c>
    </row>
    <row r="60" spans="1:7" x14ac:dyDescent="0.25">
      <c r="A60" s="84" t="s">
        <v>336</v>
      </c>
      <c r="B60" s="80">
        <v>0</v>
      </c>
      <c r="C60" s="80">
        <v>0</v>
      </c>
      <c r="D60" s="80">
        <v>0</v>
      </c>
      <c r="E60" s="80">
        <v>0</v>
      </c>
      <c r="F60" s="80">
        <v>0</v>
      </c>
      <c r="G60" s="80">
        <v>0</v>
      </c>
    </row>
    <row r="61" spans="1:7" x14ac:dyDescent="0.25">
      <c r="A61" s="84" t="s">
        <v>337</v>
      </c>
      <c r="B61" s="80">
        <v>0</v>
      </c>
      <c r="C61" s="80">
        <v>0</v>
      </c>
      <c r="D61" s="80">
        <v>0</v>
      </c>
      <c r="E61" s="80">
        <v>0</v>
      </c>
      <c r="F61" s="80">
        <v>0</v>
      </c>
      <c r="G61" s="80">
        <v>0</v>
      </c>
    </row>
    <row r="62" spans="1:7" x14ac:dyDescent="0.25">
      <c r="A62" s="83" t="s">
        <v>338</v>
      </c>
      <c r="B62" s="80">
        <f>SUM(B63:B67,B69:B70)</f>
        <v>0</v>
      </c>
      <c r="C62" s="80">
        <f t="shared" ref="C62:G62" si="6">SUM(C63:C67,C69:C70)</f>
        <v>0</v>
      </c>
      <c r="D62" s="80">
        <f t="shared" si="6"/>
        <v>0</v>
      </c>
      <c r="E62" s="80">
        <f t="shared" si="6"/>
        <v>0</v>
      </c>
      <c r="F62" s="80">
        <f t="shared" si="6"/>
        <v>0</v>
      </c>
      <c r="G62" s="80">
        <f t="shared" si="6"/>
        <v>0</v>
      </c>
    </row>
    <row r="63" spans="1:7" x14ac:dyDescent="0.25">
      <c r="A63" s="84" t="s">
        <v>339</v>
      </c>
      <c r="B63" s="80">
        <v>0</v>
      </c>
      <c r="C63" s="80">
        <v>0</v>
      </c>
      <c r="D63" s="80">
        <v>0</v>
      </c>
      <c r="E63" s="80">
        <v>0</v>
      </c>
      <c r="F63" s="80">
        <v>0</v>
      </c>
      <c r="G63" s="80">
        <v>0</v>
      </c>
    </row>
    <row r="64" spans="1:7" x14ac:dyDescent="0.25">
      <c r="A64" s="84" t="s">
        <v>340</v>
      </c>
      <c r="B64" s="80">
        <v>0</v>
      </c>
      <c r="C64" s="80">
        <v>0</v>
      </c>
      <c r="D64" s="80">
        <v>0</v>
      </c>
      <c r="E64" s="80">
        <v>0</v>
      </c>
      <c r="F64" s="80">
        <v>0</v>
      </c>
      <c r="G64" s="80">
        <v>0</v>
      </c>
    </row>
    <row r="65" spans="1:7" x14ac:dyDescent="0.25">
      <c r="A65" s="84" t="s">
        <v>341</v>
      </c>
      <c r="B65" s="80">
        <v>0</v>
      </c>
      <c r="C65" s="80">
        <v>0</v>
      </c>
      <c r="D65" s="80">
        <v>0</v>
      </c>
      <c r="E65" s="80">
        <v>0</v>
      </c>
      <c r="F65" s="80">
        <v>0</v>
      </c>
      <c r="G65" s="80">
        <v>0</v>
      </c>
    </row>
    <row r="66" spans="1:7" x14ac:dyDescent="0.25">
      <c r="A66" s="84" t="s">
        <v>342</v>
      </c>
      <c r="B66" s="80">
        <v>0</v>
      </c>
      <c r="C66" s="80">
        <v>0</v>
      </c>
      <c r="D66" s="80">
        <v>0</v>
      </c>
      <c r="E66" s="80">
        <v>0</v>
      </c>
      <c r="F66" s="80">
        <v>0</v>
      </c>
      <c r="G66" s="80">
        <v>0</v>
      </c>
    </row>
    <row r="67" spans="1:7" x14ac:dyDescent="0.25">
      <c r="A67" s="84" t="s">
        <v>343</v>
      </c>
      <c r="B67" s="80">
        <v>0</v>
      </c>
      <c r="C67" s="80">
        <v>0</v>
      </c>
      <c r="D67" s="80">
        <v>0</v>
      </c>
      <c r="E67" s="80">
        <v>0</v>
      </c>
      <c r="F67" s="80">
        <v>0</v>
      </c>
      <c r="G67" s="80">
        <v>0</v>
      </c>
    </row>
    <row r="68" spans="1:7" x14ac:dyDescent="0.25">
      <c r="A68" s="84" t="s">
        <v>3302</v>
      </c>
      <c r="B68" s="80">
        <v>0</v>
      </c>
      <c r="C68" s="80">
        <v>0</v>
      </c>
      <c r="D68" s="80">
        <v>0</v>
      </c>
      <c r="E68" s="80">
        <v>0</v>
      </c>
      <c r="F68" s="80">
        <v>0</v>
      </c>
      <c r="G68" s="80">
        <v>0</v>
      </c>
    </row>
    <row r="69" spans="1:7" x14ac:dyDescent="0.25">
      <c r="A69" s="84" t="s">
        <v>345</v>
      </c>
      <c r="B69" s="80">
        <v>0</v>
      </c>
      <c r="C69" s="80">
        <v>0</v>
      </c>
      <c r="D69" s="80">
        <v>0</v>
      </c>
      <c r="E69" s="80">
        <v>0</v>
      </c>
      <c r="F69" s="80">
        <v>0</v>
      </c>
      <c r="G69" s="80">
        <v>0</v>
      </c>
    </row>
    <row r="70" spans="1:7" x14ac:dyDescent="0.25">
      <c r="A70" s="84" t="s">
        <v>346</v>
      </c>
      <c r="B70" s="80">
        <v>0</v>
      </c>
      <c r="C70" s="80">
        <v>0</v>
      </c>
      <c r="D70" s="80">
        <v>0</v>
      </c>
      <c r="E70" s="80">
        <v>0</v>
      </c>
      <c r="F70" s="80">
        <v>0</v>
      </c>
      <c r="G70" s="80">
        <v>0</v>
      </c>
    </row>
    <row r="71" spans="1:7" x14ac:dyDescent="0.25">
      <c r="A71" s="83" t="s">
        <v>347</v>
      </c>
      <c r="B71" s="80">
        <f>SUM(B72:B74)</f>
        <v>0</v>
      </c>
      <c r="C71" s="80">
        <f t="shared" ref="C71:G71" si="7">SUM(C72:C74)</f>
        <v>0</v>
      </c>
      <c r="D71" s="80">
        <f t="shared" si="7"/>
        <v>0</v>
      </c>
      <c r="E71" s="80">
        <f t="shared" si="7"/>
        <v>0</v>
      </c>
      <c r="F71" s="80">
        <f t="shared" si="7"/>
        <v>0</v>
      </c>
      <c r="G71" s="80">
        <f t="shared" si="7"/>
        <v>0</v>
      </c>
    </row>
    <row r="72" spans="1:7" x14ac:dyDescent="0.25">
      <c r="A72" s="84" t="s">
        <v>348</v>
      </c>
      <c r="B72" s="80">
        <v>0</v>
      </c>
      <c r="C72" s="80">
        <v>0</v>
      </c>
      <c r="D72" s="80">
        <v>0</v>
      </c>
      <c r="E72" s="80">
        <v>0</v>
      </c>
      <c r="F72" s="80">
        <v>0</v>
      </c>
      <c r="G72" s="80">
        <v>0</v>
      </c>
    </row>
    <row r="73" spans="1:7" x14ac:dyDescent="0.25">
      <c r="A73" s="84" t="s">
        <v>349</v>
      </c>
      <c r="B73" s="80">
        <v>0</v>
      </c>
      <c r="C73" s="80">
        <v>0</v>
      </c>
      <c r="D73" s="80">
        <v>0</v>
      </c>
      <c r="E73" s="80">
        <v>0</v>
      </c>
      <c r="F73" s="80">
        <v>0</v>
      </c>
      <c r="G73" s="80">
        <v>0</v>
      </c>
    </row>
    <row r="74" spans="1:7" x14ac:dyDescent="0.25">
      <c r="A74" s="84" t="s">
        <v>350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v>0</v>
      </c>
    </row>
    <row r="75" spans="1:7" x14ac:dyDescent="0.25">
      <c r="A75" s="83" t="s">
        <v>351</v>
      </c>
      <c r="B75" s="80">
        <f>SUM(B76:B82)</f>
        <v>0</v>
      </c>
      <c r="C75" s="80">
        <f t="shared" ref="C75:G75" si="8">SUM(C76:C82)</f>
        <v>0</v>
      </c>
      <c r="D75" s="80">
        <f t="shared" si="8"/>
        <v>0</v>
      </c>
      <c r="E75" s="80">
        <f t="shared" si="8"/>
        <v>0</v>
      </c>
      <c r="F75" s="80">
        <f t="shared" si="8"/>
        <v>0</v>
      </c>
      <c r="G75" s="80">
        <f t="shared" si="8"/>
        <v>0</v>
      </c>
    </row>
    <row r="76" spans="1:7" x14ac:dyDescent="0.25">
      <c r="A76" s="84" t="s">
        <v>352</v>
      </c>
      <c r="B76" s="80">
        <v>0</v>
      </c>
      <c r="C76" s="80">
        <v>0</v>
      </c>
      <c r="D76" s="80">
        <v>0</v>
      </c>
      <c r="E76" s="80">
        <v>0</v>
      </c>
      <c r="F76" s="80">
        <v>0</v>
      </c>
      <c r="G76" s="80">
        <v>0</v>
      </c>
    </row>
    <row r="77" spans="1:7" x14ac:dyDescent="0.25">
      <c r="A77" s="84" t="s">
        <v>353</v>
      </c>
      <c r="B77" s="80">
        <v>0</v>
      </c>
      <c r="C77" s="80">
        <v>0</v>
      </c>
      <c r="D77" s="80">
        <v>0</v>
      </c>
      <c r="E77" s="80">
        <v>0</v>
      </c>
      <c r="F77" s="80">
        <v>0</v>
      </c>
      <c r="G77" s="80">
        <v>0</v>
      </c>
    </row>
    <row r="78" spans="1:7" x14ac:dyDescent="0.25">
      <c r="A78" s="84" t="s">
        <v>354</v>
      </c>
      <c r="B78" s="80">
        <v>0</v>
      </c>
      <c r="C78" s="80">
        <v>0</v>
      </c>
      <c r="D78" s="80">
        <v>0</v>
      </c>
      <c r="E78" s="80">
        <v>0</v>
      </c>
      <c r="F78" s="80">
        <v>0</v>
      </c>
      <c r="G78" s="80">
        <v>0</v>
      </c>
    </row>
    <row r="79" spans="1:7" x14ac:dyDescent="0.25">
      <c r="A79" s="84" t="s">
        <v>355</v>
      </c>
      <c r="B79" s="80">
        <v>0</v>
      </c>
      <c r="C79" s="80">
        <v>0</v>
      </c>
      <c r="D79" s="80">
        <v>0</v>
      </c>
      <c r="E79" s="80">
        <v>0</v>
      </c>
      <c r="F79" s="80">
        <v>0</v>
      </c>
      <c r="G79" s="80">
        <v>0</v>
      </c>
    </row>
    <row r="80" spans="1:7" x14ac:dyDescent="0.25">
      <c r="A80" s="84" t="s">
        <v>356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v>0</v>
      </c>
    </row>
    <row r="81" spans="1:7" x14ac:dyDescent="0.25">
      <c r="A81" s="84" t="s">
        <v>357</v>
      </c>
      <c r="B81" s="80">
        <v>0</v>
      </c>
      <c r="C81" s="80">
        <v>0</v>
      </c>
      <c r="D81" s="80">
        <v>0</v>
      </c>
      <c r="E81" s="80">
        <v>0</v>
      </c>
      <c r="F81" s="80">
        <v>0</v>
      </c>
      <c r="G81" s="80">
        <v>0</v>
      </c>
    </row>
    <row r="82" spans="1:7" x14ac:dyDescent="0.25">
      <c r="A82" s="84" t="s">
        <v>358</v>
      </c>
      <c r="B82" s="80">
        <v>0</v>
      </c>
      <c r="C82" s="80">
        <v>0</v>
      </c>
      <c r="D82" s="80">
        <v>0</v>
      </c>
      <c r="E82" s="80">
        <v>0</v>
      </c>
      <c r="F82" s="80">
        <v>0</v>
      </c>
      <c r="G82" s="80">
        <v>0</v>
      </c>
    </row>
    <row r="83" spans="1:7" x14ac:dyDescent="0.25">
      <c r="A83" s="85"/>
      <c r="B83" s="81"/>
      <c r="C83" s="81"/>
      <c r="D83" s="81"/>
      <c r="E83" s="81"/>
      <c r="F83" s="81"/>
      <c r="G83" s="81"/>
    </row>
    <row r="84" spans="1:7" x14ac:dyDescent="0.25">
      <c r="A84" s="86" t="s">
        <v>359</v>
      </c>
      <c r="B84" s="79">
        <f>SUM(B85,B93,B103,B113,B123,B133,B137,B146,B150)</f>
        <v>0</v>
      </c>
      <c r="C84" s="79">
        <f t="shared" ref="C84:G84" si="9">SUM(C85,C93,C103,C113,C123,C133,C137,C146,C150)</f>
        <v>0</v>
      </c>
      <c r="D84" s="79">
        <f t="shared" si="9"/>
        <v>0</v>
      </c>
      <c r="E84" s="79">
        <f t="shared" si="9"/>
        <v>0</v>
      </c>
      <c r="F84" s="79">
        <f t="shared" si="9"/>
        <v>0</v>
      </c>
      <c r="G84" s="79">
        <f t="shared" si="9"/>
        <v>0</v>
      </c>
    </row>
    <row r="85" spans="1:7" x14ac:dyDescent="0.25">
      <c r="A85" s="83" t="s">
        <v>286</v>
      </c>
      <c r="B85" s="80">
        <f>SUM(B86:B92)</f>
        <v>0</v>
      </c>
      <c r="C85" s="80">
        <f t="shared" ref="C85:G85" si="10">SUM(C86:C92)</f>
        <v>0</v>
      </c>
      <c r="D85" s="80">
        <f t="shared" si="10"/>
        <v>0</v>
      </c>
      <c r="E85" s="80">
        <f t="shared" si="10"/>
        <v>0</v>
      </c>
      <c r="F85" s="80">
        <f t="shared" si="10"/>
        <v>0</v>
      </c>
      <c r="G85" s="80">
        <f t="shared" si="10"/>
        <v>0</v>
      </c>
    </row>
    <row r="86" spans="1:7" x14ac:dyDescent="0.25">
      <c r="A86" s="84" t="s">
        <v>287</v>
      </c>
      <c r="B86" s="80">
        <v>0</v>
      </c>
      <c r="C86" s="80">
        <v>0</v>
      </c>
      <c r="D86" s="80">
        <v>0</v>
      </c>
      <c r="E86" s="80">
        <v>0</v>
      </c>
      <c r="F86" s="80">
        <v>0</v>
      </c>
      <c r="G86" s="80">
        <v>0</v>
      </c>
    </row>
    <row r="87" spans="1:7" x14ac:dyDescent="0.25">
      <c r="A87" s="84" t="s">
        <v>288</v>
      </c>
      <c r="B87" s="80">
        <v>0</v>
      </c>
      <c r="C87" s="80">
        <v>0</v>
      </c>
      <c r="D87" s="80">
        <v>0</v>
      </c>
      <c r="E87" s="80">
        <v>0</v>
      </c>
      <c r="F87" s="80">
        <v>0</v>
      </c>
      <c r="G87" s="80">
        <v>0</v>
      </c>
    </row>
    <row r="88" spans="1:7" x14ac:dyDescent="0.25">
      <c r="A88" s="84" t="s">
        <v>289</v>
      </c>
      <c r="B88" s="80">
        <v>0</v>
      </c>
      <c r="C88" s="80">
        <v>0</v>
      </c>
      <c r="D88" s="80">
        <v>0</v>
      </c>
      <c r="E88" s="80">
        <v>0</v>
      </c>
      <c r="F88" s="80">
        <v>0</v>
      </c>
      <c r="G88" s="80">
        <v>0</v>
      </c>
    </row>
    <row r="89" spans="1:7" x14ac:dyDescent="0.25">
      <c r="A89" s="84" t="s">
        <v>290</v>
      </c>
      <c r="B89" s="80">
        <v>0</v>
      </c>
      <c r="C89" s="80">
        <v>0</v>
      </c>
      <c r="D89" s="80">
        <v>0</v>
      </c>
      <c r="E89" s="80">
        <v>0</v>
      </c>
      <c r="F89" s="80">
        <v>0</v>
      </c>
      <c r="G89" s="80">
        <v>0</v>
      </c>
    </row>
    <row r="90" spans="1:7" x14ac:dyDescent="0.25">
      <c r="A90" s="84" t="s">
        <v>291</v>
      </c>
      <c r="B90" s="80">
        <v>0</v>
      </c>
      <c r="C90" s="80">
        <v>0</v>
      </c>
      <c r="D90" s="80">
        <v>0</v>
      </c>
      <c r="E90" s="80">
        <v>0</v>
      </c>
      <c r="F90" s="80">
        <v>0</v>
      </c>
      <c r="G90" s="80">
        <v>0</v>
      </c>
    </row>
    <row r="91" spans="1:7" x14ac:dyDescent="0.25">
      <c r="A91" s="84" t="s">
        <v>292</v>
      </c>
      <c r="B91" s="80">
        <v>0</v>
      </c>
      <c r="C91" s="80">
        <v>0</v>
      </c>
      <c r="D91" s="80">
        <v>0</v>
      </c>
      <c r="E91" s="80">
        <v>0</v>
      </c>
      <c r="F91" s="80">
        <v>0</v>
      </c>
      <c r="G91" s="80">
        <v>0</v>
      </c>
    </row>
    <row r="92" spans="1:7" x14ac:dyDescent="0.25">
      <c r="A92" s="84" t="s">
        <v>293</v>
      </c>
      <c r="B92" s="80">
        <v>0</v>
      </c>
      <c r="C92" s="80">
        <v>0</v>
      </c>
      <c r="D92" s="80">
        <v>0</v>
      </c>
      <c r="E92" s="80">
        <v>0</v>
      </c>
      <c r="F92" s="80">
        <v>0</v>
      </c>
      <c r="G92" s="80">
        <v>0</v>
      </c>
    </row>
    <row r="93" spans="1:7" x14ac:dyDescent="0.25">
      <c r="A93" s="83" t="s">
        <v>294</v>
      </c>
      <c r="B93" s="80">
        <f>SUM(B94:B102)</f>
        <v>0</v>
      </c>
      <c r="C93" s="80">
        <f t="shared" ref="C93:G93" si="11">SUM(C94:C102)</f>
        <v>0</v>
      </c>
      <c r="D93" s="80">
        <f t="shared" si="11"/>
        <v>0</v>
      </c>
      <c r="E93" s="80">
        <f t="shared" si="11"/>
        <v>0</v>
      </c>
      <c r="F93" s="80">
        <f t="shared" si="11"/>
        <v>0</v>
      </c>
      <c r="G93" s="80">
        <f t="shared" si="11"/>
        <v>0</v>
      </c>
    </row>
    <row r="94" spans="1:7" x14ac:dyDescent="0.25">
      <c r="A94" s="84" t="s">
        <v>295</v>
      </c>
      <c r="B94" s="80">
        <v>0</v>
      </c>
      <c r="C94" s="80">
        <v>0</v>
      </c>
      <c r="D94" s="80">
        <v>0</v>
      </c>
      <c r="E94" s="80">
        <v>0</v>
      </c>
      <c r="F94" s="80">
        <v>0</v>
      </c>
      <c r="G94" s="80">
        <v>0</v>
      </c>
    </row>
    <row r="95" spans="1:7" x14ac:dyDescent="0.25">
      <c r="A95" s="84" t="s">
        <v>296</v>
      </c>
      <c r="B95" s="80">
        <v>0</v>
      </c>
      <c r="C95" s="80">
        <v>0</v>
      </c>
      <c r="D95" s="80">
        <v>0</v>
      </c>
      <c r="E95" s="80">
        <v>0</v>
      </c>
      <c r="F95" s="80">
        <v>0</v>
      </c>
      <c r="G95" s="80">
        <v>0</v>
      </c>
    </row>
    <row r="96" spans="1:7" x14ac:dyDescent="0.25">
      <c r="A96" s="84" t="s">
        <v>297</v>
      </c>
      <c r="B96" s="80">
        <v>0</v>
      </c>
      <c r="C96" s="80">
        <v>0</v>
      </c>
      <c r="D96" s="80">
        <v>0</v>
      </c>
      <c r="E96" s="80">
        <v>0</v>
      </c>
      <c r="F96" s="80">
        <v>0</v>
      </c>
      <c r="G96" s="80">
        <v>0</v>
      </c>
    </row>
    <row r="97" spans="1:7" x14ac:dyDescent="0.25">
      <c r="A97" s="84" t="s">
        <v>298</v>
      </c>
      <c r="B97" s="80">
        <v>0</v>
      </c>
      <c r="C97" s="80">
        <v>0</v>
      </c>
      <c r="D97" s="80">
        <v>0</v>
      </c>
      <c r="E97" s="80">
        <v>0</v>
      </c>
      <c r="F97" s="80">
        <v>0</v>
      </c>
      <c r="G97" s="80">
        <v>0</v>
      </c>
    </row>
    <row r="98" spans="1:7" x14ac:dyDescent="0.25">
      <c r="A98" s="42" t="s">
        <v>299</v>
      </c>
      <c r="B98" s="80">
        <v>0</v>
      </c>
      <c r="C98" s="80">
        <v>0</v>
      </c>
      <c r="D98" s="80">
        <v>0</v>
      </c>
      <c r="E98" s="80">
        <v>0</v>
      </c>
      <c r="F98" s="80">
        <v>0</v>
      </c>
      <c r="G98" s="80">
        <v>0</v>
      </c>
    </row>
    <row r="99" spans="1:7" x14ac:dyDescent="0.25">
      <c r="A99" s="84" t="s">
        <v>300</v>
      </c>
      <c r="B99" s="80">
        <v>0</v>
      </c>
      <c r="C99" s="80">
        <v>0</v>
      </c>
      <c r="D99" s="80">
        <v>0</v>
      </c>
      <c r="E99" s="80">
        <v>0</v>
      </c>
      <c r="F99" s="80">
        <v>0</v>
      </c>
      <c r="G99" s="80">
        <v>0</v>
      </c>
    </row>
    <row r="100" spans="1:7" x14ac:dyDescent="0.25">
      <c r="A100" s="84" t="s">
        <v>301</v>
      </c>
      <c r="B100" s="80">
        <v>0</v>
      </c>
      <c r="C100" s="80">
        <v>0</v>
      </c>
      <c r="D100" s="80">
        <v>0</v>
      </c>
      <c r="E100" s="80">
        <v>0</v>
      </c>
      <c r="F100" s="80">
        <v>0</v>
      </c>
      <c r="G100" s="80">
        <v>0</v>
      </c>
    </row>
    <row r="101" spans="1:7" x14ac:dyDescent="0.25">
      <c r="A101" s="84" t="s">
        <v>302</v>
      </c>
      <c r="B101" s="80">
        <v>0</v>
      </c>
      <c r="C101" s="80">
        <v>0</v>
      </c>
      <c r="D101" s="80">
        <v>0</v>
      </c>
      <c r="E101" s="80">
        <v>0</v>
      </c>
      <c r="F101" s="80">
        <v>0</v>
      </c>
      <c r="G101" s="80">
        <v>0</v>
      </c>
    </row>
    <row r="102" spans="1:7" x14ac:dyDescent="0.25">
      <c r="A102" s="84" t="s">
        <v>303</v>
      </c>
      <c r="B102" s="80">
        <v>0</v>
      </c>
      <c r="C102" s="80">
        <v>0</v>
      </c>
      <c r="D102" s="80">
        <v>0</v>
      </c>
      <c r="E102" s="80">
        <v>0</v>
      </c>
      <c r="F102" s="80">
        <v>0</v>
      </c>
      <c r="G102" s="80">
        <v>0</v>
      </c>
    </row>
    <row r="103" spans="1:7" x14ac:dyDescent="0.25">
      <c r="A103" s="83" t="s">
        <v>304</v>
      </c>
      <c r="B103" s="80">
        <f>SUM(B104:B112)</f>
        <v>0</v>
      </c>
      <c r="C103" s="80">
        <f>SUM(C104:C112)</f>
        <v>0</v>
      </c>
      <c r="D103" s="80">
        <f t="shared" ref="D103:G103" si="12">SUM(D104:D112)</f>
        <v>0</v>
      </c>
      <c r="E103" s="80">
        <f t="shared" si="12"/>
        <v>0</v>
      </c>
      <c r="F103" s="80">
        <f t="shared" si="12"/>
        <v>0</v>
      </c>
      <c r="G103" s="80">
        <f t="shared" si="12"/>
        <v>0</v>
      </c>
    </row>
    <row r="104" spans="1:7" x14ac:dyDescent="0.25">
      <c r="A104" s="84" t="s">
        <v>305</v>
      </c>
      <c r="B104" s="80">
        <v>0</v>
      </c>
      <c r="C104" s="80">
        <v>0</v>
      </c>
      <c r="D104" s="80">
        <v>0</v>
      </c>
      <c r="E104" s="80">
        <v>0</v>
      </c>
      <c r="F104" s="80">
        <v>0</v>
      </c>
      <c r="G104" s="80">
        <v>0</v>
      </c>
    </row>
    <row r="105" spans="1:7" x14ac:dyDescent="0.25">
      <c r="A105" s="84" t="s">
        <v>306</v>
      </c>
      <c r="B105" s="80">
        <v>0</v>
      </c>
      <c r="C105" s="80">
        <v>0</v>
      </c>
      <c r="D105" s="80">
        <v>0</v>
      </c>
      <c r="E105" s="80">
        <v>0</v>
      </c>
      <c r="F105" s="80">
        <v>0</v>
      </c>
      <c r="G105" s="80">
        <v>0</v>
      </c>
    </row>
    <row r="106" spans="1:7" x14ac:dyDescent="0.25">
      <c r="A106" s="84" t="s">
        <v>307</v>
      </c>
      <c r="B106" s="80">
        <v>0</v>
      </c>
      <c r="C106" s="80">
        <v>0</v>
      </c>
      <c r="D106" s="80">
        <v>0</v>
      </c>
      <c r="E106" s="80">
        <v>0</v>
      </c>
      <c r="F106" s="80">
        <v>0</v>
      </c>
      <c r="G106" s="80">
        <v>0</v>
      </c>
    </row>
    <row r="107" spans="1:7" x14ac:dyDescent="0.25">
      <c r="A107" s="84" t="s">
        <v>308</v>
      </c>
      <c r="B107" s="80">
        <v>0</v>
      </c>
      <c r="C107" s="80">
        <v>0</v>
      </c>
      <c r="D107" s="80">
        <v>0</v>
      </c>
      <c r="E107" s="80">
        <v>0</v>
      </c>
      <c r="F107" s="80">
        <v>0</v>
      </c>
      <c r="G107" s="80">
        <v>0</v>
      </c>
    </row>
    <row r="108" spans="1:7" x14ac:dyDescent="0.25">
      <c r="A108" s="84" t="s">
        <v>309</v>
      </c>
      <c r="B108" s="80">
        <v>0</v>
      </c>
      <c r="C108" s="80">
        <v>0</v>
      </c>
      <c r="D108" s="80">
        <v>0</v>
      </c>
      <c r="E108" s="80">
        <v>0</v>
      </c>
      <c r="F108" s="80">
        <v>0</v>
      </c>
      <c r="G108" s="80">
        <v>0</v>
      </c>
    </row>
    <row r="109" spans="1:7" x14ac:dyDescent="0.25">
      <c r="A109" s="84" t="s">
        <v>310</v>
      </c>
      <c r="B109" s="80">
        <v>0</v>
      </c>
      <c r="C109" s="80">
        <v>0</v>
      </c>
      <c r="D109" s="80">
        <v>0</v>
      </c>
      <c r="E109" s="80">
        <v>0</v>
      </c>
      <c r="F109" s="80">
        <v>0</v>
      </c>
      <c r="G109" s="80">
        <v>0</v>
      </c>
    </row>
    <row r="110" spans="1:7" x14ac:dyDescent="0.25">
      <c r="A110" s="84" t="s">
        <v>311</v>
      </c>
      <c r="B110" s="80">
        <v>0</v>
      </c>
      <c r="C110" s="80">
        <v>0</v>
      </c>
      <c r="D110" s="80">
        <v>0</v>
      </c>
      <c r="E110" s="80">
        <v>0</v>
      </c>
      <c r="F110" s="80">
        <v>0</v>
      </c>
      <c r="G110" s="80">
        <v>0</v>
      </c>
    </row>
    <row r="111" spans="1:7" x14ac:dyDescent="0.25">
      <c r="A111" s="84" t="s">
        <v>312</v>
      </c>
      <c r="B111" s="80">
        <v>0</v>
      </c>
      <c r="C111" s="80">
        <v>0</v>
      </c>
      <c r="D111" s="80">
        <v>0</v>
      </c>
      <c r="E111" s="80">
        <v>0</v>
      </c>
      <c r="F111" s="80">
        <v>0</v>
      </c>
      <c r="G111" s="80">
        <v>0</v>
      </c>
    </row>
    <row r="112" spans="1:7" x14ac:dyDescent="0.25">
      <c r="A112" s="84" t="s">
        <v>313</v>
      </c>
      <c r="B112" s="80">
        <v>0</v>
      </c>
      <c r="C112" s="80">
        <v>0</v>
      </c>
      <c r="D112" s="80">
        <v>0</v>
      </c>
      <c r="E112" s="80">
        <v>0</v>
      </c>
      <c r="F112" s="80">
        <v>0</v>
      </c>
      <c r="G112" s="80">
        <v>0</v>
      </c>
    </row>
    <row r="113" spans="1:7" x14ac:dyDescent="0.25">
      <c r="A113" s="83" t="s">
        <v>314</v>
      </c>
      <c r="B113" s="80">
        <f>SUM(B114:B122)</f>
        <v>0</v>
      </c>
      <c r="C113" s="80">
        <f t="shared" ref="C113:G113" si="13">SUM(C114:C122)</f>
        <v>0</v>
      </c>
      <c r="D113" s="80">
        <f t="shared" si="13"/>
        <v>0</v>
      </c>
      <c r="E113" s="80">
        <f t="shared" si="13"/>
        <v>0</v>
      </c>
      <c r="F113" s="80">
        <f t="shared" si="13"/>
        <v>0</v>
      </c>
      <c r="G113" s="80">
        <f t="shared" si="13"/>
        <v>0</v>
      </c>
    </row>
    <row r="114" spans="1:7" x14ac:dyDescent="0.25">
      <c r="A114" s="84" t="s">
        <v>315</v>
      </c>
      <c r="B114" s="80">
        <v>0</v>
      </c>
      <c r="C114" s="80">
        <v>0</v>
      </c>
      <c r="D114" s="80">
        <v>0</v>
      </c>
      <c r="E114" s="80">
        <v>0</v>
      </c>
      <c r="F114" s="80">
        <v>0</v>
      </c>
      <c r="G114" s="80">
        <v>0</v>
      </c>
    </row>
    <row r="115" spans="1:7" x14ac:dyDescent="0.25">
      <c r="A115" s="84" t="s">
        <v>316</v>
      </c>
      <c r="B115" s="80">
        <v>0</v>
      </c>
      <c r="C115" s="80">
        <v>0</v>
      </c>
      <c r="D115" s="80">
        <v>0</v>
      </c>
      <c r="E115" s="80">
        <v>0</v>
      </c>
      <c r="F115" s="80">
        <v>0</v>
      </c>
      <c r="G115" s="80">
        <v>0</v>
      </c>
    </row>
    <row r="116" spans="1:7" x14ac:dyDescent="0.25">
      <c r="A116" s="84" t="s">
        <v>317</v>
      </c>
      <c r="B116" s="80">
        <v>0</v>
      </c>
      <c r="C116" s="80">
        <v>0</v>
      </c>
      <c r="D116" s="80">
        <v>0</v>
      </c>
      <c r="E116" s="80">
        <v>0</v>
      </c>
      <c r="F116" s="80">
        <v>0</v>
      </c>
      <c r="G116" s="80">
        <v>0</v>
      </c>
    </row>
    <row r="117" spans="1:7" x14ac:dyDescent="0.25">
      <c r="A117" s="84" t="s">
        <v>318</v>
      </c>
      <c r="B117" s="80">
        <v>0</v>
      </c>
      <c r="C117" s="80">
        <v>0</v>
      </c>
      <c r="D117" s="80">
        <v>0</v>
      </c>
      <c r="E117" s="80">
        <v>0</v>
      </c>
      <c r="F117" s="80">
        <v>0</v>
      </c>
      <c r="G117" s="80">
        <v>0</v>
      </c>
    </row>
    <row r="118" spans="1:7" x14ac:dyDescent="0.25">
      <c r="A118" s="84" t="s">
        <v>319</v>
      </c>
      <c r="B118" s="80">
        <v>0</v>
      </c>
      <c r="C118" s="80">
        <v>0</v>
      </c>
      <c r="D118" s="80">
        <v>0</v>
      </c>
      <c r="E118" s="80">
        <v>0</v>
      </c>
      <c r="F118" s="80">
        <v>0</v>
      </c>
      <c r="G118" s="80">
        <v>0</v>
      </c>
    </row>
    <row r="119" spans="1:7" x14ac:dyDescent="0.25">
      <c r="A119" s="84" t="s">
        <v>320</v>
      </c>
      <c r="B119" s="80">
        <v>0</v>
      </c>
      <c r="C119" s="80">
        <v>0</v>
      </c>
      <c r="D119" s="80">
        <v>0</v>
      </c>
      <c r="E119" s="80">
        <v>0</v>
      </c>
      <c r="F119" s="80">
        <v>0</v>
      </c>
      <c r="G119" s="80">
        <v>0</v>
      </c>
    </row>
    <row r="120" spans="1:7" x14ac:dyDescent="0.25">
      <c r="A120" s="84" t="s">
        <v>321</v>
      </c>
      <c r="B120" s="80">
        <v>0</v>
      </c>
      <c r="C120" s="80">
        <v>0</v>
      </c>
      <c r="D120" s="80">
        <v>0</v>
      </c>
      <c r="E120" s="80">
        <v>0</v>
      </c>
      <c r="F120" s="80">
        <v>0</v>
      </c>
      <c r="G120" s="80">
        <v>0</v>
      </c>
    </row>
    <row r="121" spans="1:7" x14ac:dyDescent="0.25">
      <c r="A121" s="84" t="s">
        <v>322</v>
      </c>
      <c r="B121" s="80">
        <v>0</v>
      </c>
      <c r="C121" s="80">
        <v>0</v>
      </c>
      <c r="D121" s="80">
        <v>0</v>
      </c>
      <c r="E121" s="80">
        <v>0</v>
      </c>
      <c r="F121" s="80">
        <v>0</v>
      </c>
      <c r="G121" s="80">
        <v>0</v>
      </c>
    </row>
    <row r="122" spans="1:7" x14ac:dyDescent="0.25">
      <c r="A122" s="84" t="s">
        <v>323</v>
      </c>
      <c r="B122" s="80">
        <v>0</v>
      </c>
      <c r="C122" s="80">
        <v>0</v>
      </c>
      <c r="D122" s="80">
        <v>0</v>
      </c>
      <c r="E122" s="80">
        <v>0</v>
      </c>
      <c r="F122" s="80">
        <v>0</v>
      </c>
      <c r="G122" s="80">
        <v>0</v>
      </c>
    </row>
    <row r="123" spans="1:7" x14ac:dyDescent="0.25">
      <c r="A123" s="83" t="s">
        <v>324</v>
      </c>
      <c r="B123" s="80">
        <f>SUM(B124:B132)</f>
        <v>0</v>
      </c>
      <c r="C123" s="80">
        <f t="shared" ref="C123:G123" si="14">SUM(C124:C132)</f>
        <v>0</v>
      </c>
      <c r="D123" s="80">
        <f t="shared" si="14"/>
        <v>0</v>
      </c>
      <c r="E123" s="80">
        <f t="shared" si="14"/>
        <v>0</v>
      </c>
      <c r="F123" s="80">
        <f t="shared" si="14"/>
        <v>0</v>
      </c>
      <c r="G123" s="80">
        <f t="shared" si="14"/>
        <v>0</v>
      </c>
    </row>
    <row r="124" spans="1:7" x14ac:dyDescent="0.25">
      <c r="A124" s="84" t="s">
        <v>325</v>
      </c>
      <c r="B124" s="80">
        <v>0</v>
      </c>
      <c r="C124" s="80">
        <v>0</v>
      </c>
      <c r="D124" s="80">
        <v>0</v>
      </c>
      <c r="E124" s="80">
        <v>0</v>
      </c>
      <c r="F124" s="80">
        <v>0</v>
      </c>
      <c r="G124" s="80">
        <v>0</v>
      </c>
    </row>
    <row r="125" spans="1:7" x14ac:dyDescent="0.25">
      <c r="A125" s="84" t="s">
        <v>326</v>
      </c>
      <c r="B125" s="80">
        <v>0</v>
      </c>
      <c r="C125" s="80">
        <v>0</v>
      </c>
      <c r="D125" s="80">
        <v>0</v>
      </c>
      <c r="E125" s="80">
        <v>0</v>
      </c>
      <c r="F125" s="80">
        <v>0</v>
      </c>
      <c r="G125" s="80">
        <v>0</v>
      </c>
    </row>
    <row r="126" spans="1:7" x14ac:dyDescent="0.25">
      <c r="A126" s="84" t="s">
        <v>327</v>
      </c>
      <c r="B126" s="80">
        <v>0</v>
      </c>
      <c r="C126" s="80">
        <v>0</v>
      </c>
      <c r="D126" s="80">
        <v>0</v>
      </c>
      <c r="E126" s="80">
        <v>0</v>
      </c>
      <c r="F126" s="80">
        <v>0</v>
      </c>
      <c r="G126" s="80">
        <v>0</v>
      </c>
    </row>
    <row r="127" spans="1:7" x14ac:dyDescent="0.25">
      <c r="A127" s="84" t="s">
        <v>328</v>
      </c>
      <c r="B127" s="80">
        <v>0</v>
      </c>
      <c r="C127" s="80">
        <v>0</v>
      </c>
      <c r="D127" s="80">
        <v>0</v>
      </c>
      <c r="E127" s="80">
        <v>0</v>
      </c>
      <c r="F127" s="80">
        <v>0</v>
      </c>
      <c r="G127" s="80">
        <v>0</v>
      </c>
    </row>
    <row r="128" spans="1:7" x14ac:dyDescent="0.25">
      <c r="A128" s="84" t="s">
        <v>329</v>
      </c>
      <c r="B128" s="80">
        <v>0</v>
      </c>
      <c r="C128" s="80">
        <v>0</v>
      </c>
      <c r="D128" s="80">
        <v>0</v>
      </c>
      <c r="E128" s="80">
        <v>0</v>
      </c>
      <c r="F128" s="80">
        <v>0</v>
      </c>
      <c r="G128" s="80">
        <v>0</v>
      </c>
    </row>
    <row r="129" spans="1:7" x14ac:dyDescent="0.25">
      <c r="A129" s="84" t="s">
        <v>330</v>
      </c>
      <c r="B129" s="80">
        <v>0</v>
      </c>
      <c r="C129" s="80">
        <v>0</v>
      </c>
      <c r="D129" s="80">
        <v>0</v>
      </c>
      <c r="E129" s="80">
        <v>0</v>
      </c>
      <c r="F129" s="80">
        <v>0</v>
      </c>
      <c r="G129" s="80">
        <v>0</v>
      </c>
    </row>
    <row r="130" spans="1:7" x14ac:dyDescent="0.25">
      <c r="A130" s="84" t="s">
        <v>331</v>
      </c>
      <c r="B130" s="80">
        <v>0</v>
      </c>
      <c r="C130" s="80">
        <v>0</v>
      </c>
      <c r="D130" s="80">
        <v>0</v>
      </c>
      <c r="E130" s="80">
        <v>0</v>
      </c>
      <c r="F130" s="80">
        <v>0</v>
      </c>
      <c r="G130" s="80">
        <v>0</v>
      </c>
    </row>
    <row r="131" spans="1:7" x14ac:dyDescent="0.25">
      <c r="A131" s="84" t="s">
        <v>332</v>
      </c>
      <c r="B131" s="80">
        <v>0</v>
      </c>
      <c r="C131" s="80">
        <v>0</v>
      </c>
      <c r="D131" s="80">
        <v>0</v>
      </c>
      <c r="E131" s="80">
        <v>0</v>
      </c>
      <c r="F131" s="80">
        <v>0</v>
      </c>
      <c r="G131" s="80">
        <v>0</v>
      </c>
    </row>
    <row r="132" spans="1:7" x14ac:dyDescent="0.25">
      <c r="A132" s="84" t="s">
        <v>333</v>
      </c>
      <c r="B132" s="80">
        <v>0</v>
      </c>
      <c r="C132" s="80">
        <v>0</v>
      </c>
      <c r="D132" s="80">
        <v>0</v>
      </c>
      <c r="E132" s="80">
        <v>0</v>
      </c>
      <c r="F132" s="80">
        <v>0</v>
      </c>
      <c r="G132" s="80">
        <v>0</v>
      </c>
    </row>
    <row r="133" spans="1:7" x14ac:dyDescent="0.25">
      <c r="A133" s="83" t="s">
        <v>334</v>
      </c>
      <c r="B133" s="80">
        <f>SUM(B134:B136)</f>
        <v>0</v>
      </c>
      <c r="C133" s="80">
        <f t="shared" ref="C133:G133" si="15">SUM(C134:C136)</f>
        <v>0</v>
      </c>
      <c r="D133" s="80">
        <f t="shared" si="15"/>
        <v>0</v>
      </c>
      <c r="E133" s="80">
        <f t="shared" si="15"/>
        <v>0</v>
      </c>
      <c r="F133" s="80">
        <f t="shared" si="15"/>
        <v>0</v>
      </c>
      <c r="G133" s="80">
        <f t="shared" si="15"/>
        <v>0</v>
      </c>
    </row>
    <row r="134" spans="1:7" x14ac:dyDescent="0.25">
      <c r="A134" s="84" t="s">
        <v>335</v>
      </c>
      <c r="B134" s="80">
        <v>0</v>
      </c>
      <c r="C134" s="80">
        <v>0</v>
      </c>
      <c r="D134" s="80">
        <v>0</v>
      </c>
      <c r="E134" s="80">
        <v>0</v>
      </c>
      <c r="F134" s="80">
        <v>0</v>
      </c>
      <c r="G134" s="80">
        <v>0</v>
      </c>
    </row>
    <row r="135" spans="1:7" x14ac:dyDescent="0.25">
      <c r="A135" s="84" t="s">
        <v>336</v>
      </c>
      <c r="B135" s="80">
        <v>0</v>
      </c>
      <c r="C135" s="80">
        <v>0</v>
      </c>
      <c r="D135" s="80">
        <v>0</v>
      </c>
      <c r="E135" s="80">
        <v>0</v>
      </c>
      <c r="F135" s="80">
        <v>0</v>
      </c>
      <c r="G135" s="80">
        <v>0</v>
      </c>
    </row>
    <row r="136" spans="1:7" x14ac:dyDescent="0.25">
      <c r="A136" s="84" t="s">
        <v>337</v>
      </c>
      <c r="B136" s="80">
        <v>0</v>
      </c>
      <c r="C136" s="80">
        <v>0</v>
      </c>
      <c r="D136" s="80">
        <v>0</v>
      </c>
      <c r="E136" s="80">
        <v>0</v>
      </c>
      <c r="F136" s="80">
        <v>0</v>
      </c>
      <c r="G136" s="80">
        <v>0</v>
      </c>
    </row>
    <row r="137" spans="1:7" x14ac:dyDescent="0.25">
      <c r="A137" s="83" t="s">
        <v>338</v>
      </c>
      <c r="B137" s="80">
        <f>SUM(B138:B142,B144:B145)</f>
        <v>0</v>
      </c>
      <c r="C137" s="80">
        <f t="shared" ref="C137:G137" si="16">SUM(C138:C142,C144:C145)</f>
        <v>0</v>
      </c>
      <c r="D137" s="80">
        <f t="shared" si="16"/>
        <v>0</v>
      </c>
      <c r="E137" s="80">
        <f t="shared" si="16"/>
        <v>0</v>
      </c>
      <c r="F137" s="80">
        <f t="shared" si="16"/>
        <v>0</v>
      </c>
      <c r="G137" s="80">
        <f t="shared" si="16"/>
        <v>0</v>
      </c>
    </row>
    <row r="138" spans="1:7" x14ac:dyDescent="0.25">
      <c r="A138" s="84" t="s">
        <v>339</v>
      </c>
      <c r="B138" s="80">
        <v>0</v>
      </c>
      <c r="C138" s="80">
        <v>0</v>
      </c>
      <c r="D138" s="80">
        <v>0</v>
      </c>
      <c r="E138" s="80">
        <v>0</v>
      </c>
      <c r="F138" s="80">
        <v>0</v>
      </c>
      <c r="G138" s="80">
        <v>0</v>
      </c>
    </row>
    <row r="139" spans="1:7" x14ac:dyDescent="0.25">
      <c r="A139" s="84" t="s">
        <v>340</v>
      </c>
      <c r="B139" s="80">
        <v>0</v>
      </c>
      <c r="C139" s="80">
        <v>0</v>
      </c>
      <c r="D139" s="80">
        <v>0</v>
      </c>
      <c r="E139" s="80">
        <v>0</v>
      </c>
      <c r="F139" s="80">
        <v>0</v>
      </c>
      <c r="G139" s="80">
        <v>0</v>
      </c>
    </row>
    <row r="140" spans="1:7" x14ac:dyDescent="0.25">
      <c r="A140" s="84" t="s">
        <v>341</v>
      </c>
      <c r="B140" s="80">
        <v>0</v>
      </c>
      <c r="C140" s="80">
        <v>0</v>
      </c>
      <c r="D140" s="80">
        <v>0</v>
      </c>
      <c r="E140" s="80">
        <v>0</v>
      </c>
      <c r="F140" s="80">
        <v>0</v>
      </c>
      <c r="G140" s="80">
        <v>0</v>
      </c>
    </row>
    <row r="141" spans="1:7" x14ac:dyDescent="0.25">
      <c r="A141" s="84" t="s">
        <v>342</v>
      </c>
      <c r="B141" s="80">
        <v>0</v>
      </c>
      <c r="C141" s="80">
        <v>0</v>
      </c>
      <c r="D141" s="80">
        <v>0</v>
      </c>
      <c r="E141" s="80">
        <v>0</v>
      </c>
      <c r="F141" s="80">
        <v>0</v>
      </c>
      <c r="G141" s="80">
        <v>0</v>
      </c>
    </row>
    <row r="142" spans="1:7" x14ac:dyDescent="0.25">
      <c r="A142" s="84" t="s">
        <v>343</v>
      </c>
      <c r="B142" s="80">
        <v>0</v>
      </c>
      <c r="C142" s="80">
        <v>0</v>
      </c>
      <c r="D142" s="80">
        <v>0</v>
      </c>
      <c r="E142" s="80">
        <v>0</v>
      </c>
      <c r="F142" s="80">
        <v>0</v>
      </c>
      <c r="G142" s="80">
        <v>0</v>
      </c>
    </row>
    <row r="143" spans="1:7" x14ac:dyDescent="0.25">
      <c r="A143" s="84" t="s">
        <v>3302</v>
      </c>
      <c r="B143" s="80">
        <v>0</v>
      </c>
      <c r="C143" s="80">
        <v>0</v>
      </c>
      <c r="D143" s="80">
        <v>0</v>
      </c>
      <c r="E143" s="80">
        <v>0</v>
      </c>
      <c r="F143" s="80">
        <v>0</v>
      </c>
      <c r="G143" s="80">
        <v>0</v>
      </c>
    </row>
    <row r="144" spans="1:7" x14ac:dyDescent="0.25">
      <c r="A144" s="84" t="s">
        <v>345</v>
      </c>
      <c r="B144" s="80">
        <v>0</v>
      </c>
      <c r="C144" s="80">
        <v>0</v>
      </c>
      <c r="D144" s="80">
        <v>0</v>
      </c>
      <c r="E144" s="80">
        <v>0</v>
      </c>
      <c r="F144" s="80">
        <v>0</v>
      </c>
      <c r="G144" s="80">
        <v>0</v>
      </c>
    </row>
    <row r="145" spans="1:7" x14ac:dyDescent="0.25">
      <c r="A145" s="84" t="s">
        <v>346</v>
      </c>
      <c r="B145" s="80">
        <v>0</v>
      </c>
      <c r="C145" s="80">
        <v>0</v>
      </c>
      <c r="D145" s="80">
        <v>0</v>
      </c>
      <c r="E145" s="80">
        <v>0</v>
      </c>
      <c r="F145" s="80">
        <v>0</v>
      </c>
      <c r="G145" s="80">
        <v>0</v>
      </c>
    </row>
    <row r="146" spans="1:7" x14ac:dyDescent="0.25">
      <c r="A146" s="83" t="s">
        <v>347</v>
      </c>
      <c r="B146" s="80">
        <f>SUM(B147:B149)</f>
        <v>0</v>
      </c>
      <c r="C146" s="80">
        <f t="shared" ref="C146:G146" si="17">SUM(C147:C149)</f>
        <v>0</v>
      </c>
      <c r="D146" s="80">
        <f t="shared" si="17"/>
        <v>0</v>
      </c>
      <c r="E146" s="80">
        <f t="shared" si="17"/>
        <v>0</v>
      </c>
      <c r="F146" s="80">
        <f t="shared" si="17"/>
        <v>0</v>
      </c>
      <c r="G146" s="80">
        <f t="shared" si="17"/>
        <v>0</v>
      </c>
    </row>
    <row r="147" spans="1:7" x14ac:dyDescent="0.25">
      <c r="A147" s="84" t="s">
        <v>348</v>
      </c>
      <c r="B147" s="80">
        <v>0</v>
      </c>
      <c r="C147" s="80">
        <v>0</v>
      </c>
      <c r="D147" s="80">
        <v>0</v>
      </c>
      <c r="E147" s="80">
        <v>0</v>
      </c>
      <c r="F147" s="80">
        <v>0</v>
      </c>
      <c r="G147" s="80">
        <v>0</v>
      </c>
    </row>
    <row r="148" spans="1:7" x14ac:dyDescent="0.25">
      <c r="A148" s="84" t="s">
        <v>349</v>
      </c>
      <c r="B148" s="80">
        <v>0</v>
      </c>
      <c r="C148" s="80">
        <v>0</v>
      </c>
      <c r="D148" s="80">
        <v>0</v>
      </c>
      <c r="E148" s="80">
        <v>0</v>
      </c>
      <c r="F148" s="80">
        <v>0</v>
      </c>
      <c r="G148" s="80">
        <v>0</v>
      </c>
    </row>
    <row r="149" spans="1:7" x14ac:dyDescent="0.25">
      <c r="A149" s="84" t="s">
        <v>350</v>
      </c>
      <c r="B149" s="80">
        <v>0</v>
      </c>
      <c r="C149" s="80">
        <v>0</v>
      </c>
      <c r="D149" s="80">
        <v>0</v>
      </c>
      <c r="E149" s="80">
        <v>0</v>
      </c>
      <c r="F149" s="80">
        <v>0</v>
      </c>
      <c r="G149" s="80">
        <v>0</v>
      </c>
    </row>
    <row r="150" spans="1:7" x14ac:dyDescent="0.25">
      <c r="A150" s="83" t="s">
        <v>351</v>
      </c>
      <c r="B150" s="80">
        <f>SUM(B151:B157)</f>
        <v>0</v>
      </c>
      <c r="C150" s="80">
        <f t="shared" ref="C150:G150" si="18">SUM(C151:C157)</f>
        <v>0</v>
      </c>
      <c r="D150" s="80">
        <f t="shared" si="18"/>
        <v>0</v>
      </c>
      <c r="E150" s="80">
        <f t="shared" si="18"/>
        <v>0</v>
      </c>
      <c r="F150" s="80">
        <f t="shared" si="18"/>
        <v>0</v>
      </c>
      <c r="G150" s="80">
        <f t="shared" si="18"/>
        <v>0</v>
      </c>
    </row>
    <row r="151" spans="1:7" x14ac:dyDescent="0.25">
      <c r="A151" s="84" t="s">
        <v>352</v>
      </c>
      <c r="B151" s="80">
        <v>0</v>
      </c>
      <c r="C151" s="80">
        <v>0</v>
      </c>
      <c r="D151" s="80">
        <v>0</v>
      </c>
      <c r="E151" s="80">
        <v>0</v>
      </c>
      <c r="F151" s="80">
        <v>0</v>
      </c>
      <c r="G151" s="80">
        <v>0</v>
      </c>
    </row>
    <row r="152" spans="1:7" x14ac:dyDescent="0.25">
      <c r="A152" s="84" t="s">
        <v>353</v>
      </c>
      <c r="B152" s="80">
        <v>0</v>
      </c>
      <c r="C152" s="80">
        <v>0</v>
      </c>
      <c r="D152" s="80">
        <v>0</v>
      </c>
      <c r="E152" s="80">
        <v>0</v>
      </c>
      <c r="F152" s="80">
        <v>0</v>
      </c>
      <c r="G152" s="80">
        <v>0</v>
      </c>
    </row>
    <row r="153" spans="1:7" x14ac:dyDescent="0.25">
      <c r="A153" s="84" t="s">
        <v>354</v>
      </c>
      <c r="B153" s="80">
        <v>0</v>
      </c>
      <c r="C153" s="80">
        <v>0</v>
      </c>
      <c r="D153" s="80">
        <v>0</v>
      </c>
      <c r="E153" s="80">
        <v>0</v>
      </c>
      <c r="F153" s="80">
        <v>0</v>
      </c>
      <c r="G153" s="80">
        <v>0</v>
      </c>
    </row>
    <row r="154" spans="1:7" x14ac:dyDescent="0.25">
      <c r="A154" s="42" t="s">
        <v>355</v>
      </c>
      <c r="B154" s="80">
        <v>0</v>
      </c>
      <c r="C154" s="80">
        <v>0</v>
      </c>
      <c r="D154" s="80">
        <v>0</v>
      </c>
      <c r="E154" s="80">
        <v>0</v>
      </c>
      <c r="F154" s="80">
        <v>0</v>
      </c>
      <c r="G154" s="80">
        <v>0</v>
      </c>
    </row>
    <row r="155" spans="1:7" x14ac:dyDescent="0.25">
      <c r="A155" s="84" t="s">
        <v>356</v>
      </c>
      <c r="B155" s="80">
        <v>0</v>
      </c>
      <c r="C155" s="80">
        <v>0</v>
      </c>
      <c r="D155" s="80">
        <v>0</v>
      </c>
      <c r="E155" s="80">
        <v>0</v>
      </c>
      <c r="F155" s="80">
        <v>0</v>
      </c>
      <c r="G155" s="80">
        <v>0</v>
      </c>
    </row>
    <row r="156" spans="1:7" x14ac:dyDescent="0.25">
      <c r="A156" s="84" t="s">
        <v>357</v>
      </c>
      <c r="B156" s="80">
        <v>0</v>
      </c>
      <c r="C156" s="80">
        <v>0</v>
      </c>
      <c r="D156" s="80">
        <v>0</v>
      </c>
      <c r="E156" s="80">
        <v>0</v>
      </c>
      <c r="F156" s="80">
        <v>0</v>
      </c>
      <c r="G156" s="80">
        <v>0</v>
      </c>
    </row>
    <row r="157" spans="1:7" x14ac:dyDescent="0.25">
      <c r="A157" s="84" t="s">
        <v>358</v>
      </c>
      <c r="B157" s="80">
        <v>0</v>
      </c>
      <c r="C157" s="80">
        <v>0</v>
      </c>
      <c r="D157" s="80">
        <v>0</v>
      </c>
      <c r="E157" s="80">
        <v>0</v>
      </c>
      <c r="F157" s="80">
        <v>0</v>
      </c>
      <c r="G157" s="80">
        <v>0</v>
      </c>
    </row>
    <row r="158" spans="1:7" x14ac:dyDescent="0.25">
      <c r="A158" s="43"/>
      <c r="B158" s="81"/>
      <c r="C158" s="81"/>
      <c r="D158" s="81"/>
      <c r="E158" s="81"/>
      <c r="F158" s="81"/>
      <c r="G158" s="81"/>
    </row>
    <row r="159" spans="1:7" x14ac:dyDescent="0.25">
      <c r="A159" s="44" t="s">
        <v>360</v>
      </c>
      <c r="B159" s="79">
        <f>B9+B84</f>
        <v>94410202</v>
      </c>
      <c r="C159" s="79">
        <f t="shared" ref="C159:G159" si="19">C9+C84</f>
        <v>0</v>
      </c>
      <c r="D159" s="79">
        <f t="shared" si="19"/>
        <v>94410202</v>
      </c>
      <c r="E159" s="79">
        <f t="shared" si="19"/>
        <v>63628700.75</v>
      </c>
      <c r="F159" s="79">
        <f t="shared" si="19"/>
        <v>63628700.75</v>
      </c>
      <c r="G159" s="79">
        <f t="shared" si="19"/>
        <v>30781501.249999993</v>
      </c>
    </row>
    <row r="160" spans="1:7" x14ac:dyDescent="0.25">
      <c r="A160" s="65"/>
      <c r="B160" s="6"/>
      <c r="C160" s="6"/>
      <c r="D160" s="6"/>
      <c r="E160" s="6"/>
      <c r="F160" s="6"/>
      <c r="G160" s="6"/>
    </row>
    <row r="161" spans="1:1" hidden="1" x14ac:dyDescent="0.25">
      <c r="A161" s="7"/>
    </row>
  </sheetData>
  <sheetProtection algorithmName="SHA-512" hashValue="6hlCXoVXh6Jl4wAiKUNPRqWu1B/q4T9Mm4a5QElIQLK8lKPYWU/9n030KYeQ4+eBEbvE3OkISupGdVv81VYEVw==" saltValue="E8tptkvB8m2sDC/qw0Z3pQ==" spinCount="100000" sheet="1" objects="1" scenarios="1"/>
  <mergeCells count="9">
    <mergeCell ref="A1:G1"/>
    <mergeCell ref="A7:A8"/>
    <mergeCell ref="B7:F7"/>
    <mergeCell ref="G7:G8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159">
      <formula1>-1.79769313486231E+100</formula1>
      <formula2>1.79769313486231E+100</formula2>
    </dataValidation>
  </dataValidations>
  <printOptions horizontalCentered="1"/>
  <pageMargins left="0.19685039370078741" right="0.19685039370078741" top="0.35433070866141736" bottom="0.35433070866141736" header="0.31496062992125984" footer="0.31496062992125984"/>
  <pageSetup paperSize="9" scale="4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Y150"/>
  <sheetViews>
    <sheetView topLeftCell="A112" workbookViewId="0">
      <selection activeCell="L135" sqref="L13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6,1,1,0,0,0,0</v>
      </c>
      <c r="B2">
        <v>6</v>
      </c>
      <c r="C2">
        <v>1</v>
      </c>
      <c r="D2">
        <v>1</v>
      </c>
      <c r="I2" t="s">
        <v>711</v>
      </c>
      <c r="P2" s="18">
        <f>'Formato 6 a)'!B9</f>
        <v>94410202</v>
      </c>
      <c r="Q2" s="18">
        <f>'Formato 6 a)'!C9</f>
        <v>0</v>
      </c>
      <c r="R2" s="18">
        <f>'Formato 6 a)'!D9</f>
        <v>94410202</v>
      </c>
      <c r="S2" s="18">
        <f>'Formato 6 a)'!E9</f>
        <v>63628700.75</v>
      </c>
      <c r="T2" s="18">
        <f>'Formato 6 a)'!F9</f>
        <v>63628700.75</v>
      </c>
      <c r="U2" s="18">
        <f>'Formato 6 a)'!G9</f>
        <v>30781501.249999993</v>
      </c>
    </row>
    <row r="3" spans="1:25" x14ac:dyDescent="0.25">
      <c r="A3" s="3" t="str">
        <f t="shared" ref="A3:A63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6,1,1,1,0,0,0</v>
      </c>
      <c r="B3">
        <v>6</v>
      </c>
      <c r="C3">
        <v>1</v>
      </c>
      <c r="D3">
        <v>1</v>
      </c>
      <c r="E3">
        <v>1</v>
      </c>
      <c r="J3" t="s">
        <v>3151</v>
      </c>
      <c r="P3" s="18">
        <f>'Formato 6 a)'!B10</f>
        <v>42425277.359999999</v>
      </c>
      <c r="Q3" s="18">
        <f>'Formato 6 a)'!C10</f>
        <v>0</v>
      </c>
      <c r="R3" s="18">
        <f>'Formato 6 a)'!D10</f>
        <v>42425277.359999999</v>
      </c>
      <c r="S3" s="18">
        <f>'Formato 6 a)'!E10</f>
        <v>29999959.060000002</v>
      </c>
      <c r="T3" s="18">
        <f>'Formato 6 a)'!F10</f>
        <v>29999959.060000002</v>
      </c>
      <c r="U3" s="18">
        <f>'Formato 6 a)'!G10</f>
        <v>12425318.299999997</v>
      </c>
      <c r="V3" s="18"/>
    </row>
    <row r="4" spans="1:25" x14ac:dyDescent="0.25">
      <c r="A4" s="3" t="str">
        <f t="shared" si="0"/>
        <v>6,1,1,1,1,0,0</v>
      </c>
      <c r="B4">
        <v>6</v>
      </c>
      <c r="C4">
        <v>1</v>
      </c>
      <c r="D4">
        <v>1</v>
      </c>
      <c r="E4">
        <v>1</v>
      </c>
      <c r="F4">
        <v>1</v>
      </c>
      <c r="K4" t="s">
        <v>3152</v>
      </c>
      <c r="P4" s="18">
        <f>'Formato 6 a)'!B11</f>
        <v>19744717.41</v>
      </c>
      <c r="Q4" s="18">
        <f>'Formato 6 a)'!C11</f>
        <v>-193627.98</v>
      </c>
      <c r="R4" s="18">
        <f>'Formato 6 a)'!D11</f>
        <v>19551089.43</v>
      </c>
      <c r="S4" s="18">
        <f>'Formato 6 a)'!E11</f>
        <v>13491905.550000001</v>
      </c>
      <c r="T4" s="18">
        <f>'Formato 6 a)'!F11</f>
        <v>13491905.550000001</v>
      </c>
      <c r="U4" s="18">
        <f>'Formato 6 a)'!G11</f>
        <v>6059183.879999999</v>
      </c>
      <c r="V4" s="18"/>
    </row>
    <row r="5" spans="1:25" x14ac:dyDescent="0.25">
      <c r="A5" s="3" t="str">
        <f t="shared" si="0"/>
        <v>6,1,1,1,2,0,0</v>
      </c>
      <c r="B5">
        <v>6</v>
      </c>
      <c r="C5">
        <v>1</v>
      </c>
      <c r="D5">
        <v>1</v>
      </c>
      <c r="E5">
        <v>1</v>
      </c>
      <c r="F5">
        <v>2</v>
      </c>
      <c r="K5" t="s">
        <v>3153</v>
      </c>
      <c r="P5" s="18">
        <f>'Formato 6 a)'!B12</f>
        <v>2240881.7400000002</v>
      </c>
      <c r="Q5" s="18">
        <f>'Formato 6 a)'!C12</f>
        <v>0</v>
      </c>
      <c r="R5" s="18">
        <f>'Formato 6 a)'!D12</f>
        <v>2240881.7400000002</v>
      </c>
      <c r="S5" s="18">
        <f>'Formato 6 a)'!E12</f>
        <v>1147685.6299999999</v>
      </c>
      <c r="T5" s="18">
        <f>'Formato 6 a)'!F12</f>
        <v>1147685.6299999999</v>
      </c>
      <c r="U5" s="18">
        <f>'Formato 6 a)'!G12</f>
        <v>1093196.1100000003</v>
      </c>
      <c r="V5" s="18"/>
    </row>
    <row r="6" spans="1:25" x14ac:dyDescent="0.25">
      <c r="A6" s="3" t="str">
        <f t="shared" si="0"/>
        <v>6,1,1,1,3,0,0</v>
      </c>
      <c r="B6">
        <v>6</v>
      </c>
      <c r="C6">
        <v>1</v>
      </c>
      <c r="D6">
        <v>1</v>
      </c>
      <c r="E6">
        <v>1</v>
      </c>
      <c r="F6">
        <v>3</v>
      </c>
      <c r="K6" t="s">
        <v>3154</v>
      </c>
      <c r="P6" s="18">
        <f>'Formato 6 a)'!B13</f>
        <v>6133026.7199999997</v>
      </c>
      <c r="Q6" s="18">
        <f>'Formato 6 a)'!C13</f>
        <v>0</v>
      </c>
      <c r="R6" s="18">
        <f>'Formato 6 a)'!D13</f>
        <v>6133026.7199999997</v>
      </c>
      <c r="S6" s="18">
        <f>'Formato 6 a)'!E13</f>
        <v>4140973.64</v>
      </c>
      <c r="T6" s="18">
        <f>'Formato 6 a)'!F13</f>
        <v>4140973.64</v>
      </c>
      <c r="U6" s="18">
        <f>'Formato 6 a)'!G13</f>
        <v>1992053.0799999996</v>
      </c>
      <c r="V6" s="18"/>
    </row>
    <row r="7" spans="1:25" x14ac:dyDescent="0.25">
      <c r="A7" s="3" t="str">
        <f t="shared" si="0"/>
        <v>6,1,1,1,4,0,0</v>
      </c>
      <c r="B7">
        <v>6</v>
      </c>
      <c r="C7">
        <v>1</v>
      </c>
      <c r="D7">
        <v>1</v>
      </c>
      <c r="E7">
        <v>1</v>
      </c>
      <c r="F7">
        <v>4</v>
      </c>
      <c r="K7" t="s">
        <v>3155</v>
      </c>
      <c r="P7" s="18">
        <f>'Formato 6 a)'!B14</f>
        <v>5717219.79</v>
      </c>
      <c r="Q7" s="18">
        <f>'Formato 6 a)'!C14</f>
        <v>0</v>
      </c>
      <c r="R7" s="18">
        <f>'Formato 6 a)'!D14</f>
        <v>5717219.79</v>
      </c>
      <c r="S7" s="18">
        <f>'Formato 6 a)'!E14</f>
        <v>4054259.49</v>
      </c>
      <c r="T7" s="18">
        <f>'Formato 6 a)'!F14</f>
        <v>4054259.49</v>
      </c>
      <c r="U7" s="18">
        <f>'Formato 6 a)'!G14</f>
        <v>1662960.2999999998</v>
      </c>
      <c r="V7" s="18"/>
      <c r="W7" s="18"/>
      <c r="X7" s="18"/>
      <c r="Y7" s="18"/>
    </row>
    <row r="8" spans="1:25" x14ac:dyDescent="0.25">
      <c r="A8" s="3" t="str">
        <f t="shared" si="0"/>
        <v>6,1,1,1,5,0,0</v>
      </c>
      <c r="B8">
        <v>6</v>
      </c>
      <c r="C8">
        <v>1</v>
      </c>
      <c r="D8">
        <v>1</v>
      </c>
      <c r="E8">
        <v>1</v>
      </c>
      <c r="F8">
        <v>5</v>
      </c>
      <c r="K8" t="s">
        <v>3156</v>
      </c>
      <c r="P8" s="18">
        <f>'Formato 6 a)'!B15</f>
        <v>8138944.1100000003</v>
      </c>
      <c r="Q8" s="18">
        <f>'Formato 6 a)'!C15</f>
        <v>0</v>
      </c>
      <c r="R8" s="18">
        <f>'Formato 6 a)'!D15</f>
        <v>8138944.1100000003</v>
      </c>
      <c r="S8" s="18">
        <f>'Formato 6 a)'!E15</f>
        <v>6521019.1799999997</v>
      </c>
      <c r="T8" s="18">
        <f>'Formato 6 a)'!F15</f>
        <v>6521019.1799999997</v>
      </c>
      <c r="U8" s="18">
        <f>'Formato 6 a)'!G15</f>
        <v>1617924.9300000006</v>
      </c>
    </row>
    <row r="9" spans="1:25" x14ac:dyDescent="0.25">
      <c r="A9" s="3" t="str">
        <f t="shared" si="0"/>
        <v>6,1,1,1,6,0,0</v>
      </c>
      <c r="B9">
        <v>6</v>
      </c>
      <c r="C9">
        <v>1</v>
      </c>
      <c r="D9">
        <v>1</v>
      </c>
      <c r="E9">
        <v>1</v>
      </c>
      <c r="F9">
        <v>6</v>
      </c>
      <c r="K9" t="s">
        <v>3157</v>
      </c>
      <c r="P9" s="18">
        <f>'Formato 6 a)'!B16</f>
        <v>450487.59</v>
      </c>
      <c r="Q9" s="18">
        <f>'Formato 6 a)'!C16</f>
        <v>193627.97999999998</v>
      </c>
      <c r="R9" s="18">
        <f>'Formato 6 a)'!D16</f>
        <v>644115.57000000007</v>
      </c>
      <c r="S9" s="18">
        <f>'Formato 6 a)'!E16</f>
        <v>644115.56999999995</v>
      </c>
      <c r="T9" s="18">
        <f>'Formato 6 a)'!F16</f>
        <v>644115.56999999995</v>
      </c>
      <c r="U9" s="18">
        <f>'Formato 6 a)'!G16</f>
        <v>0</v>
      </c>
    </row>
    <row r="10" spans="1:25" x14ac:dyDescent="0.25">
      <c r="A10" s="3" t="str">
        <f t="shared" si="0"/>
        <v>6,1,1,1,7,0,0</v>
      </c>
      <c r="B10">
        <v>6</v>
      </c>
      <c r="C10">
        <v>1</v>
      </c>
      <c r="D10">
        <v>1</v>
      </c>
      <c r="E10">
        <v>1</v>
      </c>
      <c r="F10">
        <v>7</v>
      </c>
      <c r="K10" t="s">
        <v>3158</v>
      </c>
      <c r="P10" s="18">
        <f>'Formato 6 a)'!B17</f>
        <v>0</v>
      </c>
      <c r="Q10" s="18">
        <f>'Formato 6 a)'!C17</f>
        <v>0</v>
      </c>
      <c r="R10" s="18">
        <f>'Formato 6 a)'!D17</f>
        <v>0</v>
      </c>
      <c r="S10" s="18">
        <f>'Formato 6 a)'!E17</f>
        <v>0</v>
      </c>
      <c r="T10" s="18">
        <f>'Formato 6 a)'!F17</f>
        <v>0</v>
      </c>
      <c r="U10" s="18">
        <f>'Formato 6 a)'!G17</f>
        <v>0</v>
      </c>
    </row>
    <row r="11" spans="1:25" x14ac:dyDescent="0.25">
      <c r="A11" s="3" t="str">
        <f t="shared" si="0"/>
        <v>6,1,1,2,0,0,0</v>
      </c>
      <c r="B11">
        <v>6</v>
      </c>
      <c r="C11">
        <v>1</v>
      </c>
      <c r="D11">
        <v>1</v>
      </c>
      <c r="E11">
        <v>2</v>
      </c>
      <c r="J11" t="s">
        <v>3159</v>
      </c>
      <c r="P11" s="18">
        <f>'Formato 6 a)'!B18</f>
        <v>21572942.940000001</v>
      </c>
      <c r="Q11" s="18">
        <f>'Formato 6 a)'!C18</f>
        <v>0</v>
      </c>
      <c r="R11" s="18">
        <f>'Formato 6 a)'!D18</f>
        <v>21572942.939999994</v>
      </c>
      <c r="S11" s="18">
        <f>'Formato 6 a)'!E18</f>
        <v>20617375.689999998</v>
      </c>
      <c r="T11" s="18">
        <f>'Formato 6 a)'!F18</f>
        <v>20617375.689999998</v>
      </c>
      <c r="U11" s="18">
        <f>'Formato 6 a)'!G18</f>
        <v>955567.24999999965</v>
      </c>
    </row>
    <row r="12" spans="1:25" x14ac:dyDescent="0.25">
      <c r="A12" s="3" t="str">
        <f t="shared" si="0"/>
        <v>6,1,1,2,1,0,0</v>
      </c>
      <c r="B12">
        <v>6</v>
      </c>
      <c r="C12">
        <v>1</v>
      </c>
      <c r="D12">
        <v>1</v>
      </c>
      <c r="E12">
        <v>2</v>
      </c>
      <c r="F12">
        <v>1</v>
      </c>
      <c r="K12" t="s">
        <v>3160</v>
      </c>
      <c r="N12" s="20"/>
      <c r="P12" s="18">
        <f>'Formato 6 a)'!B19</f>
        <v>843150</v>
      </c>
      <c r="Q12" s="18">
        <f>'Formato 6 a)'!C19</f>
        <v>4544.53</v>
      </c>
      <c r="R12" s="18">
        <f>'Formato 6 a)'!D19</f>
        <v>847694.53</v>
      </c>
      <c r="S12" s="18">
        <f>'Formato 6 a)'!E19</f>
        <v>847694.53</v>
      </c>
      <c r="T12" s="18">
        <f>'Formato 6 a)'!F19</f>
        <v>847694.53</v>
      </c>
      <c r="U12" s="18">
        <f>'Formato 6 a)'!G19</f>
        <v>0</v>
      </c>
    </row>
    <row r="13" spans="1:25" x14ac:dyDescent="0.25">
      <c r="A13" s="3" t="str">
        <f t="shared" si="0"/>
        <v>6,1,1,2,2,0,0</v>
      </c>
      <c r="B13">
        <v>6</v>
      </c>
      <c r="C13">
        <v>1</v>
      </c>
      <c r="D13">
        <v>1</v>
      </c>
      <c r="E13">
        <v>2</v>
      </c>
      <c r="F13">
        <v>2</v>
      </c>
      <c r="K13" t="s">
        <v>3161</v>
      </c>
      <c r="P13" s="18">
        <f>'Formato 6 a)'!B20</f>
        <v>12689910.24</v>
      </c>
      <c r="Q13" s="18">
        <f>'Formato 6 a)'!C20</f>
        <v>-1208718.57</v>
      </c>
      <c r="R13" s="18">
        <f>'Formato 6 a)'!D20</f>
        <v>11481191.67</v>
      </c>
      <c r="S13" s="18">
        <f>'Formato 6 a)'!E20</f>
        <v>10757216.49</v>
      </c>
      <c r="T13" s="18">
        <f>'Formato 6 a)'!F20</f>
        <v>10757216.49</v>
      </c>
      <c r="U13" s="18">
        <f>'Formato 6 a)'!G20</f>
        <v>723975.1799999997</v>
      </c>
    </row>
    <row r="14" spans="1:25" x14ac:dyDescent="0.25">
      <c r="A14" s="3" t="str">
        <f t="shared" si="0"/>
        <v>6,1,1,2,3,0,0</v>
      </c>
      <c r="B14">
        <v>6</v>
      </c>
      <c r="C14">
        <v>1</v>
      </c>
      <c r="D14">
        <v>1</v>
      </c>
      <c r="E14">
        <v>2</v>
      </c>
      <c r="F14">
        <v>3</v>
      </c>
      <c r="K14" t="s">
        <v>3162</v>
      </c>
      <c r="P14" s="18">
        <f>'Formato 6 a)'!B21</f>
        <v>5298227.7</v>
      </c>
      <c r="Q14" s="18">
        <f>'Formato 6 a)'!C21</f>
        <v>1204174.04</v>
      </c>
      <c r="R14" s="18">
        <f>'Formato 6 a)'!D21</f>
        <v>6502401.7400000002</v>
      </c>
      <c r="S14" s="18">
        <f>'Formato 6 a)'!E21</f>
        <v>6502401.7400000002</v>
      </c>
      <c r="T14" s="18">
        <f>'Formato 6 a)'!F21</f>
        <v>6502401.7400000002</v>
      </c>
      <c r="U14" s="18">
        <f>'Formato 6 a)'!G21</f>
        <v>0</v>
      </c>
    </row>
    <row r="15" spans="1:25" x14ac:dyDescent="0.25">
      <c r="A15" s="3" t="str">
        <f t="shared" si="0"/>
        <v>6,1,1,2,4,0,0</v>
      </c>
      <c r="B15">
        <v>6</v>
      </c>
      <c r="C15">
        <v>1</v>
      </c>
      <c r="D15">
        <v>1</v>
      </c>
      <c r="E15">
        <v>2</v>
      </c>
      <c r="F15">
        <v>4</v>
      </c>
      <c r="K15" t="s">
        <v>3163</v>
      </c>
      <c r="P15" s="18">
        <f>'Formato 6 a)'!B22</f>
        <v>822675</v>
      </c>
      <c r="Q15" s="18">
        <f>'Formato 6 a)'!C22</f>
        <v>295797.53999999998</v>
      </c>
      <c r="R15" s="18">
        <f>'Formato 6 a)'!D22</f>
        <v>1118472.54</v>
      </c>
      <c r="S15" s="18">
        <f>'Formato 6 a)'!E22</f>
        <v>1118472.54</v>
      </c>
      <c r="T15" s="18">
        <f>'Formato 6 a)'!F22</f>
        <v>1118472.54</v>
      </c>
      <c r="U15" s="18">
        <f>'Formato 6 a)'!G22</f>
        <v>0</v>
      </c>
    </row>
    <row r="16" spans="1:25" x14ac:dyDescent="0.25">
      <c r="A16" s="3" t="str">
        <f t="shared" si="0"/>
        <v>6,1,1,2,5,0,0</v>
      </c>
      <c r="B16">
        <v>6</v>
      </c>
      <c r="C16">
        <v>1</v>
      </c>
      <c r="D16">
        <v>1</v>
      </c>
      <c r="E16">
        <v>2</v>
      </c>
      <c r="F16">
        <v>5</v>
      </c>
      <c r="K16" t="s">
        <v>3164</v>
      </c>
      <c r="P16" s="18">
        <f>'Formato 6 a)'!B23</f>
        <v>320250</v>
      </c>
      <c r="Q16" s="18">
        <f>'Formato 6 a)'!C23</f>
        <v>0</v>
      </c>
      <c r="R16" s="18">
        <f>'Formato 6 a)'!D23</f>
        <v>320250</v>
      </c>
      <c r="S16" s="18">
        <f>'Formato 6 a)'!E23</f>
        <v>125455.5</v>
      </c>
      <c r="T16" s="18">
        <f>'Formato 6 a)'!F23</f>
        <v>125455.5</v>
      </c>
      <c r="U16" s="18">
        <f>'Formato 6 a)'!G23</f>
        <v>194794.5</v>
      </c>
    </row>
    <row r="17" spans="1:21" x14ac:dyDescent="0.25">
      <c r="A17" s="3" t="str">
        <f t="shared" si="0"/>
        <v>6,1,1,2,6,0,0</v>
      </c>
      <c r="B17">
        <v>6</v>
      </c>
      <c r="C17">
        <v>1</v>
      </c>
      <c r="D17">
        <v>1</v>
      </c>
      <c r="E17">
        <v>2</v>
      </c>
      <c r="F17">
        <v>6</v>
      </c>
      <c r="K17" t="s">
        <v>3165</v>
      </c>
      <c r="P17" s="18">
        <f>'Formato 6 a)'!B24</f>
        <v>889350</v>
      </c>
      <c r="Q17" s="18">
        <f>'Formato 6 a)'!C24</f>
        <v>-302942.25999999995</v>
      </c>
      <c r="R17" s="18">
        <f>'Formato 6 a)'!D24</f>
        <v>586407.74</v>
      </c>
      <c r="S17" s="18">
        <f>'Formato 6 a)'!E24</f>
        <v>556478.39</v>
      </c>
      <c r="T17" s="18">
        <f>'Formato 6 a)'!F24</f>
        <v>556478.39</v>
      </c>
      <c r="U17" s="18">
        <f>'Formato 6 a)'!G24</f>
        <v>29929.349999999977</v>
      </c>
    </row>
    <row r="18" spans="1:21" x14ac:dyDescent="0.25">
      <c r="A18" s="3" t="str">
        <f t="shared" si="0"/>
        <v>6,1,1,2,7,0,0</v>
      </c>
      <c r="B18">
        <v>6</v>
      </c>
      <c r="C18">
        <v>1</v>
      </c>
      <c r="D18">
        <v>1</v>
      </c>
      <c r="E18">
        <v>2</v>
      </c>
      <c r="F18">
        <v>7</v>
      </c>
      <c r="K18" t="s">
        <v>3166</v>
      </c>
      <c r="P18" s="18">
        <f>'Formato 6 a)'!B25</f>
        <v>367500</v>
      </c>
      <c r="Q18" s="18">
        <f>'Formato 6 a)'!C25</f>
        <v>7144.72</v>
      </c>
      <c r="R18" s="18">
        <f>'Formato 6 a)'!D25</f>
        <v>374644.72</v>
      </c>
      <c r="S18" s="18">
        <f>'Formato 6 a)'!E25</f>
        <v>374644.72</v>
      </c>
      <c r="T18" s="18">
        <f>'Formato 6 a)'!F25</f>
        <v>374644.72</v>
      </c>
      <c r="U18" s="18">
        <f>'Formato 6 a)'!G25</f>
        <v>0</v>
      </c>
    </row>
    <row r="19" spans="1:21" x14ac:dyDescent="0.25">
      <c r="A19" s="3" t="str">
        <f t="shared" si="0"/>
        <v>6,1,1,2,8,0,0</v>
      </c>
      <c r="B19">
        <v>6</v>
      </c>
      <c r="C19">
        <v>1</v>
      </c>
      <c r="D19">
        <v>1</v>
      </c>
      <c r="E19">
        <v>2</v>
      </c>
      <c r="F19">
        <v>8</v>
      </c>
      <c r="K19" t="s">
        <v>3167</v>
      </c>
      <c r="P19" s="18">
        <f>'Formato 6 a)'!B26</f>
        <v>0</v>
      </c>
      <c r="Q19" s="18">
        <f>'Formato 6 a)'!C26</f>
        <v>0</v>
      </c>
      <c r="R19" s="18">
        <f>'Formato 6 a)'!D26</f>
        <v>0</v>
      </c>
      <c r="S19" s="18">
        <f>'Formato 6 a)'!E26</f>
        <v>0</v>
      </c>
      <c r="T19" s="18">
        <f>'Formato 6 a)'!F26</f>
        <v>0</v>
      </c>
      <c r="U19" s="18">
        <f>'Formato 6 a)'!G26</f>
        <v>0</v>
      </c>
    </row>
    <row r="20" spans="1:21" x14ac:dyDescent="0.25">
      <c r="A20" s="3" t="str">
        <f t="shared" si="0"/>
        <v>6,1,1,2,9,0,0</v>
      </c>
      <c r="B20">
        <v>6</v>
      </c>
      <c r="C20">
        <v>1</v>
      </c>
      <c r="D20">
        <v>1</v>
      </c>
      <c r="E20">
        <v>2</v>
      </c>
      <c r="F20">
        <v>9</v>
      </c>
      <c r="K20" t="s">
        <v>3168</v>
      </c>
      <c r="P20" s="18">
        <f>'Formato 6 a)'!B27</f>
        <v>341880</v>
      </c>
      <c r="Q20" s="18">
        <f>'Formato 6 a)'!C27</f>
        <v>0</v>
      </c>
      <c r="R20" s="18">
        <f>'Formato 6 a)'!D27</f>
        <v>341880</v>
      </c>
      <c r="S20" s="18">
        <f>'Formato 6 a)'!E27</f>
        <v>335011.78000000003</v>
      </c>
      <c r="T20" s="18">
        <f>'Formato 6 a)'!F27</f>
        <v>335011.78000000003</v>
      </c>
      <c r="U20" s="18">
        <f>'Formato 6 a)'!G27</f>
        <v>6868.2199999999721</v>
      </c>
    </row>
    <row r="21" spans="1:21" x14ac:dyDescent="0.25">
      <c r="A21" s="3" t="str">
        <f t="shared" si="0"/>
        <v>6,1,1,3,0,0,0</v>
      </c>
      <c r="B21">
        <v>6</v>
      </c>
      <c r="C21">
        <v>1</v>
      </c>
      <c r="D21">
        <v>1</v>
      </c>
      <c r="E21">
        <v>3</v>
      </c>
      <c r="J21" t="s">
        <v>3178</v>
      </c>
      <c r="P21" s="18">
        <f>'Formato 6 a)'!B28</f>
        <v>21358729.000000004</v>
      </c>
      <c r="Q21" s="18">
        <f>'Formato 6 a)'!C28</f>
        <v>0</v>
      </c>
      <c r="R21" s="18">
        <f>'Formato 6 a)'!D28</f>
        <v>21358729.000000004</v>
      </c>
      <c r="S21" s="18">
        <f>'Formato 6 a)'!E28</f>
        <v>11305562.630000001</v>
      </c>
      <c r="T21" s="18">
        <f>'Formato 6 a)'!F28</f>
        <v>11305562.630000001</v>
      </c>
      <c r="U21" s="18">
        <f>'Formato 6 a)'!G28</f>
        <v>10053166.369999999</v>
      </c>
    </row>
    <row r="22" spans="1:21" x14ac:dyDescent="0.25">
      <c r="A22" s="3" t="str">
        <f t="shared" si="0"/>
        <v>6,1,1,3,1,0,0</v>
      </c>
      <c r="B22">
        <v>6</v>
      </c>
      <c r="C22">
        <v>1</v>
      </c>
      <c r="D22">
        <v>1</v>
      </c>
      <c r="E22">
        <v>3</v>
      </c>
      <c r="F22">
        <v>1</v>
      </c>
      <c r="K22" t="s">
        <v>3169</v>
      </c>
      <c r="P22" s="18">
        <f>'Formato 6 a)'!B29</f>
        <v>2089290</v>
      </c>
      <c r="Q22" s="18">
        <f>'Formato 6 a)'!C29</f>
        <v>-261081.89</v>
      </c>
      <c r="R22" s="18">
        <f>'Formato 6 a)'!D29</f>
        <v>1828208.1099999999</v>
      </c>
      <c r="S22" s="18">
        <f>'Formato 6 a)'!E29</f>
        <v>1279312.3400000001</v>
      </c>
      <c r="T22" s="18">
        <f>'Formato 6 a)'!F29</f>
        <v>1279312.3400000001</v>
      </c>
      <c r="U22" s="18">
        <f>'Formato 6 a)'!G29</f>
        <v>548895.76999999979</v>
      </c>
    </row>
    <row r="23" spans="1:21" x14ac:dyDescent="0.25">
      <c r="A23" s="3" t="str">
        <f t="shared" si="0"/>
        <v>6,1,1,3,2,0,0</v>
      </c>
      <c r="B23">
        <v>6</v>
      </c>
      <c r="C23">
        <v>1</v>
      </c>
      <c r="D23">
        <v>1</v>
      </c>
      <c r="E23">
        <v>3</v>
      </c>
      <c r="F23">
        <v>2</v>
      </c>
      <c r="K23" t="s">
        <v>3170</v>
      </c>
      <c r="P23" s="18">
        <f>'Formato 6 a)'!B30</f>
        <v>1237753.75</v>
      </c>
      <c r="Q23" s="18">
        <f>'Formato 6 a)'!C30</f>
        <v>0</v>
      </c>
      <c r="R23" s="18">
        <f>'Formato 6 a)'!D30</f>
        <v>1237753.75</v>
      </c>
      <c r="S23" s="18">
        <f>'Formato 6 a)'!E30</f>
        <v>1182889.5</v>
      </c>
      <c r="T23" s="18">
        <f>'Formato 6 a)'!F30</f>
        <v>1182889.5</v>
      </c>
      <c r="U23" s="18">
        <f>'Formato 6 a)'!G30</f>
        <v>54864.25</v>
      </c>
    </row>
    <row r="24" spans="1:21" x14ac:dyDescent="0.25">
      <c r="A24" s="3" t="str">
        <f t="shared" si="0"/>
        <v>6,1,1,3,3,0,0</v>
      </c>
      <c r="B24">
        <v>6</v>
      </c>
      <c r="C24">
        <v>1</v>
      </c>
      <c r="D24">
        <v>1</v>
      </c>
      <c r="E24">
        <v>3</v>
      </c>
      <c r="F24">
        <v>3</v>
      </c>
      <c r="K24" t="s">
        <v>3171</v>
      </c>
      <c r="P24" s="18">
        <f>'Formato 6 a)'!B31</f>
        <v>842652</v>
      </c>
      <c r="Q24" s="18">
        <f>'Formato 6 a)'!C31</f>
        <v>0</v>
      </c>
      <c r="R24" s="18">
        <f>'Formato 6 a)'!D31</f>
        <v>842652</v>
      </c>
      <c r="S24" s="18">
        <f>'Formato 6 a)'!E31</f>
        <v>796764.47</v>
      </c>
      <c r="T24" s="18">
        <f>'Formato 6 a)'!F31</f>
        <v>796764.47</v>
      </c>
      <c r="U24" s="18">
        <f>'Formato 6 a)'!G31</f>
        <v>45887.530000000028</v>
      </c>
    </row>
    <row r="25" spans="1:21" x14ac:dyDescent="0.25">
      <c r="A25" s="3" t="str">
        <f t="shared" si="0"/>
        <v>6,1,1,3,4,0,0</v>
      </c>
      <c r="B25">
        <v>6</v>
      </c>
      <c r="C25">
        <v>1</v>
      </c>
      <c r="D25">
        <v>1</v>
      </c>
      <c r="E25">
        <v>3</v>
      </c>
      <c r="F25">
        <v>4</v>
      </c>
      <c r="K25" t="s">
        <v>3172</v>
      </c>
      <c r="P25" s="18">
        <f>'Formato 6 a)'!B32</f>
        <v>1068368.74</v>
      </c>
      <c r="Q25" s="18">
        <f>'Formato 6 a)'!C32</f>
        <v>0</v>
      </c>
      <c r="R25" s="18">
        <f>'Formato 6 a)'!D32</f>
        <v>1068368.74</v>
      </c>
      <c r="S25" s="18">
        <f>'Formato 6 a)'!E32</f>
        <v>664562.04</v>
      </c>
      <c r="T25" s="18">
        <f>'Formato 6 a)'!F32</f>
        <v>664562.04</v>
      </c>
      <c r="U25" s="18">
        <f>'Formato 6 a)'!G32</f>
        <v>403806.69999999995</v>
      </c>
    </row>
    <row r="26" spans="1:21" x14ac:dyDescent="0.25">
      <c r="A26" s="3" t="str">
        <f t="shared" si="0"/>
        <v>6,1,1,3,5,0,0</v>
      </c>
      <c r="B26">
        <v>6</v>
      </c>
      <c r="C26">
        <v>1</v>
      </c>
      <c r="D26">
        <v>1</v>
      </c>
      <c r="E26">
        <v>3</v>
      </c>
      <c r="F26">
        <v>5</v>
      </c>
      <c r="K26" t="s">
        <v>3173</v>
      </c>
      <c r="P26" s="18">
        <f>'Formato 6 a)'!B33</f>
        <v>2518869.15</v>
      </c>
      <c r="Q26" s="18">
        <f>'Formato 6 a)'!C33</f>
        <v>1112136.8199999998</v>
      </c>
      <c r="R26" s="18">
        <f>'Formato 6 a)'!D33</f>
        <v>3631005.9699999997</v>
      </c>
      <c r="S26" s="18">
        <f>'Formato 6 a)'!E33</f>
        <v>3631005.97</v>
      </c>
      <c r="T26" s="18">
        <f>'Formato 6 a)'!F33</f>
        <v>3631005.97</v>
      </c>
      <c r="U26" s="18">
        <f>'Formato 6 a)'!G33</f>
        <v>0</v>
      </c>
    </row>
    <row r="27" spans="1:21" x14ac:dyDescent="0.25">
      <c r="A27" s="3" t="str">
        <f t="shared" si="0"/>
        <v>6,1,1,3,6,0,0</v>
      </c>
      <c r="B27">
        <v>6</v>
      </c>
      <c r="C27">
        <v>1</v>
      </c>
      <c r="D27">
        <v>1</v>
      </c>
      <c r="E27">
        <v>3</v>
      </c>
      <c r="F27">
        <v>6</v>
      </c>
      <c r="K27" t="s">
        <v>3174</v>
      </c>
      <c r="P27" s="18">
        <f>'Formato 6 a)'!B34</f>
        <v>2577362.14</v>
      </c>
      <c r="Q27" s="18">
        <f>'Formato 6 a)'!C34</f>
        <v>0</v>
      </c>
      <c r="R27" s="18">
        <f>'Formato 6 a)'!D34</f>
        <v>2577362.14</v>
      </c>
      <c r="S27" s="18">
        <f>'Formato 6 a)'!E34</f>
        <v>396055.5</v>
      </c>
      <c r="T27" s="18">
        <f>'Formato 6 a)'!F34</f>
        <v>396055.5</v>
      </c>
      <c r="U27" s="18">
        <f>'Formato 6 a)'!G34</f>
        <v>2181306.64</v>
      </c>
    </row>
    <row r="28" spans="1:21" x14ac:dyDescent="0.25">
      <c r="A28" s="3" t="str">
        <f t="shared" si="0"/>
        <v>6,1,1,3,7,0,0</v>
      </c>
      <c r="B28">
        <v>6</v>
      </c>
      <c r="C28">
        <v>1</v>
      </c>
      <c r="D28">
        <v>1</v>
      </c>
      <c r="E28">
        <v>3</v>
      </c>
      <c r="F28">
        <v>7</v>
      </c>
      <c r="K28" t="s">
        <v>3175</v>
      </c>
      <c r="P28" s="18">
        <f>'Formato 6 a)'!B35</f>
        <v>697410</v>
      </c>
      <c r="Q28" s="18">
        <f>'Formato 6 a)'!C35</f>
        <v>0</v>
      </c>
      <c r="R28" s="18">
        <f>'Formato 6 a)'!D35</f>
        <v>697410</v>
      </c>
      <c r="S28" s="18">
        <f>'Formato 6 a)'!E35</f>
        <v>332040.90000000002</v>
      </c>
      <c r="T28" s="18">
        <f>'Formato 6 a)'!F35</f>
        <v>332040.90000000002</v>
      </c>
      <c r="U28" s="18">
        <f>'Formato 6 a)'!G35</f>
        <v>365369.1</v>
      </c>
    </row>
    <row r="29" spans="1:21" x14ac:dyDescent="0.25">
      <c r="A29" s="3" t="str">
        <f t="shared" si="0"/>
        <v>6,1,1,3,8,0,0</v>
      </c>
      <c r="B29">
        <v>6</v>
      </c>
      <c r="C29">
        <v>1</v>
      </c>
      <c r="D29">
        <v>1</v>
      </c>
      <c r="E29">
        <v>3</v>
      </c>
      <c r="F29">
        <v>8</v>
      </c>
      <c r="K29" t="s">
        <v>3176</v>
      </c>
      <c r="P29" s="18">
        <f>'Formato 6 a)'!B36</f>
        <v>9506906.1699999999</v>
      </c>
      <c r="Q29" s="18">
        <f>'Formato 6 a)'!C36</f>
        <v>-1112136.82</v>
      </c>
      <c r="R29" s="18">
        <f>'Formato 6 a)'!D36</f>
        <v>8394769.3499999996</v>
      </c>
      <c r="S29" s="18">
        <f>'Formato 6 a)'!E36</f>
        <v>1941732.97</v>
      </c>
      <c r="T29" s="18">
        <f>'Formato 6 a)'!F36</f>
        <v>1941732.97</v>
      </c>
      <c r="U29" s="18">
        <f>'Formato 6 a)'!G36</f>
        <v>6453036.3799999999</v>
      </c>
    </row>
    <row r="30" spans="1:21" x14ac:dyDescent="0.25">
      <c r="A30" s="3" t="str">
        <f t="shared" si="0"/>
        <v>6,1,1,3,9,0,0</v>
      </c>
      <c r="B30">
        <v>6</v>
      </c>
      <c r="C30">
        <v>1</v>
      </c>
      <c r="D30">
        <v>1</v>
      </c>
      <c r="E30">
        <v>3</v>
      </c>
      <c r="F30">
        <v>9</v>
      </c>
      <c r="K30" t="s">
        <v>3177</v>
      </c>
      <c r="P30" s="18">
        <f>'Formato 6 a)'!B37</f>
        <v>820117.05</v>
      </c>
      <c r="Q30" s="18">
        <f>'Formato 6 a)'!C37</f>
        <v>261081.89</v>
      </c>
      <c r="R30" s="18">
        <f>'Formato 6 a)'!D37</f>
        <v>1081198.94</v>
      </c>
      <c r="S30" s="18">
        <f>'Formato 6 a)'!E37</f>
        <v>1081198.94</v>
      </c>
      <c r="T30" s="18">
        <f>'Formato 6 a)'!F37</f>
        <v>1081198.94</v>
      </c>
      <c r="U30" s="18">
        <f>'Formato 6 a)'!G37</f>
        <v>0</v>
      </c>
    </row>
    <row r="31" spans="1:21" x14ac:dyDescent="0.25">
      <c r="A31" s="3" t="str">
        <f t="shared" si="0"/>
        <v>6,1,1,4,0,0,0</v>
      </c>
      <c r="B31">
        <v>6</v>
      </c>
      <c r="C31">
        <v>1</v>
      </c>
      <c r="D31">
        <v>1</v>
      </c>
      <c r="E31">
        <v>4</v>
      </c>
      <c r="J31" t="s">
        <v>3179</v>
      </c>
      <c r="P31" s="18">
        <f>'Formato 6 a)'!B38</f>
        <v>0</v>
      </c>
      <c r="Q31" s="18">
        <f>'Formato 6 a)'!C38</f>
        <v>0</v>
      </c>
      <c r="R31" s="18">
        <f>'Formato 6 a)'!D38</f>
        <v>0</v>
      </c>
      <c r="S31" s="18">
        <f>'Formato 6 a)'!E38</f>
        <v>0</v>
      </c>
      <c r="T31" s="18">
        <f>'Formato 6 a)'!F38</f>
        <v>0</v>
      </c>
      <c r="U31" s="18">
        <f>'Formato 6 a)'!G38</f>
        <v>0</v>
      </c>
    </row>
    <row r="32" spans="1:21" x14ac:dyDescent="0.25">
      <c r="A32" s="3" t="str">
        <f t="shared" si="0"/>
        <v>6,1,1,4,1,0,0</v>
      </c>
      <c r="B32">
        <v>6</v>
      </c>
      <c r="C32">
        <v>1</v>
      </c>
      <c r="D32">
        <v>1</v>
      </c>
      <c r="E32">
        <v>4</v>
      </c>
      <c r="F32">
        <v>1</v>
      </c>
      <c r="K32" t="s">
        <v>3180</v>
      </c>
      <c r="P32" s="18">
        <f>'Formato 6 a)'!B39</f>
        <v>0</v>
      </c>
      <c r="Q32" s="18">
        <f>'Formato 6 a)'!C39</f>
        <v>0</v>
      </c>
      <c r="R32" s="18">
        <f>'Formato 6 a)'!D39</f>
        <v>0</v>
      </c>
      <c r="S32" s="18">
        <f>'Formato 6 a)'!E39</f>
        <v>0</v>
      </c>
      <c r="T32" s="18">
        <f>'Formato 6 a)'!F39</f>
        <v>0</v>
      </c>
      <c r="U32" s="18">
        <f>'Formato 6 a)'!G39</f>
        <v>0</v>
      </c>
    </row>
    <row r="33" spans="1:21" x14ac:dyDescent="0.25">
      <c r="A33" s="3" t="str">
        <f t="shared" si="0"/>
        <v>6,1,1,4,2,0,0</v>
      </c>
      <c r="B33">
        <v>6</v>
      </c>
      <c r="C33">
        <v>1</v>
      </c>
      <c r="D33">
        <v>1</v>
      </c>
      <c r="E33">
        <v>4</v>
      </c>
      <c r="F33">
        <v>2</v>
      </c>
      <c r="K33" t="s">
        <v>3181</v>
      </c>
      <c r="P33" s="18">
        <f>'Formato 6 a)'!B40</f>
        <v>0</v>
      </c>
      <c r="Q33" s="18">
        <f>'Formato 6 a)'!C40</f>
        <v>0</v>
      </c>
      <c r="R33" s="18">
        <f>'Formato 6 a)'!D40</f>
        <v>0</v>
      </c>
      <c r="S33" s="18">
        <f>'Formato 6 a)'!E40</f>
        <v>0</v>
      </c>
      <c r="T33" s="18">
        <f>'Formato 6 a)'!F40</f>
        <v>0</v>
      </c>
      <c r="U33" s="18">
        <f>'Formato 6 a)'!G40</f>
        <v>0</v>
      </c>
    </row>
    <row r="34" spans="1:21" x14ac:dyDescent="0.25">
      <c r="A34" s="3" t="str">
        <f t="shared" si="0"/>
        <v>6,1,1,4,3,0,0</v>
      </c>
      <c r="B34">
        <v>6</v>
      </c>
      <c r="C34">
        <v>1</v>
      </c>
      <c r="D34">
        <v>1</v>
      </c>
      <c r="E34">
        <v>4</v>
      </c>
      <c r="F34">
        <v>3</v>
      </c>
      <c r="K34" t="s">
        <v>3182</v>
      </c>
      <c r="P34" s="18">
        <f>'Formato 6 a)'!B41</f>
        <v>0</v>
      </c>
      <c r="Q34" s="18">
        <f>'Formato 6 a)'!C41</f>
        <v>0</v>
      </c>
      <c r="R34" s="18">
        <f>'Formato 6 a)'!D41</f>
        <v>0</v>
      </c>
      <c r="S34" s="18">
        <f>'Formato 6 a)'!E41</f>
        <v>0</v>
      </c>
      <c r="T34" s="18">
        <f>'Formato 6 a)'!F41</f>
        <v>0</v>
      </c>
      <c r="U34" s="18">
        <f>'Formato 6 a)'!G41</f>
        <v>0</v>
      </c>
    </row>
    <row r="35" spans="1:21" x14ac:dyDescent="0.25">
      <c r="A35" s="3" t="str">
        <f t="shared" si="0"/>
        <v>6,1,1,4,4,0,0</v>
      </c>
      <c r="B35">
        <v>6</v>
      </c>
      <c r="C35">
        <v>1</v>
      </c>
      <c r="D35">
        <v>1</v>
      </c>
      <c r="E35">
        <v>4</v>
      </c>
      <c r="F35">
        <v>4</v>
      </c>
      <c r="K35" t="s">
        <v>3183</v>
      </c>
      <c r="P35" s="18">
        <f>'Formato 6 a)'!B42</f>
        <v>0</v>
      </c>
      <c r="Q35" s="18">
        <f>'Formato 6 a)'!C42</f>
        <v>0</v>
      </c>
      <c r="R35" s="18">
        <f>'Formato 6 a)'!D42</f>
        <v>0</v>
      </c>
      <c r="S35" s="18">
        <f>'Formato 6 a)'!E42</f>
        <v>0</v>
      </c>
      <c r="T35" s="18">
        <f>'Formato 6 a)'!F42</f>
        <v>0</v>
      </c>
      <c r="U35" s="18">
        <f>'Formato 6 a)'!G42</f>
        <v>0</v>
      </c>
    </row>
    <row r="36" spans="1:21" x14ac:dyDescent="0.25">
      <c r="A36" s="3" t="str">
        <f t="shared" si="0"/>
        <v>6,1,1,4,5,0,0</v>
      </c>
      <c r="B36">
        <v>6</v>
      </c>
      <c r="C36">
        <v>1</v>
      </c>
      <c r="D36">
        <v>1</v>
      </c>
      <c r="E36">
        <v>4</v>
      </c>
      <c r="F36">
        <v>5</v>
      </c>
      <c r="K36" t="s">
        <v>3184</v>
      </c>
      <c r="P36" s="18">
        <f>'Formato 6 a)'!B43</f>
        <v>0</v>
      </c>
      <c r="Q36" s="18">
        <f>'Formato 6 a)'!C43</f>
        <v>0</v>
      </c>
      <c r="R36" s="18">
        <f>'Formato 6 a)'!D43</f>
        <v>0</v>
      </c>
      <c r="S36" s="18">
        <f>'Formato 6 a)'!E43</f>
        <v>0</v>
      </c>
      <c r="T36" s="18">
        <f>'Formato 6 a)'!F43</f>
        <v>0</v>
      </c>
      <c r="U36" s="18">
        <f>'Formato 6 a)'!G43</f>
        <v>0</v>
      </c>
    </row>
    <row r="37" spans="1:21" x14ac:dyDescent="0.25">
      <c r="A37" s="3" t="str">
        <f t="shared" si="0"/>
        <v>6,1,1,4,6,0,0</v>
      </c>
      <c r="B37">
        <v>6</v>
      </c>
      <c r="C37">
        <v>1</v>
      </c>
      <c r="D37">
        <v>1</v>
      </c>
      <c r="E37">
        <v>4</v>
      </c>
      <c r="F37">
        <v>6</v>
      </c>
      <c r="K37" t="s">
        <v>3185</v>
      </c>
      <c r="P37" s="18">
        <f>'Formato 6 a)'!B44</f>
        <v>0</v>
      </c>
      <c r="Q37" s="18">
        <f>'Formato 6 a)'!C44</f>
        <v>0</v>
      </c>
      <c r="R37" s="18">
        <f>'Formato 6 a)'!D44</f>
        <v>0</v>
      </c>
      <c r="S37" s="18">
        <f>'Formato 6 a)'!E44</f>
        <v>0</v>
      </c>
      <c r="T37" s="18">
        <f>'Formato 6 a)'!F44</f>
        <v>0</v>
      </c>
      <c r="U37" s="18">
        <f>'Formato 6 a)'!G44</f>
        <v>0</v>
      </c>
    </row>
    <row r="38" spans="1:21" x14ac:dyDescent="0.25">
      <c r="A38" s="3" t="str">
        <f t="shared" si="0"/>
        <v>6,1,1,4,7,0,0</v>
      </c>
      <c r="B38">
        <v>6</v>
      </c>
      <c r="C38">
        <v>1</v>
      </c>
      <c r="D38">
        <v>1</v>
      </c>
      <c r="E38">
        <v>4</v>
      </c>
      <c r="F38">
        <v>7</v>
      </c>
      <c r="K38" t="s">
        <v>3186</v>
      </c>
      <c r="P38" s="18">
        <f>'Formato 6 a)'!B45</f>
        <v>0</v>
      </c>
      <c r="Q38" s="18">
        <f>'Formato 6 a)'!C45</f>
        <v>0</v>
      </c>
      <c r="R38" s="18">
        <f>'Formato 6 a)'!D45</f>
        <v>0</v>
      </c>
      <c r="S38" s="18">
        <f>'Formato 6 a)'!E45</f>
        <v>0</v>
      </c>
      <c r="T38" s="18">
        <f>'Formato 6 a)'!F45</f>
        <v>0</v>
      </c>
      <c r="U38" s="18">
        <f>'Formato 6 a)'!G45</f>
        <v>0</v>
      </c>
    </row>
    <row r="39" spans="1:21" x14ac:dyDescent="0.25">
      <c r="A39" s="3" t="str">
        <f t="shared" si="0"/>
        <v>6,1,1,4,8,0,0</v>
      </c>
      <c r="B39">
        <v>6</v>
      </c>
      <c r="C39">
        <v>1</v>
      </c>
      <c r="D39">
        <v>1</v>
      </c>
      <c r="E39">
        <v>4</v>
      </c>
      <c r="F39">
        <v>8</v>
      </c>
      <c r="K39" t="s">
        <v>3187</v>
      </c>
      <c r="P39" s="18">
        <f>'Formato 6 a)'!B46</f>
        <v>0</v>
      </c>
      <c r="Q39" s="18">
        <f>'Formato 6 a)'!C46</f>
        <v>0</v>
      </c>
      <c r="R39" s="18">
        <f>'Formato 6 a)'!D46</f>
        <v>0</v>
      </c>
      <c r="S39" s="18">
        <f>'Formato 6 a)'!E46</f>
        <v>0</v>
      </c>
      <c r="T39" s="18">
        <f>'Formato 6 a)'!F46</f>
        <v>0</v>
      </c>
      <c r="U39" s="18">
        <f>'Formato 6 a)'!G46</f>
        <v>0</v>
      </c>
    </row>
    <row r="40" spans="1:21" x14ac:dyDescent="0.25">
      <c r="A40" s="3" t="str">
        <f t="shared" si="0"/>
        <v>6,1,1,4,9,0,0</v>
      </c>
      <c r="B40">
        <v>6</v>
      </c>
      <c r="C40">
        <v>1</v>
      </c>
      <c r="D40">
        <v>1</v>
      </c>
      <c r="E40">
        <v>4</v>
      </c>
      <c r="F40">
        <v>9</v>
      </c>
      <c r="K40" t="s">
        <v>3188</v>
      </c>
      <c r="P40" s="18">
        <f>'Formato 6 a)'!B47</f>
        <v>0</v>
      </c>
      <c r="Q40" s="18">
        <f>'Formato 6 a)'!C47</f>
        <v>0</v>
      </c>
      <c r="R40" s="18">
        <f>'Formato 6 a)'!D47</f>
        <v>0</v>
      </c>
      <c r="S40" s="18">
        <f>'Formato 6 a)'!E47</f>
        <v>0</v>
      </c>
      <c r="T40" s="18">
        <f>'Formato 6 a)'!F47</f>
        <v>0</v>
      </c>
      <c r="U40" s="18">
        <f>'Formato 6 a)'!G47</f>
        <v>0</v>
      </c>
    </row>
    <row r="41" spans="1:21" x14ac:dyDescent="0.25">
      <c r="A41" s="3" t="str">
        <f t="shared" si="0"/>
        <v>6,1,1,5,0,0,0</v>
      </c>
      <c r="B41">
        <v>6</v>
      </c>
      <c r="C41">
        <v>1</v>
      </c>
      <c r="D41">
        <v>1</v>
      </c>
      <c r="E41">
        <v>5</v>
      </c>
      <c r="J41" t="s">
        <v>3198</v>
      </c>
      <c r="P41" s="18">
        <f>'Formato 6 a)'!B48</f>
        <v>5614010.3200000003</v>
      </c>
      <c r="Q41" s="18">
        <f>'Formato 6 a)'!C48</f>
        <v>0</v>
      </c>
      <c r="R41" s="18">
        <f>'Formato 6 a)'!D48</f>
        <v>5614010.3200000003</v>
      </c>
      <c r="S41" s="18">
        <f>'Formato 6 a)'!E48</f>
        <v>1705803.37</v>
      </c>
      <c r="T41" s="18">
        <f>'Formato 6 a)'!F48</f>
        <v>1705803.37</v>
      </c>
      <c r="U41" s="18">
        <f>'Formato 6 a)'!G48</f>
        <v>3908206.95</v>
      </c>
    </row>
    <row r="42" spans="1:21" x14ac:dyDescent="0.25">
      <c r="A42" s="3" t="str">
        <f t="shared" si="0"/>
        <v>6,1,1,5,1,0,0</v>
      </c>
      <c r="B42">
        <v>6</v>
      </c>
      <c r="C42">
        <v>1</v>
      </c>
      <c r="D42">
        <v>1</v>
      </c>
      <c r="E42">
        <v>5</v>
      </c>
      <c r="F42">
        <v>1</v>
      </c>
      <c r="K42" t="s">
        <v>3189</v>
      </c>
      <c r="P42" s="18">
        <f>'Formato 6 a)'!B49</f>
        <v>2003010.32</v>
      </c>
      <c r="Q42" s="18">
        <f>'Formato 6 a)'!C49</f>
        <v>0</v>
      </c>
      <c r="R42" s="18">
        <f>'Formato 6 a)'!D49</f>
        <v>2003010.32</v>
      </c>
      <c r="S42" s="18">
        <f>'Formato 6 a)'!E49</f>
        <v>184049.34</v>
      </c>
      <c r="T42" s="18">
        <f>'Formato 6 a)'!F49</f>
        <v>184049.34</v>
      </c>
      <c r="U42" s="18">
        <f>'Formato 6 a)'!G49</f>
        <v>1818960.98</v>
      </c>
    </row>
    <row r="43" spans="1:21" x14ac:dyDescent="0.25">
      <c r="A43" s="3" t="str">
        <f t="shared" si="0"/>
        <v>6,1,1,5,2,0,0</v>
      </c>
      <c r="B43">
        <v>6</v>
      </c>
      <c r="C43">
        <v>1</v>
      </c>
      <c r="D43">
        <v>1</v>
      </c>
      <c r="E43">
        <v>5</v>
      </c>
      <c r="F43">
        <v>2</v>
      </c>
      <c r="K43" t="s">
        <v>3190</v>
      </c>
      <c r="P43" s="18">
        <f>'Formato 6 a)'!B50</f>
        <v>0</v>
      </c>
      <c r="Q43" s="18">
        <f>'Formato 6 a)'!C50</f>
        <v>0</v>
      </c>
      <c r="R43" s="18">
        <f>'Formato 6 a)'!D50</f>
        <v>0</v>
      </c>
      <c r="S43" s="18">
        <f>'Formato 6 a)'!E50</f>
        <v>0</v>
      </c>
      <c r="T43" s="18">
        <f>'Formato 6 a)'!F50</f>
        <v>0</v>
      </c>
      <c r="U43" s="18">
        <f>'Formato 6 a)'!G50</f>
        <v>0</v>
      </c>
    </row>
    <row r="44" spans="1:21" x14ac:dyDescent="0.25">
      <c r="A44" s="3" t="str">
        <f t="shared" si="0"/>
        <v>6,1,1,5,3,0,0</v>
      </c>
      <c r="B44">
        <v>6</v>
      </c>
      <c r="C44">
        <v>1</v>
      </c>
      <c r="D44">
        <v>1</v>
      </c>
      <c r="E44">
        <v>5</v>
      </c>
      <c r="F44">
        <v>3</v>
      </c>
      <c r="K44" t="s">
        <v>3191</v>
      </c>
      <c r="P44" s="18">
        <f>'Formato 6 a)'!B51</f>
        <v>0</v>
      </c>
      <c r="Q44" s="18">
        <f>'Formato 6 a)'!C51</f>
        <v>0</v>
      </c>
      <c r="R44" s="18">
        <f>'Formato 6 a)'!D51</f>
        <v>0</v>
      </c>
      <c r="S44" s="18">
        <f>'Formato 6 a)'!E51</f>
        <v>0</v>
      </c>
      <c r="T44" s="18">
        <f>'Formato 6 a)'!F51</f>
        <v>0</v>
      </c>
      <c r="U44" s="18">
        <f>'Formato 6 a)'!G51</f>
        <v>0</v>
      </c>
    </row>
    <row r="45" spans="1:21" x14ac:dyDescent="0.25">
      <c r="A45" s="3" t="str">
        <f t="shared" si="0"/>
        <v>6,1,1,5,4,0,0</v>
      </c>
      <c r="B45">
        <v>6</v>
      </c>
      <c r="C45">
        <v>1</v>
      </c>
      <c r="D45">
        <v>1</v>
      </c>
      <c r="E45">
        <v>5</v>
      </c>
      <c r="F45">
        <v>4</v>
      </c>
      <c r="K45" t="s">
        <v>3192</v>
      </c>
      <c r="P45" s="18">
        <f>'Formato 6 a)'!B52</f>
        <v>1743000</v>
      </c>
      <c r="Q45" s="18">
        <f>'Formato 6 a)'!C52</f>
        <v>0</v>
      </c>
      <c r="R45" s="18">
        <f>'Formato 6 a)'!D52</f>
        <v>1743000</v>
      </c>
      <c r="S45" s="18">
        <f>'Formato 6 a)'!E52</f>
        <v>0</v>
      </c>
      <c r="T45" s="18">
        <f>'Formato 6 a)'!F52</f>
        <v>0</v>
      </c>
      <c r="U45" s="18">
        <f>'Formato 6 a)'!G52</f>
        <v>1743000</v>
      </c>
    </row>
    <row r="46" spans="1:21" x14ac:dyDescent="0.25">
      <c r="A46" s="3" t="str">
        <f t="shared" si="0"/>
        <v>6,1,1,5,5,0,0</v>
      </c>
      <c r="B46">
        <v>6</v>
      </c>
      <c r="C46">
        <v>1</v>
      </c>
      <c r="D46">
        <v>1</v>
      </c>
      <c r="E46">
        <v>5</v>
      </c>
      <c r="F46">
        <v>5</v>
      </c>
      <c r="K46" t="s">
        <v>3193</v>
      </c>
      <c r="P46" s="18">
        <f>'Formato 6 a)'!B53</f>
        <v>0</v>
      </c>
      <c r="Q46" s="18">
        <f>'Formato 6 a)'!C53</f>
        <v>0</v>
      </c>
      <c r="R46" s="18">
        <f>'Formato 6 a)'!D53</f>
        <v>0</v>
      </c>
      <c r="S46" s="18">
        <f>'Formato 6 a)'!E53</f>
        <v>0</v>
      </c>
      <c r="T46" s="18">
        <f>'Formato 6 a)'!F53</f>
        <v>0</v>
      </c>
      <c r="U46" s="18">
        <f>'Formato 6 a)'!G53</f>
        <v>0</v>
      </c>
    </row>
    <row r="47" spans="1:21" x14ac:dyDescent="0.25">
      <c r="A47" s="3" t="str">
        <f t="shared" si="0"/>
        <v>6,1,1,5,6,0,0</v>
      </c>
      <c r="B47">
        <v>6</v>
      </c>
      <c r="C47">
        <v>1</v>
      </c>
      <c r="D47">
        <v>1</v>
      </c>
      <c r="E47">
        <v>5</v>
      </c>
      <c r="F47">
        <v>6</v>
      </c>
      <c r="K47" t="s">
        <v>3194</v>
      </c>
      <c r="P47" s="18">
        <f>'Formato 6 a)'!B54</f>
        <v>168000</v>
      </c>
      <c r="Q47" s="18">
        <f>'Formato 6 a)'!C54</f>
        <v>123265.03</v>
      </c>
      <c r="R47" s="18">
        <f>'Formato 6 a)'!D54</f>
        <v>291265.03000000003</v>
      </c>
      <c r="S47" s="18">
        <f>'Formato 6 a)'!E54</f>
        <v>291265.03000000003</v>
      </c>
      <c r="T47" s="18">
        <f>'Formato 6 a)'!F54</f>
        <v>291265.03000000003</v>
      </c>
      <c r="U47" s="18">
        <f>'Formato 6 a)'!G54</f>
        <v>0</v>
      </c>
    </row>
    <row r="48" spans="1:21" x14ac:dyDescent="0.25">
      <c r="A48" s="3" t="str">
        <f t="shared" si="0"/>
        <v>6,1,1,5,7,0,0</v>
      </c>
      <c r="B48">
        <v>6</v>
      </c>
      <c r="C48">
        <v>1</v>
      </c>
      <c r="D48">
        <v>1</v>
      </c>
      <c r="E48">
        <v>5</v>
      </c>
      <c r="F48">
        <v>7</v>
      </c>
      <c r="K48" t="s">
        <v>3195</v>
      </c>
      <c r="P48" s="18">
        <f>'Formato 6 a)'!B55</f>
        <v>1700000</v>
      </c>
      <c r="Q48" s="18">
        <f>'Formato 6 a)'!C55</f>
        <v>-123265.03</v>
      </c>
      <c r="R48" s="18">
        <f>'Formato 6 a)'!D55</f>
        <v>1576734.97</v>
      </c>
      <c r="S48" s="18">
        <f>'Formato 6 a)'!E55</f>
        <v>1230489</v>
      </c>
      <c r="T48" s="18">
        <f>'Formato 6 a)'!F55</f>
        <v>1230489</v>
      </c>
      <c r="U48" s="18">
        <f>'Formato 6 a)'!G55</f>
        <v>346245.97</v>
      </c>
    </row>
    <row r="49" spans="1:21" x14ac:dyDescent="0.25">
      <c r="A49" s="3" t="str">
        <f t="shared" si="0"/>
        <v>6,1,1,5,8,0,0</v>
      </c>
      <c r="B49">
        <v>6</v>
      </c>
      <c r="C49">
        <v>1</v>
      </c>
      <c r="D49">
        <v>1</v>
      </c>
      <c r="E49">
        <v>5</v>
      </c>
      <c r="F49">
        <v>8</v>
      </c>
      <c r="K49" t="s">
        <v>3196</v>
      </c>
      <c r="P49" s="18">
        <f>'Formato 6 a)'!B56</f>
        <v>0</v>
      </c>
      <c r="Q49" s="18">
        <f>'Formato 6 a)'!C56</f>
        <v>0</v>
      </c>
      <c r="R49" s="18">
        <f>'Formato 6 a)'!D56</f>
        <v>0</v>
      </c>
      <c r="S49" s="18">
        <f>'Formato 6 a)'!E56</f>
        <v>0</v>
      </c>
      <c r="T49" s="18">
        <f>'Formato 6 a)'!F56</f>
        <v>0</v>
      </c>
      <c r="U49" s="18">
        <f>'Formato 6 a)'!G56</f>
        <v>0</v>
      </c>
    </row>
    <row r="50" spans="1:21" x14ac:dyDescent="0.25">
      <c r="A50" s="3" t="str">
        <f t="shared" si="0"/>
        <v>6,1,1,5,9,0,0</v>
      </c>
      <c r="B50">
        <v>6</v>
      </c>
      <c r="C50">
        <v>1</v>
      </c>
      <c r="D50">
        <v>1</v>
      </c>
      <c r="E50">
        <v>5</v>
      </c>
      <c r="F50">
        <v>9</v>
      </c>
      <c r="K50" t="s">
        <v>3197</v>
      </c>
      <c r="P50" s="18">
        <f>'Formato 6 a)'!B57</f>
        <v>0</v>
      </c>
      <c r="Q50" s="18">
        <f>'Formato 6 a)'!C57</f>
        <v>0</v>
      </c>
      <c r="R50" s="18">
        <f>'Formato 6 a)'!D57</f>
        <v>0</v>
      </c>
      <c r="S50" s="18">
        <f>'Formato 6 a)'!E57</f>
        <v>0</v>
      </c>
      <c r="T50" s="18">
        <f>'Formato 6 a)'!F57</f>
        <v>0</v>
      </c>
      <c r="U50" s="18">
        <f>'Formato 6 a)'!G57</f>
        <v>0</v>
      </c>
    </row>
    <row r="51" spans="1:21" x14ac:dyDescent="0.25">
      <c r="A51" s="3" t="str">
        <f t="shared" si="0"/>
        <v>6,1,1,6,0,0,0</v>
      </c>
      <c r="B51">
        <v>6</v>
      </c>
      <c r="C51">
        <v>1</v>
      </c>
      <c r="D51">
        <v>1</v>
      </c>
      <c r="E51">
        <v>6</v>
      </c>
      <c r="J51" t="s">
        <v>3199</v>
      </c>
      <c r="P51" s="18">
        <f>'Formato 6 a)'!B58</f>
        <v>3439242.38</v>
      </c>
      <c r="Q51" s="18">
        <f>'Formato 6 a)'!C58</f>
        <v>0</v>
      </c>
      <c r="R51" s="18">
        <f>'Formato 6 a)'!D58</f>
        <v>3439242.38</v>
      </c>
      <c r="S51" s="18">
        <f>'Formato 6 a)'!E58</f>
        <v>0</v>
      </c>
      <c r="T51" s="18">
        <f>'Formato 6 a)'!F58</f>
        <v>0</v>
      </c>
      <c r="U51" s="18">
        <f>'Formato 6 a)'!G58</f>
        <v>3439242.38</v>
      </c>
    </row>
    <row r="52" spans="1:21" x14ac:dyDescent="0.25">
      <c r="A52" s="3" t="str">
        <f t="shared" si="0"/>
        <v>6,1,1,6,1,0,0</v>
      </c>
      <c r="B52">
        <v>6</v>
      </c>
      <c r="C52">
        <v>1</v>
      </c>
      <c r="D52">
        <v>1</v>
      </c>
      <c r="E52">
        <v>6</v>
      </c>
      <c r="F52">
        <v>1</v>
      </c>
      <c r="K52" t="s">
        <v>3200</v>
      </c>
      <c r="P52" s="18">
        <f>'Formato 6 a)'!B59</f>
        <v>3439242.38</v>
      </c>
      <c r="Q52" s="18">
        <f>'Formato 6 a)'!C59</f>
        <v>0</v>
      </c>
      <c r="R52" s="18">
        <f>'Formato 6 a)'!D59</f>
        <v>3439242.38</v>
      </c>
      <c r="S52" s="18">
        <f>'Formato 6 a)'!E59</f>
        <v>0</v>
      </c>
      <c r="T52" s="18">
        <f>'Formato 6 a)'!F59</f>
        <v>0</v>
      </c>
      <c r="U52" s="18">
        <f>'Formato 6 a)'!G59</f>
        <v>3439242.38</v>
      </c>
    </row>
    <row r="53" spans="1:21" x14ac:dyDescent="0.25">
      <c r="A53" s="3" t="str">
        <f t="shared" si="0"/>
        <v>6,1,1,6,2,0,0</v>
      </c>
      <c r="B53">
        <v>6</v>
      </c>
      <c r="C53">
        <v>1</v>
      </c>
      <c r="D53">
        <v>1</v>
      </c>
      <c r="E53">
        <v>6</v>
      </c>
      <c r="F53">
        <v>2</v>
      </c>
      <c r="K53" t="s">
        <v>3201</v>
      </c>
      <c r="P53" s="18">
        <f>'Formato 6 a)'!B60</f>
        <v>0</v>
      </c>
      <c r="Q53" s="18">
        <f>'Formato 6 a)'!C60</f>
        <v>0</v>
      </c>
      <c r="R53" s="18">
        <f>'Formato 6 a)'!D60</f>
        <v>0</v>
      </c>
      <c r="S53" s="18">
        <f>'Formato 6 a)'!E60</f>
        <v>0</v>
      </c>
      <c r="T53" s="18">
        <f>'Formato 6 a)'!F60</f>
        <v>0</v>
      </c>
      <c r="U53" s="18">
        <f>'Formato 6 a)'!G60</f>
        <v>0</v>
      </c>
    </row>
    <row r="54" spans="1:21" x14ac:dyDescent="0.25">
      <c r="A54" s="3" t="str">
        <f t="shared" si="0"/>
        <v>6,1,1,6,3,0,0</v>
      </c>
      <c r="B54">
        <v>6</v>
      </c>
      <c r="C54">
        <v>1</v>
      </c>
      <c r="D54">
        <v>1</v>
      </c>
      <c r="E54">
        <v>6</v>
      </c>
      <c r="F54">
        <v>3</v>
      </c>
      <c r="K54" t="s">
        <v>3202</v>
      </c>
      <c r="P54" s="18">
        <f>'Formato 6 a)'!B61</f>
        <v>0</v>
      </c>
      <c r="Q54" s="18">
        <f>'Formato 6 a)'!C61</f>
        <v>0</v>
      </c>
      <c r="R54" s="18">
        <f>'Formato 6 a)'!D61</f>
        <v>0</v>
      </c>
      <c r="S54" s="18">
        <f>'Formato 6 a)'!E61</f>
        <v>0</v>
      </c>
      <c r="T54" s="18">
        <f>'Formato 6 a)'!F61</f>
        <v>0</v>
      </c>
      <c r="U54" s="18">
        <f>'Formato 6 a)'!G61</f>
        <v>0</v>
      </c>
    </row>
    <row r="55" spans="1:21" x14ac:dyDescent="0.25">
      <c r="A55" s="3" t="str">
        <f t="shared" si="0"/>
        <v>6,1,1,7,0,0,0</v>
      </c>
      <c r="B55">
        <v>6</v>
      </c>
      <c r="C55">
        <v>1</v>
      </c>
      <c r="D55">
        <v>1</v>
      </c>
      <c r="E55">
        <v>7</v>
      </c>
      <c r="J55" t="s">
        <v>3203</v>
      </c>
      <c r="P55" s="18">
        <f>'Formato 6 a)'!B62</f>
        <v>0</v>
      </c>
      <c r="Q55" s="18">
        <f>'Formato 6 a)'!C62</f>
        <v>0</v>
      </c>
      <c r="R55" s="18">
        <f>'Formato 6 a)'!D62</f>
        <v>0</v>
      </c>
      <c r="S55" s="18">
        <f>'Formato 6 a)'!E62</f>
        <v>0</v>
      </c>
      <c r="T55" s="18">
        <f>'Formato 6 a)'!F62</f>
        <v>0</v>
      </c>
      <c r="U55" s="18">
        <f>'Formato 6 a)'!G62</f>
        <v>0</v>
      </c>
    </row>
    <row r="56" spans="1:21" x14ac:dyDescent="0.25">
      <c r="A56" s="3" t="str">
        <f t="shared" si="0"/>
        <v>6,1,1,7,1,0,0</v>
      </c>
      <c r="B56">
        <v>6</v>
      </c>
      <c r="C56">
        <v>1</v>
      </c>
      <c r="D56">
        <v>1</v>
      </c>
      <c r="E56">
        <v>7</v>
      </c>
      <c r="F56">
        <v>1</v>
      </c>
      <c r="K56" t="s">
        <v>3204</v>
      </c>
      <c r="P56" s="18">
        <f>'Formato 6 a)'!B63</f>
        <v>0</v>
      </c>
      <c r="Q56" s="18">
        <f>'Formato 6 a)'!C63</f>
        <v>0</v>
      </c>
      <c r="R56" s="18">
        <f>'Formato 6 a)'!D63</f>
        <v>0</v>
      </c>
      <c r="S56" s="18">
        <f>'Formato 6 a)'!E63</f>
        <v>0</v>
      </c>
      <c r="T56" s="18">
        <f>'Formato 6 a)'!F63</f>
        <v>0</v>
      </c>
      <c r="U56" s="18">
        <f>'Formato 6 a)'!G63</f>
        <v>0</v>
      </c>
    </row>
    <row r="57" spans="1:21" x14ac:dyDescent="0.25">
      <c r="A57" s="3" t="str">
        <f t="shared" si="0"/>
        <v>6,1,1,7,2,0,0</v>
      </c>
      <c r="B57">
        <v>6</v>
      </c>
      <c r="C57">
        <v>1</v>
      </c>
      <c r="D57">
        <v>1</v>
      </c>
      <c r="E57">
        <v>7</v>
      </c>
      <c r="F57">
        <v>2</v>
      </c>
      <c r="K57" t="s">
        <v>3205</v>
      </c>
      <c r="P57" s="18">
        <f>'Formato 6 a)'!B64</f>
        <v>0</v>
      </c>
      <c r="Q57" s="18">
        <f>'Formato 6 a)'!C64</f>
        <v>0</v>
      </c>
      <c r="R57" s="18">
        <f>'Formato 6 a)'!D64</f>
        <v>0</v>
      </c>
      <c r="S57" s="18">
        <f>'Formato 6 a)'!E64</f>
        <v>0</v>
      </c>
      <c r="T57" s="18">
        <f>'Formato 6 a)'!F64</f>
        <v>0</v>
      </c>
      <c r="U57" s="18">
        <f>'Formato 6 a)'!G64</f>
        <v>0</v>
      </c>
    </row>
    <row r="58" spans="1:21" x14ac:dyDescent="0.25">
      <c r="A58" s="3" t="str">
        <f t="shared" si="0"/>
        <v>6,1,1,7,3,0,0</v>
      </c>
      <c r="B58">
        <v>6</v>
      </c>
      <c r="C58">
        <v>1</v>
      </c>
      <c r="D58">
        <v>1</v>
      </c>
      <c r="E58">
        <v>7</v>
      </c>
      <c r="F58">
        <v>3</v>
      </c>
      <c r="K58" t="s">
        <v>3206</v>
      </c>
      <c r="P58" s="18">
        <f>'Formato 6 a)'!B65</f>
        <v>0</v>
      </c>
      <c r="Q58" s="18">
        <f>'Formato 6 a)'!C65</f>
        <v>0</v>
      </c>
      <c r="R58" s="18">
        <f>'Formato 6 a)'!D65</f>
        <v>0</v>
      </c>
      <c r="S58" s="18">
        <f>'Formato 6 a)'!E65</f>
        <v>0</v>
      </c>
      <c r="T58" s="18">
        <f>'Formato 6 a)'!F65</f>
        <v>0</v>
      </c>
      <c r="U58" s="18">
        <f>'Formato 6 a)'!G65</f>
        <v>0</v>
      </c>
    </row>
    <row r="59" spans="1:21" x14ac:dyDescent="0.25">
      <c r="A59" s="3" t="str">
        <f t="shared" si="0"/>
        <v>6,1,1,7,4,0,0</v>
      </c>
      <c r="B59">
        <v>6</v>
      </c>
      <c r="C59">
        <v>1</v>
      </c>
      <c r="D59">
        <v>1</v>
      </c>
      <c r="E59">
        <v>7</v>
      </c>
      <c r="F59">
        <v>4</v>
      </c>
      <c r="K59" t="s">
        <v>3207</v>
      </c>
      <c r="P59" s="18">
        <f>'Formato 6 a)'!B66</f>
        <v>0</v>
      </c>
      <c r="Q59" s="18">
        <f>'Formato 6 a)'!C66</f>
        <v>0</v>
      </c>
      <c r="R59" s="18">
        <f>'Formato 6 a)'!D66</f>
        <v>0</v>
      </c>
      <c r="S59" s="18">
        <f>'Formato 6 a)'!E66</f>
        <v>0</v>
      </c>
      <c r="T59" s="18">
        <f>'Formato 6 a)'!F66</f>
        <v>0</v>
      </c>
      <c r="U59" s="18">
        <f>'Formato 6 a)'!G66</f>
        <v>0</v>
      </c>
    </row>
    <row r="60" spans="1:21" x14ac:dyDescent="0.25">
      <c r="A60" s="3" t="str">
        <f t="shared" si="0"/>
        <v>6,1,1,7,5,0,0</v>
      </c>
      <c r="B60">
        <v>6</v>
      </c>
      <c r="C60">
        <v>1</v>
      </c>
      <c r="D60">
        <v>1</v>
      </c>
      <c r="E60">
        <v>7</v>
      </c>
      <c r="F60">
        <v>5</v>
      </c>
      <c r="K60" t="s">
        <v>3208</v>
      </c>
      <c r="P60" s="18">
        <f>'Formato 6 a)'!B67</f>
        <v>0</v>
      </c>
      <c r="Q60" s="18">
        <f>'Formato 6 a)'!C67</f>
        <v>0</v>
      </c>
      <c r="R60" s="18">
        <f>'Formato 6 a)'!D67</f>
        <v>0</v>
      </c>
      <c r="S60" s="18">
        <f>'Formato 6 a)'!E67</f>
        <v>0</v>
      </c>
      <c r="T60" s="18">
        <f>'Formato 6 a)'!F67</f>
        <v>0</v>
      </c>
      <c r="U60" s="18">
        <f>'Formato 6 a)'!G67</f>
        <v>0</v>
      </c>
    </row>
    <row r="61" spans="1:21" x14ac:dyDescent="0.25">
      <c r="A61" s="3" t="str">
        <f t="shared" si="0"/>
        <v>6,1,1,7,5,1,0</v>
      </c>
      <c r="B61">
        <v>6</v>
      </c>
      <c r="C61">
        <v>1</v>
      </c>
      <c r="D61">
        <v>1</v>
      </c>
      <c r="E61">
        <v>7</v>
      </c>
      <c r="F61">
        <v>5</v>
      </c>
      <c r="G61">
        <v>1</v>
      </c>
      <c r="L61" t="s">
        <v>344</v>
      </c>
      <c r="P61" s="18">
        <f>'Formato 6 a)'!B68</f>
        <v>0</v>
      </c>
      <c r="Q61" s="18">
        <f>'Formato 6 a)'!C68</f>
        <v>0</v>
      </c>
      <c r="R61" s="18">
        <f>'Formato 6 a)'!D68</f>
        <v>0</v>
      </c>
      <c r="S61" s="18">
        <f>'Formato 6 a)'!E68</f>
        <v>0</v>
      </c>
      <c r="T61" s="18">
        <f>'Formato 6 a)'!F68</f>
        <v>0</v>
      </c>
      <c r="U61" s="18">
        <f>'Formato 6 a)'!G68</f>
        <v>0</v>
      </c>
    </row>
    <row r="62" spans="1:21" x14ac:dyDescent="0.25">
      <c r="A62" s="3" t="str">
        <f t="shared" si="0"/>
        <v>6,1,1,7,6,0,0</v>
      </c>
      <c r="B62">
        <v>6</v>
      </c>
      <c r="C62">
        <v>1</v>
      </c>
      <c r="D62">
        <v>1</v>
      </c>
      <c r="E62">
        <v>7</v>
      </c>
      <c r="F62">
        <v>6</v>
      </c>
      <c r="K62" t="s">
        <v>3209</v>
      </c>
      <c r="L62" s="148"/>
      <c r="P62" s="18">
        <f>'Formato 6 a)'!B69</f>
        <v>0</v>
      </c>
      <c r="Q62" s="18">
        <f>'Formato 6 a)'!C69</f>
        <v>0</v>
      </c>
      <c r="R62" s="18">
        <f>'Formato 6 a)'!D69</f>
        <v>0</v>
      </c>
      <c r="S62" s="18">
        <f>'Formato 6 a)'!E69</f>
        <v>0</v>
      </c>
      <c r="T62" s="18">
        <f>'Formato 6 a)'!F69</f>
        <v>0</v>
      </c>
      <c r="U62" s="18">
        <f>'Formato 6 a)'!G69</f>
        <v>0</v>
      </c>
    </row>
    <row r="63" spans="1:21" x14ac:dyDescent="0.25">
      <c r="A63" s="3" t="str">
        <f t="shared" si="0"/>
        <v>6,1,1,7,7,0,0</v>
      </c>
      <c r="B63">
        <v>6</v>
      </c>
      <c r="C63">
        <v>1</v>
      </c>
      <c r="D63">
        <v>1</v>
      </c>
      <c r="E63">
        <v>7</v>
      </c>
      <c r="F63">
        <v>7</v>
      </c>
      <c r="K63" t="s">
        <v>3210</v>
      </c>
      <c r="P63" s="18">
        <f>'Formato 6 a)'!B70</f>
        <v>0</v>
      </c>
      <c r="Q63" s="18">
        <f>'Formato 6 a)'!C70</f>
        <v>0</v>
      </c>
      <c r="R63" s="18">
        <f>'Formato 6 a)'!D70</f>
        <v>0</v>
      </c>
      <c r="S63" s="18">
        <f>'Formato 6 a)'!E70</f>
        <v>0</v>
      </c>
      <c r="T63" s="18">
        <f>'Formato 6 a)'!F70</f>
        <v>0</v>
      </c>
      <c r="U63" s="18">
        <f>'Formato 6 a)'!G70</f>
        <v>0</v>
      </c>
    </row>
    <row r="64" spans="1:21" x14ac:dyDescent="0.25">
      <c r="A64" s="3" t="str">
        <f t="shared" ref="A64:A76" si="1">IF(LEN(CLEAN(B64))=0,"0",B64)&amp;","&amp;IF(LEN(CLEAN(C64))=0,"0",C64)&amp;","&amp;IF(LEN(CLEAN(D64))=0,"0",D64)&amp;","&amp;IF(LEN(CLEAN(E64))=0,"0",E64)&amp;","&amp;IF(LEN(CLEAN(F64))=0,"0",F64)&amp;","&amp;IF(LEN(CLEAN(G64))=0,"0",G64)&amp;","&amp;IF(LEN(CLEAN(H64))=0,"0",H64)</f>
        <v>6,1,1,8,0,0,0</v>
      </c>
      <c r="B64">
        <v>6</v>
      </c>
      <c r="C64">
        <v>1</v>
      </c>
      <c r="D64">
        <v>1</v>
      </c>
      <c r="E64">
        <v>8</v>
      </c>
      <c r="J64" t="s">
        <v>3211</v>
      </c>
      <c r="P64" s="18">
        <f>'Formato 6 a)'!B71</f>
        <v>0</v>
      </c>
      <c r="Q64" s="18">
        <f>'Formato 6 a)'!C71</f>
        <v>0</v>
      </c>
      <c r="R64" s="18">
        <f>'Formato 6 a)'!D71</f>
        <v>0</v>
      </c>
      <c r="S64" s="18">
        <f>'Formato 6 a)'!E71</f>
        <v>0</v>
      </c>
      <c r="T64" s="18">
        <f>'Formato 6 a)'!F71</f>
        <v>0</v>
      </c>
      <c r="U64" s="18">
        <f>'Formato 6 a)'!G71</f>
        <v>0</v>
      </c>
    </row>
    <row r="65" spans="1:21" x14ac:dyDescent="0.25">
      <c r="A65" s="3" t="str">
        <f t="shared" si="1"/>
        <v>6,1,1,8,1,0,0</v>
      </c>
      <c r="B65">
        <v>6</v>
      </c>
      <c r="C65">
        <v>1</v>
      </c>
      <c r="D65">
        <v>1</v>
      </c>
      <c r="E65">
        <v>8</v>
      </c>
      <c r="F65">
        <v>1</v>
      </c>
      <c r="K65" t="s">
        <v>759</v>
      </c>
      <c r="P65" s="18">
        <f>'Formato 6 a)'!B72</f>
        <v>0</v>
      </c>
      <c r="Q65" s="18">
        <f>'Formato 6 a)'!C72</f>
        <v>0</v>
      </c>
      <c r="R65" s="18">
        <f>'Formato 6 a)'!D72</f>
        <v>0</v>
      </c>
      <c r="S65" s="18">
        <f>'Formato 6 a)'!E72</f>
        <v>0</v>
      </c>
      <c r="T65" s="18">
        <f>'Formato 6 a)'!F72</f>
        <v>0</v>
      </c>
      <c r="U65" s="18">
        <f>'Formato 6 a)'!G72</f>
        <v>0</v>
      </c>
    </row>
    <row r="66" spans="1:21" x14ac:dyDescent="0.25">
      <c r="A66" s="3" t="str">
        <f t="shared" si="1"/>
        <v>6,1,1,8,2,0,0</v>
      </c>
      <c r="B66">
        <v>6</v>
      </c>
      <c r="C66">
        <v>1</v>
      </c>
      <c r="D66">
        <v>1</v>
      </c>
      <c r="E66">
        <v>8</v>
      </c>
      <c r="F66">
        <v>2</v>
      </c>
      <c r="K66" t="s">
        <v>654</v>
      </c>
      <c r="P66" s="18">
        <f>'Formato 6 a)'!B73</f>
        <v>0</v>
      </c>
      <c r="Q66" s="18">
        <f>'Formato 6 a)'!C73</f>
        <v>0</v>
      </c>
      <c r="R66" s="18">
        <f>'Formato 6 a)'!D73</f>
        <v>0</v>
      </c>
      <c r="S66" s="18">
        <f>'Formato 6 a)'!E73</f>
        <v>0</v>
      </c>
      <c r="T66" s="18">
        <f>'Formato 6 a)'!F73</f>
        <v>0</v>
      </c>
      <c r="U66" s="18">
        <f>'Formato 6 a)'!G73</f>
        <v>0</v>
      </c>
    </row>
    <row r="67" spans="1:21" x14ac:dyDescent="0.25">
      <c r="A67" s="3" t="str">
        <f t="shared" si="1"/>
        <v>6,1,1,8,3,0,0</v>
      </c>
      <c r="B67">
        <v>6</v>
      </c>
      <c r="C67">
        <v>1</v>
      </c>
      <c r="D67">
        <v>1</v>
      </c>
      <c r="E67">
        <v>8</v>
      </c>
      <c r="F67">
        <v>3</v>
      </c>
      <c r="K67" t="s">
        <v>766</v>
      </c>
      <c r="P67" s="18">
        <f>'Formato 6 a)'!B74</f>
        <v>0</v>
      </c>
      <c r="Q67" s="18">
        <f>'Formato 6 a)'!C74</f>
        <v>0</v>
      </c>
      <c r="R67" s="18">
        <f>'Formato 6 a)'!D74</f>
        <v>0</v>
      </c>
      <c r="S67" s="18">
        <f>'Formato 6 a)'!E74</f>
        <v>0</v>
      </c>
      <c r="T67" s="18">
        <f>'Formato 6 a)'!F74</f>
        <v>0</v>
      </c>
      <c r="U67" s="18">
        <f>'Formato 6 a)'!G74</f>
        <v>0</v>
      </c>
    </row>
    <row r="68" spans="1:21" x14ac:dyDescent="0.25">
      <c r="A68" s="3" t="str">
        <f t="shared" si="1"/>
        <v>6,1,1,9,0,0,0</v>
      </c>
      <c r="B68">
        <v>6</v>
      </c>
      <c r="C68">
        <v>1</v>
      </c>
      <c r="D68">
        <v>1</v>
      </c>
      <c r="E68">
        <v>9</v>
      </c>
      <c r="J68" t="s">
        <v>669</v>
      </c>
      <c r="P68" s="18">
        <f>'Formato 6 a)'!B75</f>
        <v>0</v>
      </c>
      <c r="Q68" s="18">
        <f>'Formato 6 a)'!C75</f>
        <v>0</v>
      </c>
      <c r="R68" s="18">
        <f>'Formato 6 a)'!D75</f>
        <v>0</v>
      </c>
      <c r="S68" s="18">
        <f>'Formato 6 a)'!E75</f>
        <v>0</v>
      </c>
      <c r="T68" s="18">
        <f>'Formato 6 a)'!F75</f>
        <v>0</v>
      </c>
      <c r="U68" s="18">
        <f>'Formato 6 a)'!G75</f>
        <v>0</v>
      </c>
    </row>
    <row r="69" spans="1:21" x14ac:dyDescent="0.25">
      <c r="A69" s="3" t="str">
        <f t="shared" si="1"/>
        <v>6,1,1,9,1,0,0</v>
      </c>
      <c r="B69">
        <v>6</v>
      </c>
      <c r="C69">
        <v>1</v>
      </c>
      <c r="D69">
        <v>1</v>
      </c>
      <c r="E69">
        <v>9</v>
      </c>
      <c r="F69">
        <v>1</v>
      </c>
      <c r="K69" t="s">
        <v>3212</v>
      </c>
      <c r="P69" s="18">
        <f>'Formato 6 a)'!B76</f>
        <v>0</v>
      </c>
      <c r="Q69" s="18">
        <f>'Formato 6 a)'!C76</f>
        <v>0</v>
      </c>
      <c r="R69" s="18">
        <f>'Formato 6 a)'!D76</f>
        <v>0</v>
      </c>
      <c r="S69" s="18">
        <f>'Formato 6 a)'!E76</f>
        <v>0</v>
      </c>
      <c r="T69" s="18">
        <f>'Formato 6 a)'!F76</f>
        <v>0</v>
      </c>
      <c r="U69" s="18">
        <f>'Formato 6 a)'!G76</f>
        <v>0</v>
      </c>
    </row>
    <row r="70" spans="1:21" x14ac:dyDescent="0.25">
      <c r="A70" s="3" t="str">
        <f t="shared" si="1"/>
        <v>6,1,1,9,2,0,0</v>
      </c>
      <c r="B70">
        <v>6</v>
      </c>
      <c r="C70">
        <v>1</v>
      </c>
      <c r="D70">
        <v>1</v>
      </c>
      <c r="E70">
        <v>9</v>
      </c>
      <c r="F70">
        <v>2</v>
      </c>
      <c r="K70" t="s">
        <v>3213</v>
      </c>
      <c r="P70" s="18">
        <f>'Formato 6 a)'!B77</f>
        <v>0</v>
      </c>
      <c r="Q70" s="18">
        <f>'Formato 6 a)'!C77</f>
        <v>0</v>
      </c>
      <c r="R70" s="18">
        <f>'Formato 6 a)'!D77</f>
        <v>0</v>
      </c>
      <c r="S70" s="18">
        <f>'Formato 6 a)'!E77</f>
        <v>0</v>
      </c>
      <c r="T70" s="18">
        <f>'Formato 6 a)'!F77</f>
        <v>0</v>
      </c>
      <c r="U70" s="18">
        <f>'Formato 6 a)'!G77</f>
        <v>0</v>
      </c>
    </row>
    <row r="71" spans="1:21" x14ac:dyDescent="0.25">
      <c r="A71" s="3" t="str">
        <f t="shared" si="1"/>
        <v>6,1,1,9,3,0,0</v>
      </c>
      <c r="B71">
        <v>6</v>
      </c>
      <c r="C71">
        <v>1</v>
      </c>
      <c r="D71">
        <v>1</v>
      </c>
      <c r="E71">
        <v>9</v>
      </c>
      <c r="F71">
        <v>3</v>
      </c>
      <c r="K71" t="s">
        <v>3214</v>
      </c>
      <c r="P71" s="18">
        <f>'Formato 6 a)'!B78</f>
        <v>0</v>
      </c>
      <c r="Q71" s="18">
        <f>'Formato 6 a)'!C78</f>
        <v>0</v>
      </c>
      <c r="R71" s="18">
        <f>'Formato 6 a)'!D78</f>
        <v>0</v>
      </c>
      <c r="S71" s="18">
        <f>'Formato 6 a)'!E78</f>
        <v>0</v>
      </c>
      <c r="T71" s="18">
        <f>'Formato 6 a)'!F78</f>
        <v>0</v>
      </c>
      <c r="U71" s="18">
        <f>'Formato 6 a)'!G78</f>
        <v>0</v>
      </c>
    </row>
    <row r="72" spans="1:21" x14ac:dyDescent="0.25">
      <c r="A72" s="3" t="str">
        <f t="shared" si="1"/>
        <v>6,1,1,9,4,0,0</v>
      </c>
      <c r="B72">
        <v>6</v>
      </c>
      <c r="C72">
        <v>1</v>
      </c>
      <c r="D72">
        <v>1</v>
      </c>
      <c r="E72">
        <v>9</v>
      </c>
      <c r="F72">
        <v>4</v>
      </c>
      <c r="K72" t="s">
        <v>3215</v>
      </c>
      <c r="P72" s="18">
        <f>'Formato 6 a)'!B79</f>
        <v>0</v>
      </c>
      <c r="Q72" s="18">
        <f>'Formato 6 a)'!C79</f>
        <v>0</v>
      </c>
      <c r="R72" s="18">
        <f>'Formato 6 a)'!D79</f>
        <v>0</v>
      </c>
      <c r="S72" s="18">
        <f>'Formato 6 a)'!E79</f>
        <v>0</v>
      </c>
      <c r="T72" s="18">
        <f>'Formato 6 a)'!F79</f>
        <v>0</v>
      </c>
      <c r="U72" s="18">
        <f>'Formato 6 a)'!G79</f>
        <v>0</v>
      </c>
    </row>
    <row r="73" spans="1:21" x14ac:dyDescent="0.25">
      <c r="A73" s="3" t="str">
        <f t="shared" si="1"/>
        <v>6,1,1,9,5,0,0</v>
      </c>
      <c r="B73">
        <v>6</v>
      </c>
      <c r="C73">
        <v>1</v>
      </c>
      <c r="D73">
        <v>1</v>
      </c>
      <c r="E73">
        <v>9</v>
      </c>
      <c r="F73">
        <v>5</v>
      </c>
      <c r="K73" t="s">
        <v>3216</v>
      </c>
      <c r="P73" s="18">
        <f>'Formato 6 a)'!B80</f>
        <v>0</v>
      </c>
      <c r="Q73" s="18">
        <f>'Formato 6 a)'!C80</f>
        <v>0</v>
      </c>
      <c r="R73" s="18">
        <f>'Formato 6 a)'!D80</f>
        <v>0</v>
      </c>
      <c r="S73" s="18">
        <f>'Formato 6 a)'!E80</f>
        <v>0</v>
      </c>
      <c r="T73" s="18">
        <f>'Formato 6 a)'!F80</f>
        <v>0</v>
      </c>
      <c r="U73" s="18">
        <f>'Formato 6 a)'!G80</f>
        <v>0</v>
      </c>
    </row>
    <row r="74" spans="1:21" x14ac:dyDescent="0.25">
      <c r="A74" s="3" t="str">
        <f t="shared" si="1"/>
        <v>6,1,1,9,6,0,0</v>
      </c>
      <c r="B74">
        <v>6</v>
      </c>
      <c r="C74">
        <v>1</v>
      </c>
      <c r="D74">
        <v>1</v>
      </c>
      <c r="E74">
        <v>9</v>
      </c>
      <c r="F74">
        <v>6</v>
      </c>
      <c r="K74" t="s">
        <v>3217</v>
      </c>
      <c r="P74" s="18">
        <f>'Formato 6 a)'!B81</f>
        <v>0</v>
      </c>
      <c r="Q74" s="18">
        <f>'Formato 6 a)'!C81</f>
        <v>0</v>
      </c>
      <c r="R74" s="18">
        <f>'Formato 6 a)'!D81</f>
        <v>0</v>
      </c>
      <c r="S74" s="18">
        <f>'Formato 6 a)'!E81</f>
        <v>0</v>
      </c>
      <c r="T74" s="18">
        <f>'Formato 6 a)'!F81</f>
        <v>0</v>
      </c>
      <c r="U74" s="18">
        <f>'Formato 6 a)'!G81</f>
        <v>0</v>
      </c>
    </row>
    <row r="75" spans="1:21" x14ac:dyDescent="0.25">
      <c r="A75" s="3" t="str">
        <f t="shared" si="1"/>
        <v>6,1,1,9,7,0,0</v>
      </c>
      <c r="B75">
        <v>6</v>
      </c>
      <c r="C75">
        <v>1</v>
      </c>
      <c r="D75">
        <v>1</v>
      </c>
      <c r="E75">
        <v>9</v>
      </c>
      <c r="F75">
        <v>7</v>
      </c>
      <c r="K75" t="s">
        <v>3218</v>
      </c>
      <c r="P75" s="18">
        <f>'Formato 6 a)'!B82</f>
        <v>0</v>
      </c>
      <c r="Q75" s="18">
        <f>'Formato 6 a)'!C82</f>
        <v>0</v>
      </c>
      <c r="R75" s="18">
        <f>'Formato 6 a)'!D82</f>
        <v>0</v>
      </c>
      <c r="S75" s="18">
        <f>'Formato 6 a)'!E82</f>
        <v>0</v>
      </c>
      <c r="T75" s="18">
        <f>'Formato 6 a)'!F82</f>
        <v>0</v>
      </c>
      <c r="U75" s="18">
        <f>'Formato 6 a)'!G82</f>
        <v>0</v>
      </c>
    </row>
    <row r="76" spans="1:21" x14ac:dyDescent="0.25">
      <c r="A76" s="3" t="str">
        <f t="shared" si="1"/>
        <v>6,1,2,0,0,0,0</v>
      </c>
      <c r="B76">
        <v>6</v>
      </c>
      <c r="C76">
        <v>1</v>
      </c>
      <c r="D76">
        <v>2</v>
      </c>
      <c r="I76" t="s">
        <v>712</v>
      </c>
      <c r="P76">
        <f>'Formato 6 a)'!B84</f>
        <v>0</v>
      </c>
      <c r="Q76">
        <f>'Formato 6 a)'!C84</f>
        <v>0</v>
      </c>
      <c r="R76">
        <f>'Formato 6 a)'!D84</f>
        <v>0</v>
      </c>
      <c r="S76">
        <f>'Formato 6 a)'!E84</f>
        <v>0</v>
      </c>
      <c r="T76">
        <f>'Formato 6 a)'!F84</f>
        <v>0</v>
      </c>
      <c r="U76">
        <f>'Formato 6 a)'!G84</f>
        <v>0</v>
      </c>
    </row>
    <row r="77" spans="1:21" x14ac:dyDescent="0.25">
      <c r="A77" s="3" t="str">
        <f t="shared" ref="A77:A140" si="2">IF(LEN(CLEAN(B77))=0,"0",B77)&amp;","&amp;IF(LEN(CLEAN(C77))=0,"0",C77)&amp;","&amp;IF(LEN(CLEAN(D77))=0,"0",D77)&amp;","&amp;IF(LEN(CLEAN(E77))=0,"0",E77)&amp;","&amp;IF(LEN(CLEAN(F77))=0,"0",F77)&amp;","&amp;IF(LEN(CLEAN(G77))=0,"0",G77)&amp;","&amp;IF(LEN(CLEAN(H77))=0,"0",H77)</f>
        <v>6,1,2,1,0,0,0</v>
      </c>
      <c r="B77">
        <v>6</v>
      </c>
      <c r="C77">
        <v>1</v>
      </c>
      <c r="D77">
        <v>2</v>
      </c>
      <c r="E77">
        <v>1</v>
      </c>
      <c r="J77" t="s">
        <v>3151</v>
      </c>
      <c r="P77">
        <f>'Formato 6 a)'!B85</f>
        <v>0</v>
      </c>
      <c r="Q77">
        <f>'Formato 6 a)'!C85</f>
        <v>0</v>
      </c>
      <c r="R77">
        <f>'Formato 6 a)'!D85</f>
        <v>0</v>
      </c>
      <c r="S77">
        <f>'Formato 6 a)'!E85</f>
        <v>0</v>
      </c>
      <c r="T77">
        <f>'Formato 6 a)'!F85</f>
        <v>0</v>
      </c>
      <c r="U77">
        <f>'Formato 6 a)'!G85</f>
        <v>0</v>
      </c>
    </row>
    <row r="78" spans="1:21" x14ac:dyDescent="0.25">
      <c r="A78" s="3" t="str">
        <f t="shared" si="2"/>
        <v>6,1,2,1,1,0,0</v>
      </c>
      <c r="B78">
        <v>6</v>
      </c>
      <c r="C78">
        <v>1</v>
      </c>
      <c r="D78">
        <v>2</v>
      </c>
      <c r="E78">
        <v>1</v>
      </c>
      <c r="F78">
        <v>1</v>
      </c>
      <c r="K78" t="s">
        <v>3152</v>
      </c>
      <c r="P78">
        <f>'Formato 6 a)'!B86</f>
        <v>0</v>
      </c>
      <c r="Q78">
        <f>'Formato 6 a)'!C86</f>
        <v>0</v>
      </c>
      <c r="R78">
        <f>'Formato 6 a)'!D86</f>
        <v>0</v>
      </c>
      <c r="S78">
        <f>'Formato 6 a)'!E86</f>
        <v>0</v>
      </c>
      <c r="T78">
        <f>'Formato 6 a)'!F86</f>
        <v>0</v>
      </c>
      <c r="U78">
        <f>'Formato 6 a)'!G86</f>
        <v>0</v>
      </c>
    </row>
    <row r="79" spans="1:21" x14ac:dyDescent="0.25">
      <c r="A79" s="3" t="str">
        <f t="shared" si="2"/>
        <v>6,1,2,1,2,0,0</v>
      </c>
      <c r="B79">
        <v>6</v>
      </c>
      <c r="C79">
        <v>1</v>
      </c>
      <c r="D79">
        <v>2</v>
      </c>
      <c r="E79">
        <v>1</v>
      </c>
      <c r="F79">
        <v>2</v>
      </c>
      <c r="K79" t="s">
        <v>3153</v>
      </c>
      <c r="P79">
        <f>'Formato 6 a)'!B87</f>
        <v>0</v>
      </c>
      <c r="Q79">
        <f>'Formato 6 a)'!C87</f>
        <v>0</v>
      </c>
      <c r="R79">
        <f>'Formato 6 a)'!D87</f>
        <v>0</v>
      </c>
      <c r="S79">
        <f>'Formato 6 a)'!E87</f>
        <v>0</v>
      </c>
      <c r="T79">
        <f>'Formato 6 a)'!F87</f>
        <v>0</v>
      </c>
      <c r="U79">
        <f>'Formato 6 a)'!G87</f>
        <v>0</v>
      </c>
    </row>
    <row r="80" spans="1:21" x14ac:dyDescent="0.25">
      <c r="A80" s="3" t="str">
        <f t="shared" si="2"/>
        <v>6,1,2,1,3,0,0</v>
      </c>
      <c r="B80">
        <v>6</v>
      </c>
      <c r="C80">
        <v>1</v>
      </c>
      <c r="D80">
        <v>2</v>
      </c>
      <c r="E80">
        <v>1</v>
      </c>
      <c r="F80">
        <v>3</v>
      </c>
      <c r="K80" t="s">
        <v>3154</v>
      </c>
      <c r="P80">
        <f>'Formato 6 a)'!B88</f>
        <v>0</v>
      </c>
      <c r="Q80">
        <f>'Formato 6 a)'!C88</f>
        <v>0</v>
      </c>
      <c r="R80">
        <f>'Formato 6 a)'!D88</f>
        <v>0</v>
      </c>
      <c r="S80">
        <f>'Formato 6 a)'!E88</f>
        <v>0</v>
      </c>
      <c r="T80">
        <f>'Formato 6 a)'!F88</f>
        <v>0</v>
      </c>
      <c r="U80">
        <f>'Formato 6 a)'!G88</f>
        <v>0</v>
      </c>
    </row>
    <row r="81" spans="1:21" x14ac:dyDescent="0.25">
      <c r="A81" s="3" t="str">
        <f t="shared" si="2"/>
        <v>6,1,2,1,4,0,0</v>
      </c>
      <c r="B81">
        <v>6</v>
      </c>
      <c r="C81">
        <v>1</v>
      </c>
      <c r="D81">
        <v>2</v>
      </c>
      <c r="E81">
        <v>1</v>
      </c>
      <c r="F81">
        <v>4</v>
      </c>
      <c r="K81" t="s">
        <v>3155</v>
      </c>
      <c r="P81">
        <f>'Formato 6 a)'!B89</f>
        <v>0</v>
      </c>
      <c r="Q81">
        <f>'Formato 6 a)'!C89</f>
        <v>0</v>
      </c>
      <c r="R81">
        <f>'Formato 6 a)'!D89</f>
        <v>0</v>
      </c>
      <c r="S81">
        <f>'Formato 6 a)'!E89</f>
        <v>0</v>
      </c>
      <c r="T81">
        <f>'Formato 6 a)'!F89</f>
        <v>0</v>
      </c>
      <c r="U81">
        <f>'Formato 6 a)'!G89</f>
        <v>0</v>
      </c>
    </row>
    <row r="82" spans="1:21" x14ac:dyDescent="0.25">
      <c r="A82" s="3" t="str">
        <f t="shared" si="2"/>
        <v>6,1,2,1,5,0,0</v>
      </c>
      <c r="B82">
        <v>6</v>
      </c>
      <c r="C82">
        <v>1</v>
      </c>
      <c r="D82">
        <v>2</v>
      </c>
      <c r="E82">
        <v>1</v>
      </c>
      <c r="F82">
        <v>5</v>
      </c>
      <c r="K82" t="s">
        <v>3156</v>
      </c>
      <c r="P82">
        <f>'Formato 6 a)'!B90</f>
        <v>0</v>
      </c>
      <c r="Q82">
        <f>'Formato 6 a)'!C90</f>
        <v>0</v>
      </c>
      <c r="R82">
        <f>'Formato 6 a)'!D90</f>
        <v>0</v>
      </c>
      <c r="S82">
        <f>'Formato 6 a)'!E90</f>
        <v>0</v>
      </c>
      <c r="T82">
        <f>'Formato 6 a)'!F90</f>
        <v>0</v>
      </c>
      <c r="U82">
        <f>'Formato 6 a)'!G90</f>
        <v>0</v>
      </c>
    </row>
    <row r="83" spans="1:21" x14ac:dyDescent="0.25">
      <c r="A83" s="3" t="str">
        <f t="shared" si="2"/>
        <v>6,1,2,1,6,0,0</v>
      </c>
      <c r="B83">
        <v>6</v>
      </c>
      <c r="C83">
        <v>1</v>
      </c>
      <c r="D83">
        <v>2</v>
      </c>
      <c r="E83">
        <v>1</v>
      </c>
      <c r="F83">
        <v>6</v>
      </c>
      <c r="K83" t="s">
        <v>3157</v>
      </c>
      <c r="P83">
        <f>'Formato 6 a)'!B91</f>
        <v>0</v>
      </c>
      <c r="Q83">
        <f>'Formato 6 a)'!C91</f>
        <v>0</v>
      </c>
      <c r="R83">
        <f>'Formato 6 a)'!D91</f>
        <v>0</v>
      </c>
      <c r="S83">
        <f>'Formato 6 a)'!E91</f>
        <v>0</v>
      </c>
      <c r="T83">
        <f>'Formato 6 a)'!F91</f>
        <v>0</v>
      </c>
      <c r="U83">
        <f>'Formato 6 a)'!G91</f>
        <v>0</v>
      </c>
    </row>
    <row r="84" spans="1:21" x14ac:dyDescent="0.25">
      <c r="A84" s="3" t="str">
        <f t="shared" si="2"/>
        <v>6,1,2,1,7,0,0</v>
      </c>
      <c r="B84">
        <v>6</v>
      </c>
      <c r="C84">
        <v>1</v>
      </c>
      <c r="D84">
        <v>2</v>
      </c>
      <c r="E84">
        <v>1</v>
      </c>
      <c r="F84">
        <v>7</v>
      </c>
      <c r="K84" t="s">
        <v>3158</v>
      </c>
      <c r="P84">
        <f>'Formato 6 a)'!B92</f>
        <v>0</v>
      </c>
      <c r="Q84">
        <f>'Formato 6 a)'!C92</f>
        <v>0</v>
      </c>
      <c r="R84">
        <f>'Formato 6 a)'!D92</f>
        <v>0</v>
      </c>
      <c r="S84">
        <f>'Formato 6 a)'!E92</f>
        <v>0</v>
      </c>
      <c r="T84">
        <f>'Formato 6 a)'!F92</f>
        <v>0</v>
      </c>
      <c r="U84">
        <f>'Formato 6 a)'!G92</f>
        <v>0</v>
      </c>
    </row>
    <row r="85" spans="1:21" x14ac:dyDescent="0.25">
      <c r="A85" s="3" t="str">
        <f t="shared" si="2"/>
        <v>6,1,2,2,0,0,0</v>
      </c>
      <c r="B85">
        <v>6</v>
      </c>
      <c r="C85">
        <v>1</v>
      </c>
      <c r="D85">
        <v>2</v>
      </c>
      <c r="E85">
        <v>2</v>
      </c>
      <c r="J85" t="s">
        <v>3159</v>
      </c>
      <c r="P85">
        <f>'Formato 6 a)'!B93</f>
        <v>0</v>
      </c>
      <c r="Q85">
        <f>'Formato 6 a)'!C93</f>
        <v>0</v>
      </c>
      <c r="R85">
        <f>'Formato 6 a)'!D93</f>
        <v>0</v>
      </c>
      <c r="S85">
        <f>'Formato 6 a)'!E93</f>
        <v>0</v>
      </c>
      <c r="T85">
        <f>'Formato 6 a)'!F93</f>
        <v>0</v>
      </c>
      <c r="U85">
        <f>'Formato 6 a)'!G93</f>
        <v>0</v>
      </c>
    </row>
    <row r="86" spans="1:21" x14ac:dyDescent="0.25">
      <c r="A86" s="3" t="str">
        <f t="shared" si="2"/>
        <v>6,1,2,2,1,0,0</v>
      </c>
      <c r="B86">
        <v>6</v>
      </c>
      <c r="C86">
        <v>1</v>
      </c>
      <c r="D86">
        <v>2</v>
      </c>
      <c r="E86">
        <v>2</v>
      </c>
      <c r="F86">
        <v>1</v>
      </c>
      <c r="K86" t="s">
        <v>3160</v>
      </c>
      <c r="P86">
        <f>'Formato 6 a)'!B94</f>
        <v>0</v>
      </c>
      <c r="Q86">
        <f>'Formato 6 a)'!C94</f>
        <v>0</v>
      </c>
      <c r="R86">
        <f>'Formato 6 a)'!D94</f>
        <v>0</v>
      </c>
      <c r="S86">
        <f>'Formato 6 a)'!E94</f>
        <v>0</v>
      </c>
      <c r="T86">
        <f>'Formato 6 a)'!F94</f>
        <v>0</v>
      </c>
      <c r="U86">
        <f>'Formato 6 a)'!G94</f>
        <v>0</v>
      </c>
    </row>
    <row r="87" spans="1:21" x14ac:dyDescent="0.25">
      <c r="A87" s="3" t="str">
        <f t="shared" si="2"/>
        <v>6,1,2,2,2,0,0</v>
      </c>
      <c r="B87">
        <v>6</v>
      </c>
      <c r="C87">
        <v>1</v>
      </c>
      <c r="D87">
        <v>2</v>
      </c>
      <c r="E87">
        <v>2</v>
      </c>
      <c r="F87">
        <v>2</v>
      </c>
      <c r="K87" t="s">
        <v>3161</v>
      </c>
      <c r="P87">
        <f>'Formato 6 a)'!B95</f>
        <v>0</v>
      </c>
      <c r="Q87">
        <f>'Formato 6 a)'!C95</f>
        <v>0</v>
      </c>
      <c r="R87">
        <f>'Formato 6 a)'!D95</f>
        <v>0</v>
      </c>
      <c r="S87">
        <f>'Formato 6 a)'!E95</f>
        <v>0</v>
      </c>
      <c r="T87">
        <f>'Formato 6 a)'!F95</f>
        <v>0</v>
      </c>
      <c r="U87">
        <f>'Formato 6 a)'!G95</f>
        <v>0</v>
      </c>
    </row>
    <row r="88" spans="1:21" x14ac:dyDescent="0.25">
      <c r="A88" s="3" t="str">
        <f t="shared" si="2"/>
        <v>6,1,2,2,3,0,0</v>
      </c>
      <c r="B88">
        <v>6</v>
      </c>
      <c r="C88">
        <v>1</v>
      </c>
      <c r="D88">
        <v>2</v>
      </c>
      <c r="E88">
        <v>2</v>
      </c>
      <c r="F88">
        <v>3</v>
      </c>
      <c r="K88" t="s">
        <v>3162</v>
      </c>
      <c r="P88">
        <f>'Formato 6 a)'!B96</f>
        <v>0</v>
      </c>
      <c r="Q88">
        <f>'Formato 6 a)'!C96</f>
        <v>0</v>
      </c>
      <c r="R88">
        <f>'Formato 6 a)'!D96</f>
        <v>0</v>
      </c>
      <c r="S88">
        <f>'Formato 6 a)'!E96</f>
        <v>0</v>
      </c>
      <c r="T88">
        <f>'Formato 6 a)'!F96</f>
        <v>0</v>
      </c>
      <c r="U88">
        <f>'Formato 6 a)'!G96</f>
        <v>0</v>
      </c>
    </row>
    <row r="89" spans="1:21" x14ac:dyDescent="0.25">
      <c r="A89" s="3" t="str">
        <f t="shared" si="2"/>
        <v>6,1,2,2,4,0,0</v>
      </c>
      <c r="B89">
        <v>6</v>
      </c>
      <c r="C89">
        <v>1</v>
      </c>
      <c r="D89">
        <v>2</v>
      </c>
      <c r="E89">
        <v>2</v>
      </c>
      <c r="F89">
        <v>4</v>
      </c>
      <c r="K89" t="s">
        <v>3163</v>
      </c>
      <c r="P89">
        <f>'Formato 6 a)'!B97</f>
        <v>0</v>
      </c>
      <c r="Q89">
        <f>'Formato 6 a)'!C97</f>
        <v>0</v>
      </c>
      <c r="R89">
        <f>'Formato 6 a)'!D97</f>
        <v>0</v>
      </c>
      <c r="S89">
        <f>'Formato 6 a)'!E97</f>
        <v>0</v>
      </c>
      <c r="T89">
        <f>'Formato 6 a)'!F97</f>
        <v>0</v>
      </c>
      <c r="U89">
        <f>'Formato 6 a)'!G97</f>
        <v>0</v>
      </c>
    </row>
    <row r="90" spans="1:21" x14ac:dyDescent="0.25">
      <c r="A90" s="3" t="str">
        <f t="shared" si="2"/>
        <v>6,1,2,2,5,0,0</v>
      </c>
      <c r="B90">
        <v>6</v>
      </c>
      <c r="C90">
        <v>1</v>
      </c>
      <c r="D90">
        <v>2</v>
      </c>
      <c r="E90">
        <v>2</v>
      </c>
      <c r="F90">
        <v>5</v>
      </c>
      <c r="K90" t="s">
        <v>3164</v>
      </c>
      <c r="P90">
        <f>'Formato 6 a)'!B98</f>
        <v>0</v>
      </c>
      <c r="Q90">
        <f>'Formato 6 a)'!C98</f>
        <v>0</v>
      </c>
      <c r="R90">
        <f>'Formato 6 a)'!D98</f>
        <v>0</v>
      </c>
      <c r="S90">
        <f>'Formato 6 a)'!E98</f>
        <v>0</v>
      </c>
      <c r="T90">
        <f>'Formato 6 a)'!F98</f>
        <v>0</v>
      </c>
      <c r="U90">
        <f>'Formato 6 a)'!G98</f>
        <v>0</v>
      </c>
    </row>
    <row r="91" spans="1:21" x14ac:dyDescent="0.25">
      <c r="A91" s="3" t="str">
        <f t="shared" si="2"/>
        <v>6,1,2,2,6,0,0</v>
      </c>
      <c r="B91">
        <v>6</v>
      </c>
      <c r="C91">
        <v>1</v>
      </c>
      <c r="D91">
        <v>2</v>
      </c>
      <c r="E91">
        <v>2</v>
      </c>
      <c r="F91">
        <v>6</v>
      </c>
      <c r="K91" t="s">
        <v>3165</v>
      </c>
      <c r="P91">
        <f>'Formato 6 a)'!B99</f>
        <v>0</v>
      </c>
      <c r="Q91">
        <f>'Formato 6 a)'!C99</f>
        <v>0</v>
      </c>
      <c r="R91">
        <f>'Formato 6 a)'!D99</f>
        <v>0</v>
      </c>
      <c r="S91">
        <f>'Formato 6 a)'!E99</f>
        <v>0</v>
      </c>
      <c r="T91">
        <f>'Formato 6 a)'!F99</f>
        <v>0</v>
      </c>
      <c r="U91">
        <f>'Formato 6 a)'!G99</f>
        <v>0</v>
      </c>
    </row>
    <row r="92" spans="1:21" x14ac:dyDescent="0.25">
      <c r="A92" s="3" t="str">
        <f t="shared" si="2"/>
        <v>6,1,2,2,7,0,0</v>
      </c>
      <c r="B92">
        <v>6</v>
      </c>
      <c r="C92">
        <v>1</v>
      </c>
      <c r="D92">
        <v>2</v>
      </c>
      <c r="E92">
        <v>2</v>
      </c>
      <c r="F92">
        <v>7</v>
      </c>
      <c r="K92" t="s">
        <v>3166</v>
      </c>
      <c r="P92">
        <f>'Formato 6 a)'!B100</f>
        <v>0</v>
      </c>
      <c r="Q92">
        <f>'Formato 6 a)'!C100</f>
        <v>0</v>
      </c>
      <c r="R92">
        <f>'Formato 6 a)'!D100</f>
        <v>0</v>
      </c>
      <c r="S92">
        <f>'Formato 6 a)'!E100</f>
        <v>0</v>
      </c>
      <c r="T92">
        <f>'Formato 6 a)'!F100</f>
        <v>0</v>
      </c>
      <c r="U92">
        <f>'Formato 6 a)'!G100</f>
        <v>0</v>
      </c>
    </row>
    <row r="93" spans="1:21" x14ac:dyDescent="0.25">
      <c r="A93" s="3" t="str">
        <f t="shared" si="2"/>
        <v>6,1,2,2,8,0,0</v>
      </c>
      <c r="B93">
        <v>6</v>
      </c>
      <c r="C93">
        <v>1</v>
      </c>
      <c r="D93">
        <v>2</v>
      </c>
      <c r="E93">
        <v>2</v>
      </c>
      <c r="F93">
        <v>8</v>
      </c>
      <c r="K93" t="s">
        <v>3167</v>
      </c>
      <c r="P93">
        <f>'Formato 6 a)'!B101</f>
        <v>0</v>
      </c>
      <c r="Q93">
        <f>'Formato 6 a)'!C101</f>
        <v>0</v>
      </c>
      <c r="R93">
        <f>'Formato 6 a)'!D101</f>
        <v>0</v>
      </c>
      <c r="S93">
        <f>'Formato 6 a)'!E101</f>
        <v>0</v>
      </c>
      <c r="T93">
        <f>'Formato 6 a)'!F101</f>
        <v>0</v>
      </c>
      <c r="U93">
        <f>'Formato 6 a)'!G101</f>
        <v>0</v>
      </c>
    </row>
    <row r="94" spans="1:21" x14ac:dyDescent="0.25">
      <c r="A94" s="3" t="str">
        <f t="shared" si="2"/>
        <v>6,1,2,2,9,0,0</v>
      </c>
      <c r="B94">
        <v>6</v>
      </c>
      <c r="C94">
        <v>1</v>
      </c>
      <c r="D94">
        <v>2</v>
      </c>
      <c r="E94">
        <v>2</v>
      </c>
      <c r="F94">
        <v>9</v>
      </c>
      <c r="K94" t="s">
        <v>3168</v>
      </c>
      <c r="P94">
        <f>'Formato 6 a)'!B102</f>
        <v>0</v>
      </c>
      <c r="Q94">
        <f>'Formato 6 a)'!C102</f>
        <v>0</v>
      </c>
      <c r="R94">
        <f>'Formato 6 a)'!D102</f>
        <v>0</v>
      </c>
      <c r="S94">
        <f>'Formato 6 a)'!E102</f>
        <v>0</v>
      </c>
      <c r="T94">
        <f>'Formato 6 a)'!F102</f>
        <v>0</v>
      </c>
      <c r="U94">
        <f>'Formato 6 a)'!G102</f>
        <v>0</v>
      </c>
    </row>
    <row r="95" spans="1:21" x14ac:dyDescent="0.25">
      <c r="A95" s="3" t="str">
        <f t="shared" si="2"/>
        <v>6,1,2,3,0,0,0</v>
      </c>
      <c r="B95">
        <v>6</v>
      </c>
      <c r="C95">
        <v>1</v>
      </c>
      <c r="D95">
        <v>2</v>
      </c>
      <c r="E95">
        <v>3</v>
      </c>
      <c r="J95" t="s">
        <v>3178</v>
      </c>
      <c r="P95">
        <f>'Formato 6 a)'!B103</f>
        <v>0</v>
      </c>
      <c r="Q95">
        <f>'Formato 6 a)'!C103</f>
        <v>0</v>
      </c>
      <c r="R95">
        <f>'Formato 6 a)'!D103</f>
        <v>0</v>
      </c>
      <c r="S95">
        <f>'Formato 6 a)'!E103</f>
        <v>0</v>
      </c>
      <c r="T95">
        <f>'Formato 6 a)'!F103</f>
        <v>0</v>
      </c>
      <c r="U95">
        <f>'Formato 6 a)'!G103</f>
        <v>0</v>
      </c>
    </row>
    <row r="96" spans="1:21" x14ac:dyDescent="0.25">
      <c r="A96" s="3" t="str">
        <f t="shared" si="2"/>
        <v>6,1,2,3,1,0,0</v>
      </c>
      <c r="B96">
        <v>6</v>
      </c>
      <c r="C96">
        <v>1</v>
      </c>
      <c r="D96">
        <v>2</v>
      </c>
      <c r="E96">
        <v>3</v>
      </c>
      <c r="F96">
        <v>1</v>
      </c>
      <c r="K96" t="s">
        <v>3169</v>
      </c>
      <c r="P96">
        <f>'Formato 6 a)'!B104</f>
        <v>0</v>
      </c>
      <c r="Q96">
        <f>'Formato 6 a)'!C104</f>
        <v>0</v>
      </c>
      <c r="R96">
        <f>'Formato 6 a)'!D104</f>
        <v>0</v>
      </c>
      <c r="S96">
        <f>'Formato 6 a)'!E104</f>
        <v>0</v>
      </c>
      <c r="T96">
        <f>'Formato 6 a)'!F104</f>
        <v>0</v>
      </c>
      <c r="U96">
        <f>'Formato 6 a)'!G104</f>
        <v>0</v>
      </c>
    </row>
    <row r="97" spans="1:21" x14ac:dyDescent="0.25">
      <c r="A97" s="3" t="str">
        <f t="shared" si="2"/>
        <v>6,1,2,3,2,0,0</v>
      </c>
      <c r="B97">
        <v>6</v>
      </c>
      <c r="C97">
        <v>1</v>
      </c>
      <c r="D97">
        <v>2</v>
      </c>
      <c r="E97">
        <v>3</v>
      </c>
      <c r="F97">
        <v>2</v>
      </c>
      <c r="K97" t="s">
        <v>3170</v>
      </c>
      <c r="P97">
        <f>'Formato 6 a)'!B105</f>
        <v>0</v>
      </c>
      <c r="Q97">
        <f>'Formato 6 a)'!C105</f>
        <v>0</v>
      </c>
      <c r="R97">
        <f>'Formato 6 a)'!D105</f>
        <v>0</v>
      </c>
      <c r="S97">
        <f>'Formato 6 a)'!E105</f>
        <v>0</v>
      </c>
      <c r="T97">
        <f>'Formato 6 a)'!F105</f>
        <v>0</v>
      </c>
      <c r="U97">
        <f>'Formato 6 a)'!G105</f>
        <v>0</v>
      </c>
    </row>
    <row r="98" spans="1:21" x14ac:dyDescent="0.25">
      <c r="A98" s="3" t="str">
        <f t="shared" si="2"/>
        <v>6,1,2,3,3,0,0</v>
      </c>
      <c r="B98">
        <v>6</v>
      </c>
      <c r="C98">
        <v>1</v>
      </c>
      <c r="D98">
        <v>2</v>
      </c>
      <c r="E98">
        <v>3</v>
      </c>
      <c r="F98">
        <v>3</v>
      </c>
      <c r="K98" t="s">
        <v>3171</v>
      </c>
      <c r="P98">
        <f>'Formato 6 a)'!B106</f>
        <v>0</v>
      </c>
      <c r="Q98">
        <f>'Formato 6 a)'!C106</f>
        <v>0</v>
      </c>
      <c r="R98">
        <f>'Formato 6 a)'!D106</f>
        <v>0</v>
      </c>
      <c r="S98">
        <f>'Formato 6 a)'!E106</f>
        <v>0</v>
      </c>
      <c r="T98">
        <f>'Formato 6 a)'!F106</f>
        <v>0</v>
      </c>
      <c r="U98">
        <f>'Formato 6 a)'!G106</f>
        <v>0</v>
      </c>
    </row>
    <row r="99" spans="1:21" x14ac:dyDescent="0.25">
      <c r="A99" s="3" t="str">
        <f t="shared" si="2"/>
        <v>6,1,2,3,4,0,0</v>
      </c>
      <c r="B99">
        <v>6</v>
      </c>
      <c r="C99">
        <v>1</v>
      </c>
      <c r="D99">
        <v>2</v>
      </c>
      <c r="E99">
        <v>3</v>
      </c>
      <c r="F99">
        <v>4</v>
      </c>
      <c r="K99" t="s">
        <v>3172</v>
      </c>
      <c r="P99">
        <f>'Formato 6 a)'!B107</f>
        <v>0</v>
      </c>
      <c r="Q99">
        <f>'Formato 6 a)'!C107</f>
        <v>0</v>
      </c>
      <c r="R99">
        <f>'Formato 6 a)'!D107</f>
        <v>0</v>
      </c>
      <c r="S99">
        <f>'Formato 6 a)'!E107</f>
        <v>0</v>
      </c>
      <c r="T99">
        <f>'Formato 6 a)'!F107</f>
        <v>0</v>
      </c>
      <c r="U99">
        <f>'Formato 6 a)'!G107</f>
        <v>0</v>
      </c>
    </row>
    <row r="100" spans="1:21" x14ac:dyDescent="0.25">
      <c r="A100" s="3" t="str">
        <f t="shared" si="2"/>
        <v>6,1,2,3,5,0,0</v>
      </c>
      <c r="B100">
        <v>6</v>
      </c>
      <c r="C100">
        <v>1</v>
      </c>
      <c r="D100">
        <v>2</v>
      </c>
      <c r="E100">
        <v>3</v>
      </c>
      <c r="F100">
        <v>5</v>
      </c>
      <c r="K100" t="s">
        <v>3173</v>
      </c>
      <c r="P100">
        <f>'Formato 6 a)'!B108</f>
        <v>0</v>
      </c>
      <c r="Q100">
        <f>'Formato 6 a)'!C108</f>
        <v>0</v>
      </c>
      <c r="R100">
        <f>'Formato 6 a)'!D108</f>
        <v>0</v>
      </c>
      <c r="S100">
        <f>'Formato 6 a)'!E108</f>
        <v>0</v>
      </c>
      <c r="T100">
        <f>'Formato 6 a)'!F108</f>
        <v>0</v>
      </c>
      <c r="U100">
        <f>'Formato 6 a)'!G108</f>
        <v>0</v>
      </c>
    </row>
    <row r="101" spans="1:21" x14ac:dyDescent="0.25">
      <c r="A101" s="3" t="str">
        <f t="shared" si="2"/>
        <v>6,1,2,3,6,0,0</v>
      </c>
      <c r="B101">
        <v>6</v>
      </c>
      <c r="C101">
        <v>1</v>
      </c>
      <c r="D101">
        <v>2</v>
      </c>
      <c r="E101">
        <v>3</v>
      </c>
      <c r="F101">
        <v>6</v>
      </c>
      <c r="K101" t="s">
        <v>3174</v>
      </c>
      <c r="P101">
        <f>'Formato 6 a)'!B109</f>
        <v>0</v>
      </c>
      <c r="Q101">
        <f>'Formato 6 a)'!C109</f>
        <v>0</v>
      </c>
      <c r="R101">
        <f>'Formato 6 a)'!D109</f>
        <v>0</v>
      </c>
      <c r="S101">
        <f>'Formato 6 a)'!E109</f>
        <v>0</v>
      </c>
      <c r="T101">
        <f>'Formato 6 a)'!F109</f>
        <v>0</v>
      </c>
      <c r="U101">
        <f>'Formato 6 a)'!G109</f>
        <v>0</v>
      </c>
    </row>
    <row r="102" spans="1:21" x14ac:dyDescent="0.25">
      <c r="A102" s="3" t="str">
        <f t="shared" si="2"/>
        <v>6,1,2,3,7,0,0</v>
      </c>
      <c r="B102">
        <v>6</v>
      </c>
      <c r="C102">
        <v>1</v>
      </c>
      <c r="D102">
        <v>2</v>
      </c>
      <c r="E102">
        <v>3</v>
      </c>
      <c r="F102">
        <v>7</v>
      </c>
      <c r="K102" t="s">
        <v>3175</v>
      </c>
      <c r="P102">
        <f>'Formato 6 a)'!B110</f>
        <v>0</v>
      </c>
      <c r="Q102">
        <f>'Formato 6 a)'!C110</f>
        <v>0</v>
      </c>
      <c r="R102">
        <f>'Formato 6 a)'!D110</f>
        <v>0</v>
      </c>
      <c r="S102">
        <f>'Formato 6 a)'!E110</f>
        <v>0</v>
      </c>
      <c r="T102">
        <f>'Formato 6 a)'!F110</f>
        <v>0</v>
      </c>
      <c r="U102">
        <f>'Formato 6 a)'!G110</f>
        <v>0</v>
      </c>
    </row>
    <row r="103" spans="1:21" x14ac:dyDescent="0.25">
      <c r="A103" s="3" t="str">
        <f t="shared" si="2"/>
        <v>6,1,2,3,8,0,0</v>
      </c>
      <c r="B103">
        <v>6</v>
      </c>
      <c r="C103">
        <v>1</v>
      </c>
      <c r="D103">
        <v>2</v>
      </c>
      <c r="E103">
        <v>3</v>
      </c>
      <c r="F103">
        <v>8</v>
      </c>
      <c r="K103" t="s">
        <v>3176</v>
      </c>
      <c r="P103">
        <f>'Formato 6 a)'!B111</f>
        <v>0</v>
      </c>
      <c r="Q103">
        <f>'Formato 6 a)'!C111</f>
        <v>0</v>
      </c>
      <c r="R103">
        <f>'Formato 6 a)'!D111</f>
        <v>0</v>
      </c>
      <c r="S103">
        <f>'Formato 6 a)'!E111</f>
        <v>0</v>
      </c>
      <c r="T103">
        <f>'Formato 6 a)'!F111</f>
        <v>0</v>
      </c>
      <c r="U103">
        <f>'Formato 6 a)'!G111</f>
        <v>0</v>
      </c>
    </row>
    <row r="104" spans="1:21" x14ac:dyDescent="0.25">
      <c r="A104" s="3" t="str">
        <f t="shared" si="2"/>
        <v>6,1,2,3,9,0,0</v>
      </c>
      <c r="B104">
        <v>6</v>
      </c>
      <c r="C104">
        <v>1</v>
      </c>
      <c r="D104">
        <v>2</v>
      </c>
      <c r="E104">
        <v>3</v>
      </c>
      <c r="F104">
        <v>9</v>
      </c>
      <c r="K104" t="s">
        <v>3177</v>
      </c>
      <c r="P104">
        <f>'Formato 6 a)'!B112</f>
        <v>0</v>
      </c>
      <c r="Q104">
        <f>'Formato 6 a)'!C112</f>
        <v>0</v>
      </c>
      <c r="R104">
        <f>'Formato 6 a)'!D112</f>
        <v>0</v>
      </c>
      <c r="S104">
        <f>'Formato 6 a)'!E112</f>
        <v>0</v>
      </c>
      <c r="T104">
        <f>'Formato 6 a)'!F112</f>
        <v>0</v>
      </c>
      <c r="U104">
        <f>'Formato 6 a)'!G112</f>
        <v>0</v>
      </c>
    </row>
    <row r="105" spans="1:21" x14ac:dyDescent="0.25">
      <c r="A105" s="3" t="str">
        <f t="shared" si="2"/>
        <v>6,1,2,4,0,0,0</v>
      </c>
      <c r="B105">
        <v>6</v>
      </c>
      <c r="C105">
        <v>1</v>
      </c>
      <c r="D105">
        <v>2</v>
      </c>
      <c r="E105">
        <v>4</v>
      </c>
      <c r="J105" t="s">
        <v>3179</v>
      </c>
      <c r="P105">
        <f>'Formato 6 a)'!B113</f>
        <v>0</v>
      </c>
      <c r="Q105">
        <f>'Formato 6 a)'!C113</f>
        <v>0</v>
      </c>
      <c r="R105">
        <f>'Formato 6 a)'!D113</f>
        <v>0</v>
      </c>
      <c r="S105">
        <f>'Formato 6 a)'!E113</f>
        <v>0</v>
      </c>
      <c r="T105">
        <f>'Formato 6 a)'!F113</f>
        <v>0</v>
      </c>
      <c r="U105">
        <f>'Formato 6 a)'!G113</f>
        <v>0</v>
      </c>
    </row>
    <row r="106" spans="1:21" x14ac:dyDescent="0.25">
      <c r="A106" s="3" t="str">
        <f t="shared" si="2"/>
        <v>6,1,2,4,1,0,0</v>
      </c>
      <c r="B106">
        <v>6</v>
      </c>
      <c r="C106">
        <v>1</v>
      </c>
      <c r="D106">
        <v>2</v>
      </c>
      <c r="E106">
        <v>4</v>
      </c>
      <c r="F106">
        <v>1</v>
      </c>
      <c r="K106" t="s">
        <v>3180</v>
      </c>
      <c r="P106">
        <f>'Formato 6 a)'!B114</f>
        <v>0</v>
      </c>
      <c r="Q106">
        <f>'Formato 6 a)'!C114</f>
        <v>0</v>
      </c>
      <c r="R106">
        <f>'Formato 6 a)'!D114</f>
        <v>0</v>
      </c>
      <c r="S106">
        <f>'Formato 6 a)'!E114</f>
        <v>0</v>
      </c>
      <c r="T106">
        <f>'Formato 6 a)'!F114</f>
        <v>0</v>
      </c>
      <c r="U106">
        <f>'Formato 6 a)'!G114</f>
        <v>0</v>
      </c>
    </row>
    <row r="107" spans="1:21" x14ac:dyDescent="0.25">
      <c r="A107" s="3" t="str">
        <f t="shared" si="2"/>
        <v>6,1,2,4,2,0,0</v>
      </c>
      <c r="B107">
        <v>6</v>
      </c>
      <c r="C107">
        <v>1</v>
      </c>
      <c r="D107">
        <v>2</v>
      </c>
      <c r="E107">
        <v>4</v>
      </c>
      <c r="F107">
        <v>2</v>
      </c>
      <c r="K107" t="s">
        <v>3181</v>
      </c>
      <c r="P107">
        <f>'Formato 6 a)'!B115</f>
        <v>0</v>
      </c>
      <c r="Q107">
        <f>'Formato 6 a)'!C115</f>
        <v>0</v>
      </c>
      <c r="R107">
        <f>'Formato 6 a)'!D115</f>
        <v>0</v>
      </c>
      <c r="S107">
        <f>'Formato 6 a)'!E115</f>
        <v>0</v>
      </c>
      <c r="T107">
        <f>'Formato 6 a)'!F115</f>
        <v>0</v>
      </c>
      <c r="U107">
        <f>'Formato 6 a)'!G115</f>
        <v>0</v>
      </c>
    </row>
    <row r="108" spans="1:21" x14ac:dyDescent="0.25">
      <c r="A108" s="3" t="str">
        <f t="shared" si="2"/>
        <v>6,1,2,4,3,0,0</v>
      </c>
      <c r="B108">
        <v>6</v>
      </c>
      <c r="C108">
        <v>1</v>
      </c>
      <c r="D108">
        <v>2</v>
      </c>
      <c r="E108">
        <v>4</v>
      </c>
      <c r="F108">
        <v>3</v>
      </c>
      <c r="K108" t="s">
        <v>3182</v>
      </c>
      <c r="P108">
        <f>'Formato 6 a)'!B116</f>
        <v>0</v>
      </c>
      <c r="Q108">
        <f>'Formato 6 a)'!C116</f>
        <v>0</v>
      </c>
      <c r="R108">
        <f>'Formato 6 a)'!D116</f>
        <v>0</v>
      </c>
      <c r="S108">
        <f>'Formato 6 a)'!E116</f>
        <v>0</v>
      </c>
      <c r="T108">
        <f>'Formato 6 a)'!F116</f>
        <v>0</v>
      </c>
      <c r="U108">
        <f>'Formato 6 a)'!G116</f>
        <v>0</v>
      </c>
    </row>
    <row r="109" spans="1:21" x14ac:dyDescent="0.25">
      <c r="A109" s="3" t="str">
        <f t="shared" si="2"/>
        <v>6,1,2,4,4,0,0</v>
      </c>
      <c r="B109">
        <v>6</v>
      </c>
      <c r="C109">
        <v>1</v>
      </c>
      <c r="D109">
        <v>2</v>
      </c>
      <c r="E109">
        <v>4</v>
      </c>
      <c r="F109">
        <v>4</v>
      </c>
      <c r="K109" t="s">
        <v>3183</v>
      </c>
      <c r="P109">
        <f>'Formato 6 a)'!B117</f>
        <v>0</v>
      </c>
      <c r="Q109">
        <f>'Formato 6 a)'!C117</f>
        <v>0</v>
      </c>
      <c r="R109">
        <f>'Formato 6 a)'!D117</f>
        <v>0</v>
      </c>
      <c r="S109">
        <f>'Formato 6 a)'!E117</f>
        <v>0</v>
      </c>
      <c r="T109">
        <f>'Formato 6 a)'!F117</f>
        <v>0</v>
      </c>
      <c r="U109">
        <f>'Formato 6 a)'!G117</f>
        <v>0</v>
      </c>
    </row>
    <row r="110" spans="1:21" x14ac:dyDescent="0.25">
      <c r="A110" s="3" t="str">
        <f t="shared" si="2"/>
        <v>6,1,2,4,5,0,0</v>
      </c>
      <c r="B110">
        <v>6</v>
      </c>
      <c r="C110">
        <v>1</v>
      </c>
      <c r="D110">
        <v>2</v>
      </c>
      <c r="E110">
        <v>4</v>
      </c>
      <c r="F110">
        <v>5</v>
      </c>
      <c r="K110" t="s">
        <v>3184</v>
      </c>
      <c r="P110">
        <f>'Formato 6 a)'!B118</f>
        <v>0</v>
      </c>
      <c r="Q110">
        <f>'Formato 6 a)'!C118</f>
        <v>0</v>
      </c>
      <c r="R110">
        <f>'Formato 6 a)'!D118</f>
        <v>0</v>
      </c>
      <c r="S110">
        <f>'Formato 6 a)'!E118</f>
        <v>0</v>
      </c>
      <c r="T110">
        <f>'Formato 6 a)'!F118</f>
        <v>0</v>
      </c>
      <c r="U110">
        <f>'Formato 6 a)'!G118</f>
        <v>0</v>
      </c>
    </row>
    <row r="111" spans="1:21" x14ac:dyDescent="0.25">
      <c r="A111" s="3" t="str">
        <f t="shared" si="2"/>
        <v>6,1,2,4,6,0,0</v>
      </c>
      <c r="B111">
        <v>6</v>
      </c>
      <c r="C111">
        <v>1</v>
      </c>
      <c r="D111">
        <v>2</v>
      </c>
      <c r="E111">
        <v>4</v>
      </c>
      <c r="F111">
        <v>6</v>
      </c>
      <c r="K111" t="s">
        <v>3185</v>
      </c>
      <c r="P111">
        <f>'Formato 6 a)'!B119</f>
        <v>0</v>
      </c>
      <c r="Q111">
        <f>'Formato 6 a)'!C119</f>
        <v>0</v>
      </c>
      <c r="R111">
        <f>'Formato 6 a)'!D119</f>
        <v>0</v>
      </c>
      <c r="S111">
        <f>'Formato 6 a)'!E119</f>
        <v>0</v>
      </c>
      <c r="T111">
        <f>'Formato 6 a)'!F119</f>
        <v>0</v>
      </c>
      <c r="U111">
        <f>'Formato 6 a)'!G119</f>
        <v>0</v>
      </c>
    </row>
    <row r="112" spans="1:21" x14ac:dyDescent="0.25">
      <c r="A112" s="3" t="str">
        <f t="shared" si="2"/>
        <v>6,1,2,4,7,0,0</v>
      </c>
      <c r="B112">
        <v>6</v>
      </c>
      <c r="C112">
        <v>1</v>
      </c>
      <c r="D112">
        <v>2</v>
      </c>
      <c r="E112">
        <v>4</v>
      </c>
      <c r="F112">
        <v>7</v>
      </c>
      <c r="K112" t="s">
        <v>3186</v>
      </c>
      <c r="P112">
        <f>'Formato 6 a)'!B120</f>
        <v>0</v>
      </c>
      <c r="Q112">
        <f>'Formato 6 a)'!C120</f>
        <v>0</v>
      </c>
      <c r="R112">
        <f>'Formato 6 a)'!D120</f>
        <v>0</v>
      </c>
      <c r="S112">
        <f>'Formato 6 a)'!E120</f>
        <v>0</v>
      </c>
      <c r="T112">
        <f>'Formato 6 a)'!F120</f>
        <v>0</v>
      </c>
      <c r="U112">
        <f>'Formato 6 a)'!G120</f>
        <v>0</v>
      </c>
    </row>
    <row r="113" spans="1:21" x14ac:dyDescent="0.25">
      <c r="A113" s="3" t="str">
        <f t="shared" si="2"/>
        <v>6,1,2,4,8,0,0</v>
      </c>
      <c r="B113">
        <v>6</v>
      </c>
      <c r="C113">
        <v>1</v>
      </c>
      <c r="D113">
        <v>2</v>
      </c>
      <c r="E113">
        <v>4</v>
      </c>
      <c r="F113">
        <v>8</v>
      </c>
      <c r="K113" t="s">
        <v>3187</v>
      </c>
      <c r="P113">
        <f>'Formato 6 a)'!B121</f>
        <v>0</v>
      </c>
      <c r="Q113">
        <f>'Formato 6 a)'!C121</f>
        <v>0</v>
      </c>
      <c r="R113">
        <f>'Formato 6 a)'!D121</f>
        <v>0</v>
      </c>
      <c r="S113">
        <f>'Formato 6 a)'!E121</f>
        <v>0</v>
      </c>
      <c r="T113">
        <f>'Formato 6 a)'!F121</f>
        <v>0</v>
      </c>
      <c r="U113">
        <f>'Formato 6 a)'!G121</f>
        <v>0</v>
      </c>
    </row>
    <row r="114" spans="1:21" x14ac:dyDescent="0.25">
      <c r="A114" s="3" t="str">
        <f t="shared" si="2"/>
        <v>6,1,2,4,9,0,0</v>
      </c>
      <c r="B114">
        <v>6</v>
      </c>
      <c r="C114">
        <v>1</v>
      </c>
      <c r="D114">
        <v>2</v>
      </c>
      <c r="E114">
        <v>4</v>
      </c>
      <c r="F114">
        <v>9</v>
      </c>
      <c r="K114" t="s">
        <v>3188</v>
      </c>
      <c r="P114">
        <f>'Formato 6 a)'!B122</f>
        <v>0</v>
      </c>
      <c r="Q114">
        <f>'Formato 6 a)'!C122</f>
        <v>0</v>
      </c>
      <c r="R114">
        <f>'Formato 6 a)'!D122</f>
        <v>0</v>
      </c>
      <c r="S114">
        <f>'Formato 6 a)'!E122</f>
        <v>0</v>
      </c>
      <c r="T114">
        <f>'Formato 6 a)'!F122</f>
        <v>0</v>
      </c>
      <c r="U114">
        <f>'Formato 6 a)'!G122</f>
        <v>0</v>
      </c>
    </row>
    <row r="115" spans="1:21" x14ac:dyDescent="0.25">
      <c r="A115" s="3" t="str">
        <f t="shared" si="2"/>
        <v>6,1,2,5,0,0,0</v>
      </c>
      <c r="B115">
        <v>6</v>
      </c>
      <c r="C115">
        <v>1</v>
      </c>
      <c r="D115">
        <v>2</v>
      </c>
      <c r="E115">
        <v>5</v>
      </c>
      <c r="J115" t="s">
        <v>3198</v>
      </c>
      <c r="P115">
        <f>'Formato 6 a)'!B123</f>
        <v>0</v>
      </c>
      <c r="Q115">
        <f>'Formato 6 a)'!C123</f>
        <v>0</v>
      </c>
      <c r="R115">
        <f>'Formato 6 a)'!D123</f>
        <v>0</v>
      </c>
      <c r="S115">
        <f>'Formato 6 a)'!E123</f>
        <v>0</v>
      </c>
      <c r="T115">
        <f>'Formato 6 a)'!F123</f>
        <v>0</v>
      </c>
      <c r="U115">
        <f>'Formato 6 a)'!G123</f>
        <v>0</v>
      </c>
    </row>
    <row r="116" spans="1:21" x14ac:dyDescent="0.25">
      <c r="A116" s="3" t="str">
        <f t="shared" si="2"/>
        <v>6,1,2,5,1,0,0</v>
      </c>
      <c r="B116">
        <v>6</v>
      </c>
      <c r="C116">
        <v>1</v>
      </c>
      <c r="D116">
        <v>2</v>
      </c>
      <c r="E116">
        <v>5</v>
      </c>
      <c r="F116">
        <v>1</v>
      </c>
      <c r="K116" t="s">
        <v>3189</v>
      </c>
      <c r="P116">
        <f>'Formato 6 a)'!B124</f>
        <v>0</v>
      </c>
      <c r="Q116">
        <f>'Formato 6 a)'!C124</f>
        <v>0</v>
      </c>
      <c r="R116">
        <f>'Formato 6 a)'!D124</f>
        <v>0</v>
      </c>
      <c r="S116">
        <f>'Formato 6 a)'!E124</f>
        <v>0</v>
      </c>
      <c r="T116">
        <f>'Formato 6 a)'!F124</f>
        <v>0</v>
      </c>
      <c r="U116">
        <f>'Formato 6 a)'!G124</f>
        <v>0</v>
      </c>
    </row>
    <row r="117" spans="1:21" x14ac:dyDescent="0.25">
      <c r="A117" s="3" t="str">
        <f t="shared" si="2"/>
        <v>6,1,2,5,2,0,0</v>
      </c>
      <c r="B117">
        <v>6</v>
      </c>
      <c r="C117">
        <v>1</v>
      </c>
      <c r="D117">
        <v>2</v>
      </c>
      <c r="E117">
        <v>5</v>
      </c>
      <c r="F117">
        <v>2</v>
      </c>
      <c r="K117" t="s">
        <v>3190</v>
      </c>
      <c r="P117">
        <f>'Formato 6 a)'!B125</f>
        <v>0</v>
      </c>
      <c r="Q117">
        <f>'Formato 6 a)'!C125</f>
        <v>0</v>
      </c>
      <c r="R117">
        <f>'Formato 6 a)'!D125</f>
        <v>0</v>
      </c>
      <c r="S117">
        <f>'Formato 6 a)'!E125</f>
        <v>0</v>
      </c>
      <c r="T117">
        <f>'Formato 6 a)'!F125</f>
        <v>0</v>
      </c>
      <c r="U117">
        <f>'Formato 6 a)'!G125</f>
        <v>0</v>
      </c>
    </row>
    <row r="118" spans="1:21" x14ac:dyDescent="0.25">
      <c r="A118" s="3" t="str">
        <f t="shared" si="2"/>
        <v>6,1,2,5,3,0,0</v>
      </c>
      <c r="B118">
        <v>6</v>
      </c>
      <c r="C118">
        <v>1</v>
      </c>
      <c r="D118">
        <v>2</v>
      </c>
      <c r="E118">
        <v>5</v>
      </c>
      <c r="F118">
        <v>3</v>
      </c>
      <c r="K118" t="s">
        <v>3191</v>
      </c>
      <c r="P118">
        <f>'Formato 6 a)'!B126</f>
        <v>0</v>
      </c>
      <c r="Q118">
        <f>'Formato 6 a)'!C126</f>
        <v>0</v>
      </c>
      <c r="R118">
        <f>'Formato 6 a)'!D126</f>
        <v>0</v>
      </c>
      <c r="S118">
        <f>'Formato 6 a)'!E126</f>
        <v>0</v>
      </c>
      <c r="T118">
        <f>'Formato 6 a)'!F126</f>
        <v>0</v>
      </c>
      <c r="U118">
        <f>'Formato 6 a)'!G126</f>
        <v>0</v>
      </c>
    </row>
    <row r="119" spans="1:21" x14ac:dyDescent="0.25">
      <c r="A119" s="3" t="str">
        <f t="shared" si="2"/>
        <v>6,1,2,5,4,0,0</v>
      </c>
      <c r="B119">
        <v>6</v>
      </c>
      <c r="C119">
        <v>1</v>
      </c>
      <c r="D119">
        <v>2</v>
      </c>
      <c r="E119">
        <v>5</v>
      </c>
      <c r="F119">
        <v>4</v>
      </c>
      <c r="K119" t="s">
        <v>3192</v>
      </c>
      <c r="P119">
        <f>'Formato 6 a)'!B127</f>
        <v>0</v>
      </c>
      <c r="Q119">
        <f>'Formato 6 a)'!C127</f>
        <v>0</v>
      </c>
      <c r="R119">
        <f>'Formato 6 a)'!D127</f>
        <v>0</v>
      </c>
      <c r="S119">
        <f>'Formato 6 a)'!E127</f>
        <v>0</v>
      </c>
      <c r="T119">
        <f>'Formato 6 a)'!F127</f>
        <v>0</v>
      </c>
      <c r="U119">
        <f>'Formato 6 a)'!G127</f>
        <v>0</v>
      </c>
    </row>
    <row r="120" spans="1:21" x14ac:dyDescent="0.25">
      <c r="A120" s="3" t="str">
        <f t="shared" si="2"/>
        <v>6,1,2,5,5,0,0</v>
      </c>
      <c r="B120">
        <v>6</v>
      </c>
      <c r="C120">
        <v>1</v>
      </c>
      <c r="D120">
        <v>2</v>
      </c>
      <c r="E120">
        <v>5</v>
      </c>
      <c r="F120">
        <v>5</v>
      </c>
      <c r="K120" t="s">
        <v>3193</v>
      </c>
      <c r="P120">
        <f>'Formato 6 a)'!B128</f>
        <v>0</v>
      </c>
      <c r="Q120">
        <f>'Formato 6 a)'!C128</f>
        <v>0</v>
      </c>
      <c r="R120">
        <f>'Formato 6 a)'!D128</f>
        <v>0</v>
      </c>
      <c r="S120">
        <f>'Formato 6 a)'!E128</f>
        <v>0</v>
      </c>
      <c r="T120">
        <f>'Formato 6 a)'!F128</f>
        <v>0</v>
      </c>
      <c r="U120">
        <f>'Formato 6 a)'!G128</f>
        <v>0</v>
      </c>
    </row>
    <row r="121" spans="1:21" x14ac:dyDescent="0.25">
      <c r="A121" s="3" t="str">
        <f t="shared" si="2"/>
        <v>6,1,2,5,6,0,0</v>
      </c>
      <c r="B121">
        <v>6</v>
      </c>
      <c r="C121">
        <v>1</v>
      </c>
      <c r="D121">
        <v>2</v>
      </c>
      <c r="E121">
        <v>5</v>
      </c>
      <c r="F121">
        <v>6</v>
      </c>
      <c r="K121" t="s">
        <v>3194</v>
      </c>
      <c r="P121">
        <f>'Formato 6 a)'!B129</f>
        <v>0</v>
      </c>
      <c r="Q121">
        <f>'Formato 6 a)'!C129</f>
        <v>0</v>
      </c>
      <c r="R121">
        <f>'Formato 6 a)'!D129</f>
        <v>0</v>
      </c>
      <c r="S121">
        <f>'Formato 6 a)'!E129</f>
        <v>0</v>
      </c>
      <c r="T121">
        <f>'Formato 6 a)'!F129</f>
        <v>0</v>
      </c>
      <c r="U121">
        <f>'Formato 6 a)'!G129</f>
        <v>0</v>
      </c>
    </row>
    <row r="122" spans="1:21" x14ac:dyDescent="0.25">
      <c r="A122" s="3" t="str">
        <f t="shared" si="2"/>
        <v>6,1,2,5,7,0,0</v>
      </c>
      <c r="B122">
        <v>6</v>
      </c>
      <c r="C122">
        <v>1</v>
      </c>
      <c r="D122">
        <v>2</v>
      </c>
      <c r="E122">
        <v>5</v>
      </c>
      <c r="F122">
        <v>7</v>
      </c>
      <c r="K122" t="s">
        <v>3195</v>
      </c>
      <c r="P122">
        <f>'Formato 6 a)'!B130</f>
        <v>0</v>
      </c>
      <c r="Q122">
        <f>'Formato 6 a)'!C130</f>
        <v>0</v>
      </c>
      <c r="R122">
        <f>'Formato 6 a)'!D130</f>
        <v>0</v>
      </c>
      <c r="S122">
        <f>'Formato 6 a)'!E130</f>
        <v>0</v>
      </c>
      <c r="T122">
        <f>'Formato 6 a)'!F130</f>
        <v>0</v>
      </c>
      <c r="U122">
        <f>'Formato 6 a)'!G130</f>
        <v>0</v>
      </c>
    </row>
    <row r="123" spans="1:21" x14ac:dyDescent="0.25">
      <c r="A123" s="3" t="str">
        <f t="shared" si="2"/>
        <v>6,1,2,5,8,0,0</v>
      </c>
      <c r="B123">
        <v>6</v>
      </c>
      <c r="C123">
        <v>1</v>
      </c>
      <c r="D123">
        <v>2</v>
      </c>
      <c r="E123">
        <v>5</v>
      </c>
      <c r="F123">
        <v>8</v>
      </c>
      <c r="K123" t="s">
        <v>3196</v>
      </c>
      <c r="P123">
        <f>'Formato 6 a)'!B131</f>
        <v>0</v>
      </c>
      <c r="Q123">
        <f>'Formato 6 a)'!C131</f>
        <v>0</v>
      </c>
      <c r="R123">
        <f>'Formato 6 a)'!D131</f>
        <v>0</v>
      </c>
      <c r="S123">
        <f>'Formato 6 a)'!E131</f>
        <v>0</v>
      </c>
      <c r="T123">
        <f>'Formato 6 a)'!F131</f>
        <v>0</v>
      </c>
      <c r="U123">
        <f>'Formato 6 a)'!G131</f>
        <v>0</v>
      </c>
    </row>
    <row r="124" spans="1:21" x14ac:dyDescent="0.25">
      <c r="A124" s="3" t="str">
        <f t="shared" si="2"/>
        <v>6,1,2,5,9,0,0</v>
      </c>
      <c r="B124">
        <v>6</v>
      </c>
      <c r="C124">
        <v>1</v>
      </c>
      <c r="D124">
        <v>2</v>
      </c>
      <c r="E124">
        <v>5</v>
      </c>
      <c r="F124">
        <v>9</v>
      </c>
      <c r="K124" t="s">
        <v>3197</v>
      </c>
      <c r="P124">
        <f>'Formato 6 a)'!B132</f>
        <v>0</v>
      </c>
      <c r="Q124">
        <f>'Formato 6 a)'!C132</f>
        <v>0</v>
      </c>
      <c r="R124">
        <f>'Formato 6 a)'!D132</f>
        <v>0</v>
      </c>
      <c r="S124">
        <f>'Formato 6 a)'!E132</f>
        <v>0</v>
      </c>
      <c r="T124">
        <f>'Formato 6 a)'!F132</f>
        <v>0</v>
      </c>
      <c r="U124">
        <f>'Formato 6 a)'!G132</f>
        <v>0</v>
      </c>
    </row>
    <row r="125" spans="1:21" x14ac:dyDescent="0.25">
      <c r="A125" s="3" t="str">
        <f t="shared" si="2"/>
        <v>6,1,2,6,0,0,0</v>
      </c>
      <c r="B125">
        <v>6</v>
      </c>
      <c r="C125">
        <v>1</v>
      </c>
      <c r="D125">
        <v>2</v>
      </c>
      <c r="E125">
        <v>6</v>
      </c>
      <c r="J125" t="s">
        <v>3199</v>
      </c>
      <c r="P125">
        <f>'Formato 6 a)'!B133</f>
        <v>0</v>
      </c>
      <c r="Q125">
        <f>'Formato 6 a)'!C133</f>
        <v>0</v>
      </c>
      <c r="R125">
        <f>'Formato 6 a)'!D133</f>
        <v>0</v>
      </c>
      <c r="S125">
        <f>'Formato 6 a)'!E133</f>
        <v>0</v>
      </c>
      <c r="T125">
        <f>'Formato 6 a)'!F133</f>
        <v>0</v>
      </c>
      <c r="U125">
        <f>'Formato 6 a)'!G133</f>
        <v>0</v>
      </c>
    </row>
    <row r="126" spans="1:21" x14ac:dyDescent="0.25">
      <c r="A126" s="3" t="str">
        <f t="shared" si="2"/>
        <v>6,1,2,6,1,0,0</v>
      </c>
      <c r="B126">
        <v>6</v>
      </c>
      <c r="C126">
        <v>1</v>
      </c>
      <c r="D126">
        <v>2</v>
      </c>
      <c r="E126">
        <v>6</v>
      </c>
      <c r="F126">
        <v>1</v>
      </c>
      <c r="K126" t="s">
        <v>3200</v>
      </c>
      <c r="P126">
        <f>'Formato 6 a)'!B134</f>
        <v>0</v>
      </c>
      <c r="Q126">
        <f>'Formato 6 a)'!C134</f>
        <v>0</v>
      </c>
      <c r="R126">
        <f>'Formato 6 a)'!D134</f>
        <v>0</v>
      </c>
      <c r="S126">
        <f>'Formato 6 a)'!E134</f>
        <v>0</v>
      </c>
      <c r="T126">
        <f>'Formato 6 a)'!F134</f>
        <v>0</v>
      </c>
      <c r="U126">
        <f>'Formato 6 a)'!G134</f>
        <v>0</v>
      </c>
    </row>
    <row r="127" spans="1:21" x14ac:dyDescent="0.25">
      <c r="A127" s="3" t="str">
        <f t="shared" si="2"/>
        <v>6,1,2,6,2,0,0</v>
      </c>
      <c r="B127">
        <v>6</v>
      </c>
      <c r="C127">
        <v>1</v>
      </c>
      <c r="D127">
        <v>2</v>
      </c>
      <c r="E127">
        <v>6</v>
      </c>
      <c r="F127">
        <v>2</v>
      </c>
      <c r="K127" t="s">
        <v>3201</v>
      </c>
      <c r="P127">
        <f>'Formato 6 a)'!B135</f>
        <v>0</v>
      </c>
      <c r="Q127">
        <f>'Formato 6 a)'!C135</f>
        <v>0</v>
      </c>
      <c r="R127">
        <f>'Formato 6 a)'!D135</f>
        <v>0</v>
      </c>
      <c r="S127">
        <f>'Formato 6 a)'!E135</f>
        <v>0</v>
      </c>
      <c r="T127">
        <f>'Formato 6 a)'!F135</f>
        <v>0</v>
      </c>
      <c r="U127">
        <f>'Formato 6 a)'!G135</f>
        <v>0</v>
      </c>
    </row>
    <row r="128" spans="1:21" x14ac:dyDescent="0.25">
      <c r="A128" s="3" t="str">
        <f t="shared" si="2"/>
        <v>6,1,2,6,3,0,0</v>
      </c>
      <c r="B128">
        <v>6</v>
      </c>
      <c r="C128">
        <v>1</v>
      </c>
      <c r="D128">
        <v>2</v>
      </c>
      <c r="E128">
        <v>6</v>
      </c>
      <c r="F128">
        <v>3</v>
      </c>
      <c r="K128" t="s">
        <v>3202</v>
      </c>
      <c r="P128">
        <f>'Formato 6 a)'!B136</f>
        <v>0</v>
      </c>
      <c r="Q128">
        <f>'Formato 6 a)'!C136</f>
        <v>0</v>
      </c>
      <c r="R128">
        <f>'Formato 6 a)'!D136</f>
        <v>0</v>
      </c>
      <c r="S128">
        <f>'Formato 6 a)'!E136</f>
        <v>0</v>
      </c>
      <c r="T128">
        <f>'Formato 6 a)'!F136</f>
        <v>0</v>
      </c>
      <c r="U128">
        <f>'Formato 6 a)'!G136</f>
        <v>0</v>
      </c>
    </row>
    <row r="129" spans="1:21" x14ac:dyDescent="0.25">
      <c r="A129" s="3" t="str">
        <f t="shared" si="2"/>
        <v>6,1,2,7,0,0,0</v>
      </c>
      <c r="B129">
        <v>6</v>
      </c>
      <c r="C129">
        <v>1</v>
      </c>
      <c r="D129">
        <v>2</v>
      </c>
      <c r="E129">
        <v>7</v>
      </c>
      <c r="J129" t="s">
        <v>3203</v>
      </c>
      <c r="P129">
        <f>'Formato 6 a)'!B137</f>
        <v>0</v>
      </c>
      <c r="Q129">
        <f>'Formato 6 a)'!C137</f>
        <v>0</v>
      </c>
      <c r="R129">
        <f>'Formato 6 a)'!D137</f>
        <v>0</v>
      </c>
      <c r="S129">
        <f>'Formato 6 a)'!E137</f>
        <v>0</v>
      </c>
      <c r="T129">
        <f>'Formato 6 a)'!F137</f>
        <v>0</v>
      </c>
      <c r="U129">
        <f>'Formato 6 a)'!G137</f>
        <v>0</v>
      </c>
    </row>
    <row r="130" spans="1:21" x14ac:dyDescent="0.25">
      <c r="A130" s="3" t="str">
        <f t="shared" si="2"/>
        <v>6,1,2,7,1,0,0</v>
      </c>
      <c r="B130">
        <v>6</v>
      </c>
      <c r="C130">
        <v>1</v>
      </c>
      <c r="D130">
        <v>2</v>
      </c>
      <c r="E130">
        <v>7</v>
      </c>
      <c r="F130">
        <v>1</v>
      </c>
      <c r="K130" t="s">
        <v>3204</v>
      </c>
      <c r="P130">
        <f>'Formato 6 a)'!B138</f>
        <v>0</v>
      </c>
      <c r="Q130">
        <f>'Formato 6 a)'!C138</f>
        <v>0</v>
      </c>
      <c r="R130">
        <f>'Formato 6 a)'!D138</f>
        <v>0</v>
      </c>
      <c r="S130">
        <f>'Formato 6 a)'!E138</f>
        <v>0</v>
      </c>
      <c r="T130">
        <f>'Formato 6 a)'!F138</f>
        <v>0</v>
      </c>
      <c r="U130">
        <f>'Formato 6 a)'!G138</f>
        <v>0</v>
      </c>
    </row>
    <row r="131" spans="1:21" x14ac:dyDescent="0.25">
      <c r="A131" s="3" t="str">
        <f t="shared" si="2"/>
        <v>6,1,2,7,2,0,0</v>
      </c>
      <c r="B131">
        <v>6</v>
      </c>
      <c r="C131">
        <v>1</v>
      </c>
      <c r="D131">
        <v>2</v>
      </c>
      <c r="E131">
        <v>7</v>
      </c>
      <c r="F131">
        <v>2</v>
      </c>
      <c r="K131" t="s">
        <v>3205</v>
      </c>
      <c r="P131">
        <f>'Formato 6 a)'!B139</f>
        <v>0</v>
      </c>
      <c r="Q131">
        <f>'Formato 6 a)'!C139</f>
        <v>0</v>
      </c>
      <c r="R131">
        <f>'Formato 6 a)'!D139</f>
        <v>0</v>
      </c>
      <c r="S131">
        <f>'Formato 6 a)'!E139</f>
        <v>0</v>
      </c>
      <c r="T131">
        <f>'Formato 6 a)'!F139</f>
        <v>0</v>
      </c>
      <c r="U131">
        <f>'Formato 6 a)'!G139</f>
        <v>0</v>
      </c>
    </row>
    <row r="132" spans="1:21" x14ac:dyDescent="0.25">
      <c r="A132" s="3" t="str">
        <f t="shared" si="2"/>
        <v>6,1,2,7,3,0,0</v>
      </c>
      <c r="B132">
        <v>6</v>
      </c>
      <c r="C132">
        <v>1</v>
      </c>
      <c r="D132">
        <v>2</v>
      </c>
      <c r="E132">
        <v>7</v>
      </c>
      <c r="F132">
        <v>3</v>
      </c>
      <c r="K132" t="s">
        <v>3206</v>
      </c>
      <c r="P132">
        <f>'Formato 6 a)'!B140</f>
        <v>0</v>
      </c>
      <c r="Q132">
        <f>'Formato 6 a)'!C140</f>
        <v>0</v>
      </c>
      <c r="R132">
        <f>'Formato 6 a)'!D140</f>
        <v>0</v>
      </c>
      <c r="S132">
        <f>'Formato 6 a)'!E140</f>
        <v>0</v>
      </c>
      <c r="T132">
        <f>'Formato 6 a)'!F140</f>
        <v>0</v>
      </c>
      <c r="U132">
        <f>'Formato 6 a)'!G140</f>
        <v>0</v>
      </c>
    </row>
    <row r="133" spans="1:21" x14ac:dyDescent="0.25">
      <c r="A133" s="3" t="str">
        <f t="shared" si="2"/>
        <v>6,1,2,7,4,0,0</v>
      </c>
      <c r="B133">
        <v>6</v>
      </c>
      <c r="C133">
        <v>1</v>
      </c>
      <c r="D133">
        <v>2</v>
      </c>
      <c r="E133">
        <v>7</v>
      </c>
      <c r="F133">
        <v>4</v>
      </c>
      <c r="K133" t="s">
        <v>3207</v>
      </c>
      <c r="P133">
        <f>'Formato 6 a)'!B141</f>
        <v>0</v>
      </c>
      <c r="Q133">
        <f>'Formato 6 a)'!C141</f>
        <v>0</v>
      </c>
      <c r="R133">
        <f>'Formato 6 a)'!D141</f>
        <v>0</v>
      </c>
      <c r="S133">
        <f>'Formato 6 a)'!E141</f>
        <v>0</v>
      </c>
      <c r="T133">
        <f>'Formato 6 a)'!F141</f>
        <v>0</v>
      </c>
      <c r="U133">
        <f>'Formato 6 a)'!G141</f>
        <v>0</v>
      </c>
    </row>
    <row r="134" spans="1:21" x14ac:dyDescent="0.25">
      <c r="A134" s="3" t="str">
        <f t="shared" si="2"/>
        <v>6,1,2,7,5,0,0</v>
      </c>
      <c r="B134">
        <v>6</v>
      </c>
      <c r="C134">
        <v>1</v>
      </c>
      <c r="D134">
        <v>2</v>
      </c>
      <c r="E134">
        <v>7</v>
      </c>
      <c r="F134">
        <v>5</v>
      </c>
      <c r="K134" t="s">
        <v>3208</v>
      </c>
      <c r="P134">
        <f>'Formato 6 a)'!B142</f>
        <v>0</v>
      </c>
      <c r="Q134">
        <f>'Formato 6 a)'!C142</f>
        <v>0</v>
      </c>
      <c r="R134">
        <f>'Formato 6 a)'!D142</f>
        <v>0</v>
      </c>
      <c r="S134">
        <f>'Formato 6 a)'!E142</f>
        <v>0</v>
      </c>
      <c r="T134">
        <f>'Formato 6 a)'!F142</f>
        <v>0</v>
      </c>
      <c r="U134">
        <f>'Formato 6 a)'!G142</f>
        <v>0</v>
      </c>
    </row>
    <row r="135" spans="1:21" x14ac:dyDescent="0.25">
      <c r="A135" s="3" t="str">
        <f t="shared" si="2"/>
        <v>6,1,2,7,5,1,0</v>
      </c>
      <c r="B135">
        <v>6</v>
      </c>
      <c r="C135">
        <v>1</v>
      </c>
      <c r="D135">
        <v>2</v>
      </c>
      <c r="E135">
        <v>7</v>
      </c>
      <c r="F135">
        <v>5</v>
      </c>
      <c r="G135">
        <v>1</v>
      </c>
      <c r="L135" t="s">
        <v>344</v>
      </c>
      <c r="P135">
        <f>'Formato 6 a)'!B143</f>
        <v>0</v>
      </c>
      <c r="Q135">
        <f>'Formato 6 a)'!C143</f>
        <v>0</v>
      </c>
      <c r="R135">
        <f>'Formato 6 a)'!D143</f>
        <v>0</v>
      </c>
      <c r="S135">
        <f>'Formato 6 a)'!E143</f>
        <v>0</v>
      </c>
      <c r="T135">
        <f>'Formato 6 a)'!F143</f>
        <v>0</v>
      </c>
      <c r="U135">
        <f>'Formato 6 a)'!G143</f>
        <v>0</v>
      </c>
    </row>
    <row r="136" spans="1:21" x14ac:dyDescent="0.25">
      <c r="A136" s="3" t="str">
        <f t="shared" si="2"/>
        <v>6,1,2,7,6,0,0</v>
      </c>
      <c r="B136">
        <v>6</v>
      </c>
      <c r="C136">
        <v>1</v>
      </c>
      <c r="D136">
        <v>2</v>
      </c>
      <c r="E136">
        <v>7</v>
      </c>
      <c r="F136">
        <v>6</v>
      </c>
      <c r="K136" t="s">
        <v>3209</v>
      </c>
      <c r="P136">
        <f>'Formato 6 a)'!B144</f>
        <v>0</v>
      </c>
      <c r="Q136">
        <f>'Formato 6 a)'!C144</f>
        <v>0</v>
      </c>
      <c r="R136">
        <f>'Formato 6 a)'!D144</f>
        <v>0</v>
      </c>
      <c r="S136">
        <f>'Formato 6 a)'!E144</f>
        <v>0</v>
      </c>
      <c r="T136">
        <f>'Formato 6 a)'!F144</f>
        <v>0</v>
      </c>
      <c r="U136">
        <f>'Formato 6 a)'!G144</f>
        <v>0</v>
      </c>
    </row>
    <row r="137" spans="1:21" x14ac:dyDescent="0.25">
      <c r="A137" s="3" t="str">
        <f t="shared" si="2"/>
        <v>6,1,2,7,7,0,0</v>
      </c>
      <c r="B137">
        <v>6</v>
      </c>
      <c r="C137">
        <v>1</v>
      </c>
      <c r="D137">
        <v>2</v>
      </c>
      <c r="E137">
        <v>7</v>
      </c>
      <c r="F137">
        <v>7</v>
      </c>
      <c r="K137" t="s">
        <v>3210</v>
      </c>
      <c r="P137">
        <f>'Formato 6 a)'!B145</f>
        <v>0</v>
      </c>
      <c r="Q137">
        <f>'Formato 6 a)'!C145</f>
        <v>0</v>
      </c>
      <c r="R137">
        <f>'Formato 6 a)'!D145</f>
        <v>0</v>
      </c>
      <c r="S137">
        <f>'Formato 6 a)'!E145</f>
        <v>0</v>
      </c>
      <c r="T137">
        <f>'Formato 6 a)'!F145</f>
        <v>0</v>
      </c>
      <c r="U137">
        <f>'Formato 6 a)'!G145</f>
        <v>0</v>
      </c>
    </row>
    <row r="138" spans="1:21" x14ac:dyDescent="0.25">
      <c r="A138" s="3" t="str">
        <f t="shared" si="2"/>
        <v>6,1,2,8,0,0,0</v>
      </c>
      <c r="B138">
        <v>6</v>
      </c>
      <c r="C138">
        <v>1</v>
      </c>
      <c r="D138">
        <v>2</v>
      </c>
      <c r="E138">
        <v>8</v>
      </c>
      <c r="J138" t="s">
        <v>3211</v>
      </c>
      <c r="P138">
        <f>'Formato 6 a)'!B146</f>
        <v>0</v>
      </c>
      <c r="Q138">
        <f>'Formato 6 a)'!C146</f>
        <v>0</v>
      </c>
      <c r="R138">
        <f>'Formato 6 a)'!D146</f>
        <v>0</v>
      </c>
      <c r="S138">
        <f>'Formato 6 a)'!E146</f>
        <v>0</v>
      </c>
      <c r="T138">
        <f>'Formato 6 a)'!F146</f>
        <v>0</v>
      </c>
      <c r="U138">
        <f>'Formato 6 a)'!G146</f>
        <v>0</v>
      </c>
    </row>
    <row r="139" spans="1:21" x14ac:dyDescent="0.25">
      <c r="A139" s="3" t="str">
        <f t="shared" si="2"/>
        <v>6,1,2,8,1,0,0</v>
      </c>
      <c r="B139">
        <v>6</v>
      </c>
      <c r="C139">
        <v>1</v>
      </c>
      <c r="D139">
        <v>2</v>
      </c>
      <c r="E139">
        <v>8</v>
      </c>
      <c r="F139">
        <v>1</v>
      </c>
      <c r="K139" t="s">
        <v>759</v>
      </c>
      <c r="P139">
        <f>'Formato 6 a)'!B147</f>
        <v>0</v>
      </c>
      <c r="Q139">
        <f>'Formato 6 a)'!C147</f>
        <v>0</v>
      </c>
      <c r="R139">
        <f>'Formato 6 a)'!D147</f>
        <v>0</v>
      </c>
      <c r="S139">
        <f>'Formato 6 a)'!E147</f>
        <v>0</v>
      </c>
      <c r="T139">
        <f>'Formato 6 a)'!F147</f>
        <v>0</v>
      </c>
      <c r="U139">
        <f>'Formato 6 a)'!G147</f>
        <v>0</v>
      </c>
    </row>
    <row r="140" spans="1:21" x14ac:dyDescent="0.25">
      <c r="A140" s="3" t="str">
        <f t="shared" si="2"/>
        <v>6,1,2,8,2,0,0</v>
      </c>
      <c r="B140">
        <v>6</v>
      </c>
      <c r="C140">
        <v>1</v>
      </c>
      <c r="D140">
        <v>2</v>
      </c>
      <c r="E140">
        <v>8</v>
      </c>
      <c r="F140">
        <v>2</v>
      </c>
      <c r="K140" t="s">
        <v>654</v>
      </c>
      <c r="P140">
        <f>'Formato 6 a)'!B148</f>
        <v>0</v>
      </c>
      <c r="Q140">
        <f>'Formato 6 a)'!C148</f>
        <v>0</v>
      </c>
      <c r="R140">
        <f>'Formato 6 a)'!D148</f>
        <v>0</v>
      </c>
      <c r="S140">
        <f>'Formato 6 a)'!E148</f>
        <v>0</v>
      </c>
      <c r="T140">
        <f>'Formato 6 a)'!F148</f>
        <v>0</v>
      </c>
      <c r="U140">
        <f>'Formato 6 a)'!G148</f>
        <v>0</v>
      </c>
    </row>
    <row r="141" spans="1:21" x14ac:dyDescent="0.25">
      <c r="A141" s="3" t="str">
        <f t="shared" ref="A141:A150" si="3">IF(LEN(CLEAN(B141))=0,"0",B141)&amp;","&amp;IF(LEN(CLEAN(C141))=0,"0",C141)&amp;","&amp;IF(LEN(CLEAN(D141))=0,"0",D141)&amp;","&amp;IF(LEN(CLEAN(E141))=0,"0",E141)&amp;","&amp;IF(LEN(CLEAN(F141))=0,"0",F141)&amp;","&amp;IF(LEN(CLEAN(G141))=0,"0",G141)&amp;","&amp;IF(LEN(CLEAN(H141))=0,"0",H141)</f>
        <v>6,1,2,8,3,0,0</v>
      </c>
      <c r="B141">
        <v>6</v>
      </c>
      <c r="C141">
        <v>1</v>
      </c>
      <c r="D141">
        <v>2</v>
      </c>
      <c r="E141">
        <v>8</v>
      </c>
      <c r="F141">
        <v>3</v>
      </c>
      <c r="K141" t="s">
        <v>766</v>
      </c>
      <c r="P141">
        <f>'Formato 6 a)'!B149</f>
        <v>0</v>
      </c>
      <c r="Q141">
        <f>'Formato 6 a)'!C149</f>
        <v>0</v>
      </c>
      <c r="R141">
        <f>'Formato 6 a)'!D149</f>
        <v>0</v>
      </c>
      <c r="S141">
        <f>'Formato 6 a)'!E149</f>
        <v>0</v>
      </c>
      <c r="T141">
        <f>'Formato 6 a)'!F149</f>
        <v>0</v>
      </c>
      <c r="U141">
        <f>'Formato 6 a)'!G149</f>
        <v>0</v>
      </c>
    </row>
    <row r="142" spans="1:21" x14ac:dyDescent="0.25">
      <c r="A142" s="3" t="str">
        <f t="shared" si="3"/>
        <v>6,1,2,9,0,0,0</v>
      </c>
      <c r="B142">
        <v>6</v>
      </c>
      <c r="C142">
        <v>1</v>
      </c>
      <c r="D142">
        <v>2</v>
      </c>
      <c r="E142">
        <v>9</v>
      </c>
      <c r="J142" t="s">
        <v>669</v>
      </c>
      <c r="P142">
        <f>'Formato 6 a)'!B150</f>
        <v>0</v>
      </c>
      <c r="Q142">
        <f>'Formato 6 a)'!C150</f>
        <v>0</v>
      </c>
      <c r="R142">
        <f>'Formato 6 a)'!D150</f>
        <v>0</v>
      </c>
      <c r="S142">
        <f>'Formato 6 a)'!E150</f>
        <v>0</v>
      </c>
      <c r="T142">
        <f>'Formato 6 a)'!F150</f>
        <v>0</v>
      </c>
      <c r="U142">
        <f>'Formato 6 a)'!G150</f>
        <v>0</v>
      </c>
    </row>
    <row r="143" spans="1:21" x14ac:dyDescent="0.25">
      <c r="A143" s="3" t="str">
        <f t="shared" si="3"/>
        <v>6,1,2,9,1,0,0</v>
      </c>
      <c r="B143">
        <v>6</v>
      </c>
      <c r="C143">
        <v>1</v>
      </c>
      <c r="D143">
        <v>2</v>
      </c>
      <c r="E143">
        <v>9</v>
      </c>
      <c r="F143">
        <v>1</v>
      </c>
      <c r="K143" t="s">
        <v>3212</v>
      </c>
      <c r="P143">
        <f>'Formato 6 a)'!B151</f>
        <v>0</v>
      </c>
      <c r="Q143">
        <f>'Formato 6 a)'!C151</f>
        <v>0</v>
      </c>
      <c r="R143">
        <f>'Formato 6 a)'!D151</f>
        <v>0</v>
      </c>
      <c r="S143">
        <f>'Formato 6 a)'!E151</f>
        <v>0</v>
      </c>
      <c r="T143">
        <f>'Formato 6 a)'!F151</f>
        <v>0</v>
      </c>
      <c r="U143">
        <f>'Formato 6 a)'!G151</f>
        <v>0</v>
      </c>
    </row>
    <row r="144" spans="1:21" x14ac:dyDescent="0.25">
      <c r="A144" s="3" t="str">
        <f t="shared" si="3"/>
        <v>6,1,2,9,2,0,0</v>
      </c>
      <c r="B144">
        <v>6</v>
      </c>
      <c r="C144">
        <v>1</v>
      </c>
      <c r="D144">
        <v>2</v>
      </c>
      <c r="E144">
        <v>9</v>
      </c>
      <c r="F144">
        <v>2</v>
      </c>
      <c r="K144" t="s">
        <v>3213</v>
      </c>
      <c r="P144">
        <f>'Formato 6 a)'!B152</f>
        <v>0</v>
      </c>
      <c r="Q144">
        <f>'Formato 6 a)'!C152</f>
        <v>0</v>
      </c>
      <c r="R144">
        <f>'Formato 6 a)'!D152</f>
        <v>0</v>
      </c>
      <c r="S144">
        <f>'Formato 6 a)'!E152</f>
        <v>0</v>
      </c>
      <c r="T144">
        <f>'Formato 6 a)'!F152</f>
        <v>0</v>
      </c>
      <c r="U144">
        <f>'Formato 6 a)'!G152</f>
        <v>0</v>
      </c>
    </row>
    <row r="145" spans="1:21" x14ac:dyDescent="0.25">
      <c r="A145" s="3" t="str">
        <f t="shared" si="3"/>
        <v>6,1,2,9,3,0,0</v>
      </c>
      <c r="B145">
        <v>6</v>
      </c>
      <c r="C145">
        <v>1</v>
      </c>
      <c r="D145">
        <v>2</v>
      </c>
      <c r="E145">
        <v>9</v>
      </c>
      <c r="F145">
        <v>3</v>
      </c>
      <c r="K145" t="s">
        <v>3214</v>
      </c>
      <c r="P145">
        <f>'Formato 6 a)'!B153</f>
        <v>0</v>
      </c>
      <c r="Q145">
        <f>'Formato 6 a)'!C153</f>
        <v>0</v>
      </c>
      <c r="R145">
        <f>'Formato 6 a)'!D153</f>
        <v>0</v>
      </c>
      <c r="S145">
        <f>'Formato 6 a)'!E153</f>
        <v>0</v>
      </c>
      <c r="T145">
        <f>'Formato 6 a)'!F153</f>
        <v>0</v>
      </c>
      <c r="U145">
        <f>'Formato 6 a)'!G153</f>
        <v>0</v>
      </c>
    </row>
    <row r="146" spans="1:21" x14ac:dyDescent="0.25">
      <c r="A146" s="3" t="str">
        <f t="shared" si="3"/>
        <v>6,1,2,9,4,0,0</v>
      </c>
      <c r="B146">
        <v>6</v>
      </c>
      <c r="C146">
        <v>1</v>
      </c>
      <c r="D146">
        <v>2</v>
      </c>
      <c r="E146">
        <v>9</v>
      </c>
      <c r="F146">
        <v>4</v>
      </c>
      <c r="K146" t="s">
        <v>3215</v>
      </c>
      <c r="P146">
        <f>'Formato 6 a)'!B154</f>
        <v>0</v>
      </c>
      <c r="Q146">
        <f>'Formato 6 a)'!C154</f>
        <v>0</v>
      </c>
      <c r="R146">
        <f>'Formato 6 a)'!D154</f>
        <v>0</v>
      </c>
      <c r="S146">
        <f>'Formato 6 a)'!E154</f>
        <v>0</v>
      </c>
      <c r="T146">
        <f>'Formato 6 a)'!F154</f>
        <v>0</v>
      </c>
      <c r="U146">
        <f>'Formato 6 a)'!G154</f>
        <v>0</v>
      </c>
    </row>
    <row r="147" spans="1:21" x14ac:dyDescent="0.25">
      <c r="A147" s="3" t="str">
        <f t="shared" si="3"/>
        <v>6,1,2,9,5,0,0</v>
      </c>
      <c r="B147">
        <v>6</v>
      </c>
      <c r="C147">
        <v>1</v>
      </c>
      <c r="D147">
        <v>2</v>
      </c>
      <c r="E147">
        <v>9</v>
      </c>
      <c r="F147">
        <v>5</v>
      </c>
      <c r="K147" t="s">
        <v>3216</v>
      </c>
      <c r="P147">
        <f>'Formato 6 a)'!B155</f>
        <v>0</v>
      </c>
      <c r="Q147">
        <f>'Formato 6 a)'!C155</f>
        <v>0</v>
      </c>
      <c r="R147">
        <f>'Formato 6 a)'!D155</f>
        <v>0</v>
      </c>
      <c r="S147">
        <f>'Formato 6 a)'!E155</f>
        <v>0</v>
      </c>
      <c r="T147">
        <f>'Formato 6 a)'!F155</f>
        <v>0</v>
      </c>
      <c r="U147">
        <f>'Formato 6 a)'!G155</f>
        <v>0</v>
      </c>
    </row>
    <row r="148" spans="1:21" x14ac:dyDescent="0.25">
      <c r="A148" s="3" t="str">
        <f t="shared" si="3"/>
        <v>6,1,2,9,6,0,0</v>
      </c>
      <c r="B148">
        <v>6</v>
      </c>
      <c r="C148">
        <v>1</v>
      </c>
      <c r="D148">
        <v>2</v>
      </c>
      <c r="E148">
        <v>9</v>
      </c>
      <c r="F148">
        <v>6</v>
      </c>
      <c r="K148" t="s">
        <v>3217</v>
      </c>
      <c r="P148">
        <f>'Formato 6 a)'!B156</f>
        <v>0</v>
      </c>
      <c r="Q148">
        <f>'Formato 6 a)'!C156</f>
        <v>0</v>
      </c>
      <c r="R148">
        <f>'Formato 6 a)'!D156</f>
        <v>0</v>
      </c>
      <c r="S148">
        <f>'Formato 6 a)'!E156</f>
        <v>0</v>
      </c>
      <c r="T148">
        <f>'Formato 6 a)'!F156</f>
        <v>0</v>
      </c>
      <c r="U148">
        <f>'Formato 6 a)'!G156</f>
        <v>0</v>
      </c>
    </row>
    <row r="149" spans="1:21" x14ac:dyDescent="0.25">
      <c r="A149" s="3" t="str">
        <f t="shared" si="3"/>
        <v>6,1,2,9,7,0,0</v>
      </c>
      <c r="B149">
        <v>6</v>
      </c>
      <c r="C149">
        <v>1</v>
      </c>
      <c r="D149">
        <v>2</v>
      </c>
      <c r="E149">
        <v>9</v>
      </c>
      <c r="F149">
        <v>7</v>
      </c>
      <c r="K149" t="s">
        <v>3218</v>
      </c>
      <c r="P149">
        <f>'Formato 6 a)'!B157</f>
        <v>0</v>
      </c>
      <c r="Q149">
        <f>'Formato 6 a)'!C157</f>
        <v>0</v>
      </c>
      <c r="R149">
        <f>'Formato 6 a)'!D157</f>
        <v>0</v>
      </c>
      <c r="S149">
        <f>'Formato 6 a)'!E157</f>
        <v>0</v>
      </c>
      <c r="T149">
        <f>'Formato 6 a)'!F157</f>
        <v>0</v>
      </c>
      <c r="U149">
        <f>'Formato 6 a)'!G157</f>
        <v>0</v>
      </c>
    </row>
    <row r="150" spans="1:21" x14ac:dyDescent="0.25">
      <c r="A150" s="3" t="str">
        <f t="shared" si="3"/>
        <v>6,1,3,10,0,0,0</v>
      </c>
      <c r="B150">
        <v>6</v>
      </c>
      <c r="C150">
        <v>1</v>
      </c>
      <c r="D150">
        <v>3</v>
      </c>
      <c r="E150">
        <v>10</v>
      </c>
      <c r="I150" t="s">
        <v>3219</v>
      </c>
      <c r="P150">
        <f>'Formato 6 a)'!B159</f>
        <v>94410202</v>
      </c>
      <c r="Q150">
        <f>'Formato 6 a)'!C159</f>
        <v>0</v>
      </c>
      <c r="R150">
        <f>'Formato 6 a)'!D159</f>
        <v>94410202</v>
      </c>
      <c r="S150">
        <f>'Formato 6 a)'!E159</f>
        <v>63628700.75</v>
      </c>
      <c r="T150">
        <f>'Formato 6 a)'!F159</f>
        <v>63628700.75</v>
      </c>
      <c r="U150">
        <f>'Formato 6 a)'!G159</f>
        <v>30781501.249999993</v>
      </c>
    </row>
  </sheetData>
  <sheetProtection algorithmName="SHA-512" hashValue="bE22ozB/2AdfGc/UUx+Zdg/K7nQ9WzgY/Z26kmbEWLCMbg3R+/eYxnIXfXryVpWWe0MG+BHBZuY9qE71BfYxJQ==" saltValue="/m0HQY5GbdY+GcDctyDqGg==" spinCount="100000" sheet="1" objects="1" scenarios="1"/>
  <pageMargins left="0.7" right="0.7" top="0.75" bottom="0.75" header="0.3" footer="0.3"/>
  <pageSetup paperSize="11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1"/>
  <dimension ref="A1:G31"/>
  <sheetViews>
    <sheetView showGridLines="0" zoomScale="90" zoomScaleNormal="90" workbookViewId="0">
      <selection activeCell="G10" sqref="G10:G16"/>
    </sheetView>
  </sheetViews>
  <sheetFormatPr baseColWidth="10" defaultColWidth="0" defaultRowHeight="15" zeroHeight="1" x14ac:dyDescent="0.25"/>
  <cols>
    <col min="1" max="1" width="59.28515625" customWidth="1"/>
    <col min="2" max="6" width="20.7109375" customWidth="1"/>
    <col min="7" max="7" width="18.28515625" customWidth="1"/>
    <col min="8" max="16384" width="10.7109375" hidden="1"/>
  </cols>
  <sheetData>
    <row r="1" spans="1:7" ht="56.25" customHeight="1" x14ac:dyDescent="0.25">
      <c r="A1" s="177" t="s">
        <v>3291</v>
      </c>
      <c r="B1" s="177"/>
      <c r="C1" s="177"/>
      <c r="D1" s="177"/>
      <c r="E1" s="177"/>
      <c r="F1" s="177"/>
      <c r="G1" s="177"/>
    </row>
    <row r="2" spans="1:7" x14ac:dyDescent="0.25">
      <c r="A2" s="158" t="str">
        <f>ENTE_PUBLICO_A</f>
        <v>ORGANISMO, Gobierno del Estado de Guanajuato (a)</v>
      </c>
      <c r="B2" s="159"/>
      <c r="C2" s="159"/>
      <c r="D2" s="159"/>
      <c r="E2" s="159"/>
      <c r="F2" s="159"/>
      <c r="G2" s="160"/>
    </row>
    <row r="3" spans="1:7" x14ac:dyDescent="0.25">
      <c r="A3" s="161" t="s">
        <v>277</v>
      </c>
      <c r="B3" s="162"/>
      <c r="C3" s="162"/>
      <c r="D3" s="162"/>
      <c r="E3" s="162"/>
      <c r="F3" s="162"/>
      <c r="G3" s="163"/>
    </row>
    <row r="4" spans="1:7" x14ac:dyDescent="0.25">
      <c r="A4" s="161" t="s">
        <v>431</v>
      </c>
      <c r="B4" s="162"/>
      <c r="C4" s="162"/>
      <c r="D4" s="162"/>
      <c r="E4" s="162"/>
      <c r="F4" s="162"/>
      <c r="G4" s="163"/>
    </row>
    <row r="5" spans="1:7" x14ac:dyDescent="0.25">
      <c r="A5" s="164" t="str">
        <f>TRIMESTRE</f>
        <v>Del 1 de enero al 30 de septiembre de 2022 (b)</v>
      </c>
      <c r="B5" s="165"/>
      <c r="C5" s="165"/>
      <c r="D5" s="165"/>
      <c r="E5" s="165"/>
      <c r="F5" s="165"/>
      <c r="G5" s="166"/>
    </row>
    <row r="6" spans="1:7" x14ac:dyDescent="0.25">
      <c r="A6" s="167" t="s">
        <v>118</v>
      </c>
      <c r="B6" s="168"/>
      <c r="C6" s="168"/>
      <c r="D6" s="168"/>
      <c r="E6" s="168"/>
      <c r="F6" s="168"/>
      <c r="G6" s="169"/>
    </row>
    <row r="7" spans="1:7" x14ac:dyDescent="0.25">
      <c r="A7" s="173" t="s">
        <v>0</v>
      </c>
      <c r="B7" s="175" t="s">
        <v>279</v>
      </c>
      <c r="C7" s="175"/>
      <c r="D7" s="175"/>
      <c r="E7" s="175"/>
      <c r="F7" s="175"/>
      <c r="G7" s="179" t="s">
        <v>280</v>
      </c>
    </row>
    <row r="8" spans="1:7" ht="30" x14ac:dyDescent="0.25">
      <c r="A8" s="174"/>
      <c r="B8" s="46" t="s">
        <v>281</v>
      </c>
      <c r="C8" s="45" t="s">
        <v>211</v>
      </c>
      <c r="D8" s="46" t="s">
        <v>212</v>
      </c>
      <c r="E8" s="46" t="s">
        <v>167</v>
      </c>
      <c r="F8" s="46" t="s">
        <v>185</v>
      </c>
      <c r="G8" s="178"/>
    </row>
    <row r="9" spans="1:7" x14ac:dyDescent="0.25">
      <c r="A9" s="52" t="s">
        <v>440</v>
      </c>
      <c r="B9" s="59">
        <f>SUM(B10:GASTO_NE_FIN_01)</f>
        <v>94410201.99673447</v>
      </c>
      <c r="C9" s="59">
        <f>SUM(C10:GASTO_NE_FIN_02)</f>
        <v>0</v>
      </c>
      <c r="D9" s="59">
        <f>SUM(D10:GASTO_NE_FIN_03)</f>
        <v>94410201.99673447</v>
      </c>
      <c r="E9" s="59">
        <f>SUM(E10:GASTO_NE_FIN_04)</f>
        <v>63628700.75</v>
      </c>
      <c r="F9" s="59">
        <f>SUM(F10:GASTO_NE_FIN_05)</f>
        <v>63628700.75</v>
      </c>
      <c r="G9" s="59">
        <f>SUM(G10:GASTO_NE_FIN_06)</f>
        <v>30781501.246734466</v>
      </c>
    </row>
    <row r="10" spans="1:7" s="24" customFormat="1" x14ac:dyDescent="0.25">
      <c r="A10" s="144" t="s">
        <v>3303</v>
      </c>
      <c r="B10" s="149">
        <v>36413274.124615788</v>
      </c>
      <c r="C10" s="149">
        <v>0</v>
      </c>
      <c r="D10" s="149">
        <f>+B10+C10</f>
        <v>36413274.124615788</v>
      </c>
      <c r="E10" s="149">
        <v>22024796.960000001</v>
      </c>
      <c r="F10" s="149">
        <v>22024796.960000001</v>
      </c>
      <c r="G10" s="149">
        <v>14388477.164615788</v>
      </c>
    </row>
    <row r="11" spans="1:7" s="24" customFormat="1" x14ac:dyDescent="0.25">
      <c r="A11" s="144" t="s">
        <v>3304</v>
      </c>
      <c r="B11" s="149">
        <v>15929904.083141265</v>
      </c>
      <c r="C11" s="149">
        <v>0</v>
      </c>
      <c r="D11" s="149">
        <f t="shared" ref="D11:D16" si="0">+B11+C11</f>
        <v>15929904.083141265</v>
      </c>
      <c r="E11" s="149">
        <v>9502069.0700000003</v>
      </c>
      <c r="F11" s="149">
        <v>9502069.0700000003</v>
      </c>
      <c r="G11" s="149">
        <v>6427835.0131412651</v>
      </c>
    </row>
    <row r="12" spans="1:7" s="24" customFormat="1" x14ac:dyDescent="0.25">
      <c r="A12" s="144" t="s">
        <v>3305</v>
      </c>
      <c r="B12" s="149">
        <v>2210217.7588246632</v>
      </c>
      <c r="C12" s="149">
        <v>0</v>
      </c>
      <c r="D12" s="149">
        <f t="shared" si="0"/>
        <v>2210217.7588246632</v>
      </c>
      <c r="E12" s="149">
        <v>1156802.04</v>
      </c>
      <c r="F12" s="149">
        <v>1156802.04</v>
      </c>
      <c r="G12" s="149">
        <v>1053415.7188246632</v>
      </c>
    </row>
    <row r="13" spans="1:7" s="24" customFormat="1" x14ac:dyDescent="0.25">
      <c r="A13" s="144" t="s">
        <v>3306</v>
      </c>
      <c r="B13" s="149">
        <v>30355230.908810001</v>
      </c>
      <c r="C13" s="149">
        <v>0</v>
      </c>
      <c r="D13" s="149">
        <f t="shared" si="0"/>
        <v>30355230.908810001</v>
      </c>
      <c r="E13" s="149">
        <v>24581223.399999999</v>
      </c>
      <c r="F13" s="149">
        <v>24581223.399999999</v>
      </c>
      <c r="G13" s="149">
        <v>5774007.5088100024</v>
      </c>
    </row>
    <row r="14" spans="1:7" s="24" customFormat="1" x14ac:dyDescent="0.25">
      <c r="A14" s="144" t="s">
        <v>3307</v>
      </c>
      <c r="B14" s="149">
        <v>6410472.2661247374</v>
      </c>
      <c r="C14" s="149">
        <v>0</v>
      </c>
      <c r="D14" s="149">
        <f t="shared" si="0"/>
        <v>6410472.2661247374</v>
      </c>
      <c r="E14" s="149">
        <v>4461676.21</v>
      </c>
      <c r="F14" s="149">
        <v>4461676.21</v>
      </c>
      <c r="G14" s="149">
        <v>1948796.0561247375</v>
      </c>
    </row>
    <row r="15" spans="1:7" s="24" customFormat="1" x14ac:dyDescent="0.25">
      <c r="A15" s="144" t="s">
        <v>3308</v>
      </c>
      <c r="B15" s="149">
        <v>2185188.2661204548</v>
      </c>
      <c r="C15" s="149">
        <v>0</v>
      </c>
      <c r="D15" s="149">
        <f t="shared" si="0"/>
        <v>2185188.2661204548</v>
      </c>
      <c r="E15" s="149">
        <v>1430847.79</v>
      </c>
      <c r="F15" s="149">
        <v>1430847.79</v>
      </c>
      <c r="G15" s="149">
        <v>754340.47612045472</v>
      </c>
    </row>
    <row r="16" spans="1:7" s="24" customFormat="1" x14ac:dyDescent="0.25">
      <c r="A16" s="144" t="s">
        <v>3309</v>
      </c>
      <c r="B16" s="149">
        <v>905914.5890975584</v>
      </c>
      <c r="C16" s="149">
        <v>0</v>
      </c>
      <c r="D16" s="149">
        <f t="shared" si="0"/>
        <v>905914.5890975584</v>
      </c>
      <c r="E16" s="149">
        <v>471285.28</v>
      </c>
      <c r="F16" s="149">
        <v>471285.28</v>
      </c>
      <c r="G16" s="149">
        <v>434629.30909755838</v>
      </c>
    </row>
    <row r="17" spans="1:7" s="24" customFormat="1" x14ac:dyDescent="0.25">
      <c r="A17" s="144" t="s">
        <v>439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77">
        <f t="shared" ref="G17" si="1">D17-E17</f>
        <v>0</v>
      </c>
    </row>
    <row r="18" spans="1:7" x14ac:dyDescent="0.25">
      <c r="A18" s="76" t="s">
        <v>686</v>
      </c>
      <c r="B18" s="54"/>
      <c r="C18" s="54"/>
      <c r="D18" s="54"/>
      <c r="E18" s="54"/>
      <c r="F18" s="54"/>
      <c r="G18" s="54"/>
    </row>
    <row r="19" spans="1:7" s="24" customFormat="1" x14ac:dyDescent="0.25">
      <c r="A19" s="55" t="s">
        <v>441</v>
      </c>
      <c r="B19" s="61">
        <f>SUM(B20:GASTO_E_FIN_01)</f>
        <v>0</v>
      </c>
      <c r="C19" s="61">
        <f>SUM(C20:GASTO_E_FIN_02)</f>
        <v>0</v>
      </c>
      <c r="D19" s="61">
        <f>SUM(D20:GASTO_E_FIN_03)</f>
        <v>0</v>
      </c>
      <c r="E19" s="61">
        <f>SUM(E20:GASTO_E_FIN_04)</f>
        <v>0</v>
      </c>
      <c r="F19" s="61">
        <f>SUM(F20:GASTO_E_FIN_05)</f>
        <v>0</v>
      </c>
      <c r="G19" s="61">
        <f>SUM(G20:GASTO_E_FIN_06)</f>
        <v>0</v>
      </c>
    </row>
    <row r="20" spans="1:7" s="24" customFormat="1" x14ac:dyDescent="0.25">
      <c r="A20" s="144" t="s">
        <v>432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f>D20-E20</f>
        <v>0</v>
      </c>
    </row>
    <row r="21" spans="1:7" s="24" customFormat="1" x14ac:dyDescent="0.25">
      <c r="A21" s="144" t="s">
        <v>433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f t="shared" ref="G21:G27" si="2">D21-E21</f>
        <v>0</v>
      </c>
    </row>
    <row r="22" spans="1:7" s="24" customFormat="1" x14ac:dyDescent="0.25">
      <c r="A22" s="144" t="s">
        <v>434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f t="shared" si="2"/>
        <v>0</v>
      </c>
    </row>
    <row r="23" spans="1:7" s="24" customFormat="1" x14ac:dyDescent="0.25">
      <c r="A23" s="144" t="s">
        <v>435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f t="shared" si="2"/>
        <v>0</v>
      </c>
    </row>
    <row r="24" spans="1:7" s="24" customFormat="1" x14ac:dyDescent="0.25">
      <c r="A24" s="144" t="s">
        <v>436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f t="shared" si="2"/>
        <v>0</v>
      </c>
    </row>
    <row r="25" spans="1:7" s="24" customFormat="1" x14ac:dyDescent="0.25">
      <c r="A25" s="144" t="s">
        <v>437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f t="shared" si="2"/>
        <v>0</v>
      </c>
    </row>
    <row r="26" spans="1:7" s="24" customFormat="1" x14ac:dyDescent="0.25">
      <c r="A26" s="144" t="s">
        <v>438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f t="shared" si="2"/>
        <v>0</v>
      </c>
    </row>
    <row r="27" spans="1:7" s="24" customFormat="1" x14ac:dyDescent="0.25">
      <c r="A27" s="144" t="s">
        <v>439</v>
      </c>
      <c r="B27" s="60">
        <v>0</v>
      </c>
      <c r="C27" s="60">
        <v>0</v>
      </c>
      <c r="D27" s="60">
        <v>0</v>
      </c>
      <c r="E27" s="60">
        <v>0</v>
      </c>
      <c r="F27" s="60">
        <v>0</v>
      </c>
      <c r="G27" s="60">
        <f t="shared" si="2"/>
        <v>0</v>
      </c>
    </row>
    <row r="28" spans="1:7" x14ac:dyDescent="0.25">
      <c r="A28" s="76" t="s">
        <v>686</v>
      </c>
      <c r="B28" s="54"/>
      <c r="C28" s="54"/>
      <c r="D28" s="54"/>
      <c r="E28" s="54"/>
      <c r="F28" s="54"/>
      <c r="G28" s="54"/>
    </row>
    <row r="29" spans="1:7" x14ac:dyDescent="0.25">
      <c r="A29" s="55" t="s">
        <v>360</v>
      </c>
      <c r="B29" s="61">
        <f>GASTO_NE_T1+GASTO_E_T1</f>
        <v>94410201.99673447</v>
      </c>
      <c r="C29" s="61">
        <f>GASTO_NE_T2+GASTO_E_T2</f>
        <v>0</v>
      </c>
      <c r="D29" s="61">
        <f>GASTO_NE_T3+GASTO_E_T3</f>
        <v>94410201.99673447</v>
      </c>
      <c r="E29" s="61">
        <f>GASTO_NE_T4+GASTO_E_T4</f>
        <v>63628700.75</v>
      </c>
      <c r="F29" s="61">
        <f>GASTO_NE_T5+GASTO_E_T5</f>
        <v>63628700.75</v>
      </c>
      <c r="G29" s="61">
        <f>GASTO_NE_T6+GASTO_E_T6</f>
        <v>30781501.246734466</v>
      </c>
    </row>
    <row r="30" spans="1:7" x14ac:dyDescent="0.25">
      <c r="A30" s="58"/>
      <c r="B30" s="65"/>
      <c r="C30" s="65"/>
      <c r="D30" s="65"/>
      <c r="E30" s="65"/>
      <c r="F30" s="65"/>
      <c r="G30" s="78"/>
    </row>
    <row r="31" spans="1:7" hidden="1" x14ac:dyDescent="0.25">
      <c r="A31" s="11"/>
    </row>
  </sheetData>
  <sheetProtection password="9ECF" sheet="1" objects="1" scenarios="1" insertRows="0" deleteRows="0"/>
  <mergeCells count="9">
    <mergeCell ref="A6:G6"/>
    <mergeCell ref="A7:A8"/>
    <mergeCell ref="B7:F7"/>
    <mergeCell ref="G7:G8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29">
      <formula1>-1.79769313486231E+100</formula1>
      <formula2>1.79769313486231E+100</formula2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Y150"/>
  <sheetViews>
    <sheetView workbookViewId="0">
      <selection activeCell="C5" sqref="C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15.5703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6,2,1,0,0,0,0</v>
      </c>
      <c r="B2">
        <v>6</v>
      </c>
      <c r="C2">
        <v>2</v>
      </c>
      <c r="D2">
        <v>1</v>
      </c>
      <c r="I2" t="s">
        <v>711</v>
      </c>
      <c r="P2" s="18">
        <f>GASTO_NE_T1</f>
        <v>94410201.99673447</v>
      </c>
      <c r="Q2" s="18">
        <f>GASTO_NE_T2</f>
        <v>0</v>
      </c>
      <c r="R2" s="18">
        <f>GASTO_NE_T3</f>
        <v>94410201.99673447</v>
      </c>
      <c r="S2" s="18">
        <f>GASTO_NE_T4</f>
        <v>63628700.75</v>
      </c>
      <c r="T2" s="18">
        <f>GASTO_NE_T5</f>
        <v>63628700.75</v>
      </c>
      <c r="U2" s="18">
        <f>GASTO_NE_T6</f>
        <v>30781501.246734466</v>
      </c>
    </row>
    <row r="3" spans="1:25" x14ac:dyDescent="0.25">
      <c r="A3" t="str">
        <f t="shared" ref="A3:A4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6,2,2,0,0,0,0</v>
      </c>
      <c r="B3">
        <v>6</v>
      </c>
      <c r="C3">
        <v>2</v>
      </c>
      <c r="D3">
        <v>2</v>
      </c>
      <c r="I3" t="s">
        <v>712</v>
      </c>
      <c r="P3" s="18">
        <f>GASTO_E_T1</f>
        <v>0</v>
      </c>
      <c r="Q3" s="18">
        <f>GASTO_E_T2</f>
        <v>0</v>
      </c>
      <c r="R3" s="18">
        <f>GASTO_E_T3</f>
        <v>0</v>
      </c>
      <c r="S3" s="18">
        <f>GASTO_E_T4</f>
        <v>0</v>
      </c>
      <c r="T3" s="18">
        <f>GASTO_E_T5</f>
        <v>0</v>
      </c>
      <c r="U3" s="18">
        <f>GASTO_E_T6</f>
        <v>0</v>
      </c>
      <c r="V3" s="18"/>
    </row>
    <row r="4" spans="1:25" x14ac:dyDescent="0.25">
      <c r="A4" t="str">
        <f t="shared" si="0"/>
        <v>6,2,3,0,0,0,0</v>
      </c>
      <c r="B4">
        <v>6</v>
      </c>
      <c r="C4">
        <v>2</v>
      </c>
      <c r="D4">
        <v>3</v>
      </c>
      <c r="I4" t="s">
        <v>3219</v>
      </c>
      <c r="P4" s="18">
        <f>TOTAL_E_T1</f>
        <v>94410201.99673447</v>
      </c>
      <c r="Q4" s="18">
        <f>TOTAL_E_T2</f>
        <v>0</v>
      </c>
      <c r="R4" s="18">
        <f>TOTAL_E_T3</f>
        <v>94410201.99673447</v>
      </c>
      <c r="S4" s="18">
        <f>TOTAL_E_T4</f>
        <v>63628700.75</v>
      </c>
      <c r="T4" s="18">
        <f>TOTAL_E_T5</f>
        <v>63628700.75</v>
      </c>
      <c r="U4" s="18">
        <f>TOTAL_E_T6</f>
        <v>30781501.246734466</v>
      </c>
      <c r="V4" s="18"/>
    </row>
    <row r="5" spans="1:25" x14ac:dyDescent="0.25">
      <c r="A5" s="3"/>
      <c r="P5" s="18"/>
      <c r="Q5" s="18"/>
      <c r="R5" s="18"/>
      <c r="S5" s="18"/>
      <c r="T5" s="18"/>
      <c r="U5" s="18"/>
      <c r="V5" s="18"/>
    </row>
    <row r="6" spans="1:25" x14ac:dyDescent="0.25">
      <c r="A6" s="3"/>
      <c r="P6" s="18"/>
      <c r="Q6" s="18"/>
      <c r="R6" s="18"/>
      <c r="S6" s="18"/>
      <c r="T6" s="18"/>
      <c r="U6" s="18"/>
      <c r="V6" s="18"/>
    </row>
    <row r="7" spans="1:25" x14ac:dyDescent="0.25">
      <c r="A7" s="3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x14ac:dyDescent="0.25">
      <c r="A8" s="3"/>
      <c r="P8" s="18"/>
      <c r="Q8" s="18"/>
      <c r="R8" s="18"/>
      <c r="S8" s="18"/>
      <c r="T8" s="18"/>
      <c r="U8" s="18"/>
    </row>
    <row r="9" spans="1:25" x14ac:dyDescent="0.25">
      <c r="A9" s="3"/>
      <c r="P9" s="18"/>
      <c r="Q9" s="18"/>
      <c r="R9" s="18"/>
      <c r="S9" s="18"/>
      <c r="T9" s="18"/>
      <c r="U9" s="18"/>
    </row>
    <row r="10" spans="1:25" x14ac:dyDescent="0.25">
      <c r="A10" s="3"/>
      <c r="P10" s="18"/>
      <c r="Q10" s="18"/>
      <c r="R10" s="18"/>
      <c r="S10" s="18"/>
      <c r="T10" s="18"/>
      <c r="U10" s="18"/>
    </row>
    <row r="11" spans="1:25" x14ac:dyDescent="0.25">
      <c r="A11" s="3"/>
      <c r="P11" s="18"/>
      <c r="Q11" s="18"/>
      <c r="R11" s="18"/>
      <c r="S11" s="18"/>
      <c r="T11" s="18"/>
      <c r="U11" s="18"/>
    </row>
    <row r="12" spans="1:25" x14ac:dyDescent="0.25">
      <c r="A12" s="3"/>
      <c r="N12" s="20"/>
      <c r="P12" s="18"/>
      <c r="Q12" s="18"/>
      <c r="R12" s="18"/>
      <c r="S12" s="18"/>
      <c r="T12" s="18"/>
      <c r="U12" s="18"/>
    </row>
    <row r="13" spans="1:25" x14ac:dyDescent="0.25">
      <c r="A13" s="3"/>
      <c r="P13" s="18"/>
      <c r="Q13" s="18"/>
      <c r="R13" s="18"/>
      <c r="S13" s="18"/>
      <c r="T13" s="18"/>
      <c r="U13" s="18"/>
    </row>
    <row r="14" spans="1:25" x14ac:dyDescent="0.25">
      <c r="A14" s="3"/>
      <c r="P14" s="18"/>
      <c r="Q14" s="18"/>
      <c r="R14" s="18"/>
      <c r="S14" s="18"/>
      <c r="T14" s="18"/>
      <c r="U14" s="18"/>
    </row>
    <row r="15" spans="1:25" x14ac:dyDescent="0.25">
      <c r="A15" s="3"/>
      <c r="P15" s="18"/>
      <c r="Q15" s="18"/>
      <c r="R15" s="18"/>
      <c r="S15" s="18"/>
      <c r="T15" s="18"/>
      <c r="U15" s="18"/>
    </row>
    <row r="16" spans="1:25" x14ac:dyDescent="0.25">
      <c r="A16" s="3"/>
      <c r="P16" s="18"/>
      <c r="Q16" s="18"/>
      <c r="R16" s="18"/>
      <c r="S16" s="18"/>
      <c r="T16" s="18"/>
      <c r="U16" s="18"/>
    </row>
    <row r="17" spans="1:21" x14ac:dyDescent="0.25">
      <c r="A17" s="3"/>
      <c r="P17" s="18"/>
      <c r="Q17" s="18"/>
      <c r="R17" s="18"/>
      <c r="S17" s="18"/>
      <c r="T17" s="18"/>
      <c r="U17" s="18"/>
    </row>
    <row r="18" spans="1:21" x14ac:dyDescent="0.25">
      <c r="A18" s="3"/>
      <c r="P18" s="18"/>
      <c r="Q18" s="18"/>
      <c r="R18" s="18"/>
      <c r="S18" s="18"/>
      <c r="T18" s="18"/>
      <c r="U18" s="18"/>
    </row>
    <row r="19" spans="1:21" x14ac:dyDescent="0.25">
      <c r="A19" s="3"/>
      <c r="P19" s="18"/>
      <c r="Q19" s="18"/>
      <c r="R19" s="18"/>
      <c r="S19" s="18"/>
      <c r="T19" s="18"/>
      <c r="U19" s="18"/>
    </row>
    <row r="20" spans="1:21" x14ac:dyDescent="0.25">
      <c r="A20" s="3"/>
      <c r="P20" s="18"/>
      <c r="Q20" s="18"/>
      <c r="R20" s="18"/>
      <c r="S20" s="18"/>
      <c r="T20" s="18"/>
      <c r="U20" s="18"/>
    </row>
    <row r="21" spans="1:21" x14ac:dyDescent="0.25">
      <c r="A21" s="3"/>
      <c r="P21" s="18"/>
      <c r="Q21" s="18"/>
      <c r="R21" s="18"/>
      <c r="S21" s="18"/>
      <c r="T21" s="18"/>
      <c r="U21" s="18"/>
    </row>
    <row r="22" spans="1:21" x14ac:dyDescent="0.25">
      <c r="A22" s="3"/>
      <c r="P22" s="18"/>
      <c r="Q22" s="18"/>
      <c r="R22" s="18"/>
      <c r="S22" s="18"/>
      <c r="T22" s="18"/>
      <c r="U22" s="18"/>
    </row>
    <row r="23" spans="1:21" x14ac:dyDescent="0.25">
      <c r="A23" s="3"/>
      <c r="P23" s="18"/>
      <c r="Q23" s="18"/>
      <c r="R23" s="18"/>
      <c r="S23" s="18"/>
      <c r="T23" s="18"/>
      <c r="U23" s="18"/>
    </row>
    <row r="24" spans="1:21" x14ac:dyDescent="0.25">
      <c r="A24" s="3"/>
      <c r="P24" s="18"/>
      <c r="Q24" s="18"/>
      <c r="R24" s="18"/>
      <c r="S24" s="18"/>
      <c r="T24" s="18"/>
      <c r="U24" s="18"/>
    </row>
    <row r="25" spans="1:21" x14ac:dyDescent="0.25">
      <c r="A25" s="3"/>
      <c r="P25" s="18"/>
      <c r="Q25" s="18"/>
      <c r="R25" s="18"/>
      <c r="S25" s="18"/>
      <c r="T25" s="18"/>
      <c r="U25" s="18"/>
    </row>
    <row r="26" spans="1:21" x14ac:dyDescent="0.25">
      <c r="A26" s="3"/>
      <c r="P26" s="18"/>
      <c r="Q26" s="18"/>
      <c r="R26" s="18"/>
      <c r="S26" s="18"/>
      <c r="T26" s="18"/>
      <c r="U26" s="18"/>
    </row>
    <row r="27" spans="1:21" x14ac:dyDescent="0.25">
      <c r="A27" s="3"/>
      <c r="P27" s="18"/>
      <c r="Q27" s="18"/>
      <c r="R27" s="18"/>
      <c r="S27" s="18"/>
      <c r="T27" s="18"/>
      <c r="U27" s="18"/>
    </row>
    <row r="28" spans="1:21" x14ac:dyDescent="0.25">
      <c r="A28" s="3"/>
      <c r="P28" s="18"/>
      <c r="Q28" s="18"/>
      <c r="R28" s="18"/>
      <c r="S28" s="18"/>
      <c r="T28" s="18"/>
      <c r="U28" s="18"/>
    </row>
    <row r="29" spans="1:21" x14ac:dyDescent="0.25">
      <c r="A29" s="3"/>
      <c r="P29" s="18"/>
      <c r="Q29" s="18"/>
      <c r="R29" s="18"/>
      <c r="S29" s="18"/>
      <c r="T29" s="18"/>
      <c r="U29" s="18"/>
    </row>
    <row r="30" spans="1:21" x14ac:dyDescent="0.25">
      <c r="A30" s="3"/>
      <c r="P30" s="18"/>
      <c r="Q30" s="18"/>
      <c r="R30" s="18"/>
      <c r="S30" s="18"/>
      <c r="T30" s="18"/>
      <c r="U30" s="18"/>
    </row>
    <row r="31" spans="1:21" x14ac:dyDescent="0.2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  <row r="67" spans="1:21" x14ac:dyDescent="0.25">
      <c r="A67" s="3"/>
      <c r="P67" s="18"/>
      <c r="Q67" s="18"/>
      <c r="R67" s="18"/>
      <c r="S67" s="18"/>
      <c r="T67" s="18"/>
      <c r="U67" s="18"/>
    </row>
    <row r="68" spans="1:21" x14ac:dyDescent="0.25">
      <c r="A68" s="3"/>
      <c r="P68" s="18"/>
      <c r="Q68" s="18"/>
      <c r="R68" s="18"/>
      <c r="S68" s="18"/>
      <c r="T68" s="18"/>
      <c r="U68" s="18"/>
    </row>
    <row r="69" spans="1:21" x14ac:dyDescent="0.25">
      <c r="A69" s="3"/>
      <c r="P69" s="18"/>
      <c r="Q69" s="18"/>
      <c r="R69" s="18"/>
      <c r="S69" s="18"/>
      <c r="T69" s="18"/>
      <c r="U69" s="18"/>
    </row>
    <row r="70" spans="1:21" x14ac:dyDescent="0.25">
      <c r="A70" s="3"/>
      <c r="P70" s="18"/>
      <c r="Q70" s="18"/>
      <c r="R70" s="18"/>
      <c r="S70" s="18"/>
      <c r="T70" s="18"/>
      <c r="U70" s="18"/>
    </row>
    <row r="71" spans="1:21" x14ac:dyDescent="0.25">
      <c r="A71" s="3"/>
      <c r="P71" s="18"/>
      <c r="Q71" s="18"/>
      <c r="R71" s="18"/>
      <c r="S71" s="18"/>
      <c r="T71" s="18"/>
      <c r="U71" s="18"/>
    </row>
    <row r="72" spans="1:21" x14ac:dyDescent="0.25">
      <c r="A72" s="3"/>
      <c r="P72" s="18"/>
      <c r="Q72" s="18"/>
      <c r="R72" s="18"/>
      <c r="S72" s="18"/>
      <c r="T72" s="18"/>
      <c r="U72" s="18"/>
    </row>
    <row r="73" spans="1:21" x14ac:dyDescent="0.25">
      <c r="A73" s="3"/>
      <c r="P73" s="18"/>
      <c r="Q73" s="18"/>
      <c r="R73" s="18"/>
      <c r="S73" s="18"/>
      <c r="T73" s="18"/>
      <c r="U73" s="18"/>
    </row>
    <row r="74" spans="1:21" x14ac:dyDescent="0.25">
      <c r="A74" s="3"/>
      <c r="P74" s="18"/>
      <c r="Q74" s="18"/>
      <c r="R74" s="18"/>
      <c r="S74" s="18"/>
      <c r="T74" s="18"/>
      <c r="U74" s="18"/>
    </row>
    <row r="75" spans="1:21" x14ac:dyDescent="0.25">
      <c r="A75" s="3"/>
      <c r="P75" s="18"/>
      <c r="Q75" s="18"/>
      <c r="R75" s="18"/>
      <c r="S75" s="18"/>
      <c r="T75" s="18"/>
      <c r="U75" s="18"/>
    </row>
    <row r="76" spans="1:21" x14ac:dyDescent="0.25">
      <c r="A76" s="3"/>
    </row>
    <row r="77" spans="1:21" x14ac:dyDescent="0.25">
      <c r="A77" s="3"/>
    </row>
    <row r="78" spans="1:21" x14ac:dyDescent="0.25">
      <c r="A78" s="3"/>
    </row>
    <row r="79" spans="1:21" x14ac:dyDescent="0.25">
      <c r="A79" s="3"/>
    </row>
    <row r="80" spans="1:2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</sheetData>
  <sheetProtection algorithmName="SHA-512" hashValue="mPf12aYigJseNjQt/mKZnsfacNFQn518OMDvpN5Ok4cY/+rhcHKJY3/t+er6bSM8X8QGB8l8+DJ8pbkJTk300w==" saltValue="CTw5xT9jVecxK9y16WlpA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XFC78"/>
  <sheetViews>
    <sheetView showGridLines="0" zoomScale="90" zoomScaleNormal="90" workbookViewId="0">
      <selection activeCell="G27" sqref="G27"/>
    </sheetView>
  </sheetViews>
  <sheetFormatPr baseColWidth="10" defaultColWidth="0" defaultRowHeight="15" zeroHeight="1" x14ac:dyDescent="0.25"/>
  <cols>
    <col min="1" max="1" width="74.5703125" customWidth="1"/>
    <col min="2" max="6" width="20.7109375" customWidth="1"/>
    <col min="7" max="7" width="17.28515625" customWidth="1"/>
    <col min="8" max="8" width="0" hidden="1" customWidth="1"/>
    <col min="9" max="16383" width="10.85546875" hidden="1"/>
    <col min="16384" max="16384" width="2.28515625" hidden="1" customWidth="1"/>
  </cols>
  <sheetData>
    <row r="1" spans="1:7" ht="57.75" customHeight="1" x14ac:dyDescent="0.25">
      <c r="A1" s="183" t="s">
        <v>3290</v>
      </c>
      <c r="B1" s="184"/>
      <c r="C1" s="184"/>
      <c r="D1" s="184"/>
      <c r="E1" s="184"/>
      <c r="F1" s="184"/>
      <c r="G1" s="184"/>
    </row>
    <row r="2" spans="1:7" x14ac:dyDescent="0.25">
      <c r="A2" s="158" t="str">
        <f>ENTE_PUBLICO_A</f>
        <v>ORGANISMO, Gobierno del Estado de Guanajuato (a)</v>
      </c>
      <c r="B2" s="159"/>
      <c r="C2" s="159"/>
      <c r="D2" s="159"/>
      <c r="E2" s="159"/>
      <c r="F2" s="159"/>
      <c r="G2" s="160"/>
    </row>
    <row r="3" spans="1:7" x14ac:dyDescent="0.25">
      <c r="A3" s="161" t="s">
        <v>396</v>
      </c>
      <c r="B3" s="162"/>
      <c r="C3" s="162"/>
      <c r="D3" s="162"/>
      <c r="E3" s="162"/>
      <c r="F3" s="162"/>
      <c r="G3" s="163"/>
    </row>
    <row r="4" spans="1:7" x14ac:dyDescent="0.25">
      <c r="A4" s="161" t="s">
        <v>397</v>
      </c>
      <c r="B4" s="162"/>
      <c r="C4" s="162"/>
      <c r="D4" s="162"/>
      <c r="E4" s="162"/>
      <c r="F4" s="162"/>
      <c r="G4" s="163"/>
    </row>
    <row r="5" spans="1:7" x14ac:dyDescent="0.25">
      <c r="A5" s="164" t="str">
        <f>TRIMESTRE</f>
        <v>Del 1 de enero al 30 de septiembre de 2022 (b)</v>
      </c>
      <c r="B5" s="165"/>
      <c r="C5" s="165"/>
      <c r="D5" s="165"/>
      <c r="E5" s="165"/>
      <c r="F5" s="165"/>
      <c r="G5" s="166"/>
    </row>
    <row r="6" spans="1:7" x14ac:dyDescent="0.25">
      <c r="A6" s="167" t="s">
        <v>118</v>
      </c>
      <c r="B6" s="168"/>
      <c r="C6" s="168"/>
      <c r="D6" s="168"/>
      <c r="E6" s="168"/>
      <c r="F6" s="168"/>
      <c r="G6" s="169"/>
    </row>
    <row r="7" spans="1:7" x14ac:dyDescent="0.25">
      <c r="A7" s="162" t="s">
        <v>0</v>
      </c>
      <c r="B7" s="167" t="s">
        <v>279</v>
      </c>
      <c r="C7" s="168"/>
      <c r="D7" s="168"/>
      <c r="E7" s="168"/>
      <c r="F7" s="169"/>
      <c r="G7" s="179" t="s">
        <v>3287</v>
      </c>
    </row>
    <row r="8" spans="1:7" ht="30.75" customHeight="1" x14ac:dyDescent="0.25">
      <c r="A8" s="162"/>
      <c r="B8" s="46" t="s">
        <v>281</v>
      </c>
      <c r="C8" s="45" t="s">
        <v>362</v>
      </c>
      <c r="D8" s="46" t="s">
        <v>283</v>
      </c>
      <c r="E8" s="46" t="s">
        <v>167</v>
      </c>
      <c r="F8" s="47" t="s">
        <v>185</v>
      </c>
      <c r="G8" s="178"/>
    </row>
    <row r="9" spans="1:7" x14ac:dyDescent="0.25">
      <c r="A9" s="52" t="s">
        <v>363</v>
      </c>
      <c r="B9" s="70">
        <f>SUM(B10,B19,B27,B37)</f>
        <v>94410202</v>
      </c>
      <c r="C9" s="70">
        <f t="shared" ref="C9:G9" si="0">SUM(C10,C19,C27,C37)</f>
        <v>0</v>
      </c>
      <c r="D9" s="70">
        <f t="shared" si="0"/>
        <v>94410202</v>
      </c>
      <c r="E9" s="70">
        <f t="shared" si="0"/>
        <v>63628700.75</v>
      </c>
      <c r="F9" s="70">
        <f t="shared" si="0"/>
        <v>63628700.75</v>
      </c>
      <c r="G9" s="70">
        <f t="shared" si="0"/>
        <v>30781501.25</v>
      </c>
    </row>
    <row r="10" spans="1:7" x14ac:dyDescent="0.25">
      <c r="A10" s="53" t="s">
        <v>364</v>
      </c>
      <c r="B10" s="71">
        <f>SUM(B11:B18)</f>
        <v>0</v>
      </c>
      <c r="C10" s="71">
        <f t="shared" ref="C10:F10" si="1">SUM(C11:C18)</f>
        <v>0</v>
      </c>
      <c r="D10" s="71">
        <f t="shared" si="1"/>
        <v>0</v>
      </c>
      <c r="E10" s="71">
        <f t="shared" si="1"/>
        <v>0</v>
      </c>
      <c r="F10" s="71">
        <f t="shared" si="1"/>
        <v>0</v>
      </c>
      <c r="G10" s="71">
        <f>SUM(G11:G18)</f>
        <v>0</v>
      </c>
    </row>
    <row r="11" spans="1:7" x14ac:dyDescent="0.25">
      <c r="A11" s="63" t="s">
        <v>365</v>
      </c>
      <c r="B11" s="72">
        <v>0</v>
      </c>
      <c r="C11" s="72">
        <v>0</v>
      </c>
      <c r="D11" s="72">
        <v>0</v>
      </c>
      <c r="E11" s="72">
        <v>0</v>
      </c>
      <c r="F11" s="72">
        <v>0</v>
      </c>
      <c r="G11" s="72">
        <f>D11-E11</f>
        <v>0</v>
      </c>
    </row>
    <row r="12" spans="1:7" x14ac:dyDescent="0.25">
      <c r="A12" s="63" t="s">
        <v>366</v>
      </c>
      <c r="B12" s="72">
        <v>0</v>
      </c>
      <c r="C12" s="72">
        <v>0</v>
      </c>
      <c r="D12" s="72">
        <v>0</v>
      </c>
      <c r="E12" s="72">
        <v>0</v>
      </c>
      <c r="F12" s="72">
        <v>0</v>
      </c>
      <c r="G12" s="72">
        <f t="shared" ref="G12:G18" si="2">D12-E12</f>
        <v>0</v>
      </c>
    </row>
    <row r="13" spans="1:7" x14ac:dyDescent="0.25">
      <c r="A13" s="63" t="s">
        <v>367</v>
      </c>
      <c r="B13" s="72">
        <v>0</v>
      </c>
      <c r="C13" s="72">
        <v>0</v>
      </c>
      <c r="D13" s="72">
        <v>0</v>
      </c>
      <c r="E13" s="72">
        <v>0</v>
      </c>
      <c r="F13" s="72">
        <v>0</v>
      </c>
      <c r="G13" s="72">
        <f t="shared" si="2"/>
        <v>0</v>
      </c>
    </row>
    <row r="14" spans="1:7" x14ac:dyDescent="0.25">
      <c r="A14" s="63" t="s">
        <v>368</v>
      </c>
      <c r="B14" s="72">
        <v>0</v>
      </c>
      <c r="C14" s="72">
        <v>0</v>
      </c>
      <c r="D14" s="72">
        <v>0</v>
      </c>
      <c r="E14" s="72">
        <v>0</v>
      </c>
      <c r="F14" s="72">
        <v>0</v>
      </c>
      <c r="G14" s="72">
        <f t="shared" si="2"/>
        <v>0</v>
      </c>
    </row>
    <row r="15" spans="1:7" x14ac:dyDescent="0.25">
      <c r="A15" s="63" t="s">
        <v>369</v>
      </c>
      <c r="B15" s="72">
        <v>0</v>
      </c>
      <c r="C15" s="72">
        <v>0</v>
      </c>
      <c r="D15" s="72">
        <v>0</v>
      </c>
      <c r="E15" s="72">
        <v>0</v>
      </c>
      <c r="F15" s="72">
        <v>0</v>
      </c>
      <c r="G15" s="72">
        <f t="shared" si="2"/>
        <v>0</v>
      </c>
    </row>
    <row r="16" spans="1:7" x14ac:dyDescent="0.25">
      <c r="A16" s="63" t="s">
        <v>370</v>
      </c>
      <c r="B16" s="72">
        <v>0</v>
      </c>
      <c r="C16" s="72">
        <v>0</v>
      </c>
      <c r="D16" s="72">
        <v>0</v>
      </c>
      <c r="E16" s="72">
        <v>0</v>
      </c>
      <c r="F16" s="72">
        <v>0</v>
      </c>
      <c r="G16" s="72">
        <f t="shared" si="2"/>
        <v>0</v>
      </c>
    </row>
    <row r="17" spans="1:7" x14ac:dyDescent="0.25">
      <c r="A17" s="63" t="s">
        <v>371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f t="shared" si="2"/>
        <v>0</v>
      </c>
    </row>
    <row r="18" spans="1:7" x14ac:dyDescent="0.25">
      <c r="A18" s="63" t="s">
        <v>372</v>
      </c>
      <c r="B18" s="72">
        <v>0</v>
      </c>
      <c r="C18" s="72">
        <v>0</v>
      </c>
      <c r="D18" s="72">
        <v>0</v>
      </c>
      <c r="E18" s="72">
        <v>0</v>
      </c>
      <c r="F18" s="72">
        <v>0</v>
      </c>
      <c r="G18" s="72">
        <f t="shared" si="2"/>
        <v>0</v>
      </c>
    </row>
    <row r="19" spans="1:7" x14ac:dyDescent="0.25">
      <c r="A19" s="53" t="s">
        <v>373</v>
      </c>
      <c r="B19" s="71">
        <f>SUM(B20:B26)</f>
        <v>94410202</v>
      </c>
      <c r="C19" s="71">
        <f t="shared" ref="C19:D19" si="3">SUM(C20:C26)</f>
        <v>0</v>
      </c>
      <c r="D19" s="71">
        <f t="shared" si="3"/>
        <v>94410202</v>
      </c>
      <c r="E19" s="71">
        <v>63628700.75</v>
      </c>
      <c r="F19" s="71">
        <v>63628700.75</v>
      </c>
      <c r="G19" s="71">
        <f>+D19-F19</f>
        <v>30781501.25</v>
      </c>
    </row>
    <row r="20" spans="1:7" x14ac:dyDescent="0.25">
      <c r="A20" s="63" t="s">
        <v>374</v>
      </c>
      <c r="B20" s="150">
        <v>94410202</v>
      </c>
      <c r="C20" s="150">
        <v>0</v>
      </c>
      <c r="D20" s="150">
        <v>94410202</v>
      </c>
      <c r="E20" s="150">
        <v>63435401.659999996</v>
      </c>
      <c r="F20" s="150">
        <v>63435401.659999996</v>
      </c>
      <c r="G20" s="150">
        <f>+D20-F20</f>
        <v>30974800.340000004</v>
      </c>
    </row>
    <row r="21" spans="1:7" x14ac:dyDescent="0.25">
      <c r="A21" s="63" t="s">
        <v>375</v>
      </c>
      <c r="B21" s="72">
        <v>0</v>
      </c>
      <c r="C21" s="72">
        <v>0</v>
      </c>
      <c r="D21" s="72">
        <v>0</v>
      </c>
      <c r="E21" s="72">
        <v>0</v>
      </c>
      <c r="F21" s="72">
        <v>0</v>
      </c>
      <c r="G21" s="72">
        <f t="shared" ref="G21:G26" si="4">D21-E21</f>
        <v>0</v>
      </c>
    </row>
    <row r="22" spans="1:7" x14ac:dyDescent="0.25">
      <c r="A22" s="63" t="s">
        <v>376</v>
      </c>
      <c r="B22" s="72">
        <v>0</v>
      </c>
      <c r="C22" s="72">
        <v>0</v>
      </c>
      <c r="D22" s="72">
        <v>0</v>
      </c>
      <c r="E22" s="72">
        <v>0</v>
      </c>
      <c r="F22" s="72">
        <v>0</v>
      </c>
      <c r="G22" s="72">
        <f t="shared" si="4"/>
        <v>0</v>
      </c>
    </row>
    <row r="23" spans="1:7" x14ac:dyDescent="0.25">
      <c r="A23" s="63" t="s">
        <v>377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f t="shared" si="4"/>
        <v>0</v>
      </c>
    </row>
    <row r="24" spans="1:7" x14ac:dyDescent="0.25">
      <c r="A24" s="63" t="s">
        <v>378</v>
      </c>
      <c r="B24" s="72">
        <v>0</v>
      </c>
      <c r="C24" s="72">
        <v>0</v>
      </c>
      <c r="D24" s="72">
        <v>0</v>
      </c>
      <c r="E24" s="72">
        <v>0</v>
      </c>
      <c r="F24" s="72">
        <v>0</v>
      </c>
      <c r="G24" s="72">
        <f t="shared" si="4"/>
        <v>0</v>
      </c>
    </row>
    <row r="25" spans="1:7" x14ac:dyDescent="0.25">
      <c r="A25" s="63" t="s">
        <v>379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f t="shared" si="4"/>
        <v>0</v>
      </c>
    </row>
    <row r="26" spans="1:7" x14ac:dyDescent="0.25">
      <c r="A26" s="63" t="s">
        <v>380</v>
      </c>
      <c r="B26" s="72">
        <v>0</v>
      </c>
      <c r="C26" s="72">
        <v>0</v>
      </c>
      <c r="D26" s="72">
        <v>0</v>
      </c>
      <c r="E26" s="72">
        <v>0</v>
      </c>
      <c r="F26" s="72">
        <v>0</v>
      </c>
      <c r="G26" s="72">
        <f t="shared" si="4"/>
        <v>0</v>
      </c>
    </row>
    <row r="27" spans="1:7" x14ac:dyDescent="0.25">
      <c r="A27" s="53" t="s">
        <v>381</v>
      </c>
      <c r="B27" s="71">
        <f>SUM(B28:B36)</f>
        <v>0</v>
      </c>
      <c r="C27" s="71">
        <f t="shared" ref="C27:F27" si="5">SUM(C28:C36)</f>
        <v>0</v>
      </c>
      <c r="D27" s="71">
        <f t="shared" si="5"/>
        <v>0</v>
      </c>
      <c r="E27" s="71">
        <f t="shared" si="5"/>
        <v>0</v>
      </c>
      <c r="F27" s="71">
        <f t="shared" si="5"/>
        <v>0</v>
      </c>
      <c r="G27" s="71">
        <f>SUM(G28:G36)</f>
        <v>0</v>
      </c>
    </row>
    <row r="28" spans="1:7" x14ac:dyDescent="0.25">
      <c r="A28" s="69" t="s">
        <v>382</v>
      </c>
      <c r="B28" s="72">
        <v>0</v>
      </c>
      <c r="C28" s="72">
        <v>0</v>
      </c>
      <c r="D28" s="72">
        <v>0</v>
      </c>
      <c r="E28" s="72">
        <v>0</v>
      </c>
      <c r="F28" s="72">
        <v>0</v>
      </c>
      <c r="G28" s="72">
        <f>D28-E28</f>
        <v>0</v>
      </c>
    </row>
    <row r="29" spans="1:7" x14ac:dyDescent="0.25">
      <c r="A29" s="63" t="s">
        <v>383</v>
      </c>
      <c r="B29" s="72">
        <v>0</v>
      </c>
      <c r="C29" s="72">
        <v>0</v>
      </c>
      <c r="D29" s="72">
        <v>0</v>
      </c>
      <c r="E29" s="72">
        <v>0</v>
      </c>
      <c r="F29" s="72">
        <v>0</v>
      </c>
      <c r="G29" s="72">
        <f t="shared" ref="G29:G36" si="6">D29-E29</f>
        <v>0</v>
      </c>
    </row>
    <row r="30" spans="1:7" x14ac:dyDescent="0.25">
      <c r="A30" s="63" t="s">
        <v>384</v>
      </c>
      <c r="B30" s="72">
        <v>0</v>
      </c>
      <c r="C30" s="72">
        <v>0</v>
      </c>
      <c r="D30" s="72">
        <v>0</v>
      </c>
      <c r="E30" s="72">
        <v>0</v>
      </c>
      <c r="F30" s="72">
        <v>0</v>
      </c>
      <c r="G30" s="72">
        <f t="shared" si="6"/>
        <v>0</v>
      </c>
    </row>
    <row r="31" spans="1:7" x14ac:dyDescent="0.25">
      <c r="A31" s="63" t="s">
        <v>385</v>
      </c>
      <c r="B31" s="72">
        <v>0</v>
      </c>
      <c r="C31" s="72">
        <v>0</v>
      </c>
      <c r="D31" s="72">
        <v>0</v>
      </c>
      <c r="E31" s="72">
        <v>0</v>
      </c>
      <c r="F31" s="72">
        <v>0</v>
      </c>
      <c r="G31" s="72">
        <f t="shared" si="6"/>
        <v>0</v>
      </c>
    </row>
    <row r="32" spans="1:7" x14ac:dyDescent="0.25">
      <c r="A32" s="63" t="s">
        <v>386</v>
      </c>
      <c r="B32" s="72">
        <v>0</v>
      </c>
      <c r="C32" s="72">
        <v>0</v>
      </c>
      <c r="D32" s="72">
        <v>0</v>
      </c>
      <c r="E32" s="72">
        <v>0</v>
      </c>
      <c r="F32" s="72">
        <v>0</v>
      </c>
      <c r="G32" s="72">
        <f t="shared" si="6"/>
        <v>0</v>
      </c>
    </row>
    <row r="33" spans="1:7" x14ac:dyDescent="0.25">
      <c r="A33" s="63" t="s">
        <v>387</v>
      </c>
      <c r="B33" s="72">
        <v>0</v>
      </c>
      <c r="C33" s="72">
        <v>0</v>
      </c>
      <c r="D33" s="72">
        <v>0</v>
      </c>
      <c r="E33" s="72">
        <v>0</v>
      </c>
      <c r="F33" s="72">
        <v>0</v>
      </c>
      <c r="G33" s="72">
        <f t="shared" si="6"/>
        <v>0</v>
      </c>
    </row>
    <row r="34" spans="1:7" x14ac:dyDescent="0.25">
      <c r="A34" s="63" t="s">
        <v>388</v>
      </c>
      <c r="B34" s="72">
        <v>0</v>
      </c>
      <c r="C34" s="72">
        <v>0</v>
      </c>
      <c r="D34" s="72">
        <v>0</v>
      </c>
      <c r="E34" s="72">
        <v>0</v>
      </c>
      <c r="F34" s="72">
        <v>0</v>
      </c>
      <c r="G34" s="72">
        <f t="shared" si="6"/>
        <v>0</v>
      </c>
    </row>
    <row r="35" spans="1:7" x14ac:dyDescent="0.25">
      <c r="A35" s="63" t="s">
        <v>389</v>
      </c>
      <c r="B35" s="72">
        <v>0</v>
      </c>
      <c r="C35" s="72">
        <v>0</v>
      </c>
      <c r="D35" s="72">
        <v>0</v>
      </c>
      <c r="E35" s="72">
        <v>0</v>
      </c>
      <c r="F35" s="72">
        <v>0</v>
      </c>
      <c r="G35" s="72">
        <f t="shared" si="6"/>
        <v>0</v>
      </c>
    </row>
    <row r="36" spans="1:7" x14ac:dyDescent="0.25">
      <c r="A36" s="63" t="s">
        <v>390</v>
      </c>
      <c r="B36" s="72">
        <v>0</v>
      </c>
      <c r="C36" s="72">
        <v>0</v>
      </c>
      <c r="D36" s="72">
        <v>0</v>
      </c>
      <c r="E36" s="72">
        <v>0</v>
      </c>
      <c r="F36" s="72">
        <v>0</v>
      </c>
      <c r="G36" s="72">
        <f t="shared" si="6"/>
        <v>0</v>
      </c>
    </row>
    <row r="37" spans="1:7" ht="30" x14ac:dyDescent="0.25">
      <c r="A37" s="64" t="s">
        <v>398</v>
      </c>
      <c r="B37" s="71">
        <f>SUM(B38:B41)</f>
        <v>0</v>
      </c>
      <c r="C37" s="71">
        <f t="shared" ref="C37:F37" si="7">SUM(C38:C41)</f>
        <v>0</v>
      </c>
      <c r="D37" s="71">
        <f t="shared" si="7"/>
        <v>0</v>
      </c>
      <c r="E37" s="71">
        <f t="shared" si="7"/>
        <v>0</v>
      </c>
      <c r="F37" s="71">
        <f t="shared" si="7"/>
        <v>0</v>
      </c>
      <c r="G37" s="71">
        <f>SUM(G38:G41)</f>
        <v>0</v>
      </c>
    </row>
    <row r="38" spans="1:7" x14ac:dyDescent="0.25">
      <c r="A38" s="69" t="s">
        <v>391</v>
      </c>
      <c r="B38" s="72">
        <v>0</v>
      </c>
      <c r="C38" s="72">
        <v>0</v>
      </c>
      <c r="D38" s="72">
        <v>0</v>
      </c>
      <c r="E38" s="72">
        <v>0</v>
      </c>
      <c r="F38" s="72">
        <v>0</v>
      </c>
      <c r="G38" s="72">
        <f>D38-E38</f>
        <v>0</v>
      </c>
    </row>
    <row r="39" spans="1:7" ht="30" x14ac:dyDescent="0.25">
      <c r="A39" s="69" t="s">
        <v>392</v>
      </c>
      <c r="B39" s="72">
        <v>0</v>
      </c>
      <c r="C39" s="72">
        <v>0</v>
      </c>
      <c r="D39" s="72">
        <v>0</v>
      </c>
      <c r="E39" s="72">
        <v>0</v>
      </c>
      <c r="F39" s="72">
        <v>0</v>
      </c>
      <c r="G39" s="72">
        <f t="shared" ref="G39:G41" si="8">D39-E39</f>
        <v>0</v>
      </c>
    </row>
    <row r="40" spans="1:7" x14ac:dyDescent="0.25">
      <c r="A40" s="69" t="s">
        <v>393</v>
      </c>
      <c r="B40" s="72">
        <v>0</v>
      </c>
      <c r="C40" s="72">
        <v>0</v>
      </c>
      <c r="D40" s="72">
        <v>0</v>
      </c>
      <c r="E40" s="72">
        <v>0</v>
      </c>
      <c r="F40" s="72">
        <v>0</v>
      </c>
      <c r="G40" s="72">
        <f t="shared" si="8"/>
        <v>0</v>
      </c>
    </row>
    <row r="41" spans="1:7" x14ac:dyDescent="0.25">
      <c r="A41" s="69" t="s">
        <v>394</v>
      </c>
      <c r="B41" s="72">
        <v>0</v>
      </c>
      <c r="C41" s="72">
        <v>0</v>
      </c>
      <c r="D41" s="72">
        <v>0</v>
      </c>
      <c r="E41" s="72">
        <v>0</v>
      </c>
      <c r="F41" s="72">
        <v>0</v>
      </c>
      <c r="G41" s="72">
        <f t="shared" si="8"/>
        <v>0</v>
      </c>
    </row>
    <row r="42" spans="1:7" x14ac:dyDescent="0.25">
      <c r="A42" s="69"/>
      <c r="B42" s="72"/>
      <c r="C42" s="72"/>
      <c r="D42" s="72"/>
      <c r="E42" s="72"/>
      <c r="F42" s="72"/>
      <c r="G42" s="72"/>
    </row>
    <row r="43" spans="1:7" x14ac:dyDescent="0.25">
      <c r="A43" s="55" t="s">
        <v>395</v>
      </c>
      <c r="B43" s="73">
        <f>SUM(B44,B53,B61,B71)</f>
        <v>0</v>
      </c>
      <c r="C43" s="73">
        <f t="shared" ref="C43:G43" si="9">SUM(C44,C53,C61,C71)</f>
        <v>0</v>
      </c>
      <c r="D43" s="73">
        <f t="shared" si="9"/>
        <v>0</v>
      </c>
      <c r="E43" s="73">
        <f t="shared" si="9"/>
        <v>0</v>
      </c>
      <c r="F43" s="73">
        <f t="shared" si="9"/>
        <v>0</v>
      </c>
      <c r="G43" s="73">
        <f t="shared" si="9"/>
        <v>0</v>
      </c>
    </row>
    <row r="44" spans="1:7" x14ac:dyDescent="0.25">
      <c r="A44" s="53" t="s">
        <v>430</v>
      </c>
      <c r="B44" s="72">
        <f>SUM(B45:B52)</f>
        <v>0</v>
      </c>
      <c r="C44" s="72">
        <f t="shared" ref="C44:G44" si="10">SUM(C45:C52)</f>
        <v>0</v>
      </c>
      <c r="D44" s="72">
        <f t="shared" si="10"/>
        <v>0</v>
      </c>
      <c r="E44" s="72">
        <f t="shared" si="10"/>
        <v>0</v>
      </c>
      <c r="F44" s="72">
        <f t="shared" si="10"/>
        <v>0</v>
      </c>
      <c r="G44" s="72">
        <f t="shared" si="10"/>
        <v>0</v>
      </c>
    </row>
    <row r="45" spans="1:7" x14ac:dyDescent="0.25">
      <c r="A45" s="69" t="s">
        <v>365</v>
      </c>
      <c r="B45" s="72">
        <v>0</v>
      </c>
      <c r="C45" s="72">
        <v>0</v>
      </c>
      <c r="D45" s="72">
        <v>0</v>
      </c>
      <c r="E45" s="72">
        <v>0</v>
      </c>
      <c r="F45" s="72">
        <v>0</v>
      </c>
      <c r="G45" s="72">
        <f>D45-E45</f>
        <v>0</v>
      </c>
    </row>
    <row r="46" spans="1:7" x14ac:dyDescent="0.25">
      <c r="A46" s="69" t="s">
        <v>366</v>
      </c>
      <c r="B46" s="72">
        <v>0</v>
      </c>
      <c r="C46" s="72">
        <v>0</v>
      </c>
      <c r="D46" s="72">
        <v>0</v>
      </c>
      <c r="E46" s="72">
        <v>0</v>
      </c>
      <c r="F46" s="72">
        <v>0</v>
      </c>
      <c r="G46" s="72">
        <f t="shared" ref="G46:G52" si="11">D46-E46</f>
        <v>0</v>
      </c>
    </row>
    <row r="47" spans="1:7" x14ac:dyDescent="0.25">
      <c r="A47" s="69" t="s">
        <v>367</v>
      </c>
      <c r="B47" s="72">
        <v>0</v>
      </c>
      <c r="C47" s="72">
        <v>0</v>
      </c>
      <c r="D47" s="72">
        <v>0</v>
      </c>
      <c r="E47" s="72">
        <v>0</v>
      </c>
      <c r="F47" s="72">
        <v>0</v>
      </c>
      <c r="G47" s="72">
        <f t="shared" si="11"/>
        <v>0</v>
      </c>
    </row>
    <row r="48" spans="1:7" x14ac:dyDescent="0.25">
      <c r="A48" s="69" t="s">
        <v>368</v>
      </c>
      <c r="B48" s="72">
        <v>0</v>
      </c>
      <c r="C48" s="72">
        <v>0</v>
      </c>
      <c r="D48" s="72">
        <v>0</v>
      </c>
      <c r="E48" s="72">
        <v>0</v>
      </c>
      <c r="F48" s="72">
        <v>0</v>
      </c>
      <c r="G48" s="72">
        <f t="shared" si="11"/>
        <v>0</v>
      </c>
    </row>
    <row r="49" spans="1:7" x14ac:dyDescent="0.25">
      <c r="A49" s="69" t="s">
        <v>369</v>
      </c>
      <c r="B49" s="72">
        <v>0</v>
      </c>
      <c r="C49" s="72">
        <v>0</v>
      </c>
      <c r="D49" s="72">
        <v>0</v>
      </c>
      <c r="E49" s="72">
        <v>0</v>
      </c>
      <c r="F49" s="72">
        <v>0</v>
      </c>
      <c r="G49" s="72">
        <f t="shared" si="11"/>
        <v>0</v>
      </c>
    </row>
    <row r="50" spans="1:7" x14ac:dyDescent="0.25">
      <c r="A50" s="69" t="s">
        <v>370</v>
      </c>
      <c r="B50" s="72">
        <v>0</v>
      </c>
      <c r="C50" s="72">
        <v>0</v>
      </c>
      <c r="D50" s="72">
        <v>0</v>
      </c>
      <c r="E50" s="72">
        <v>0</v>
      </c>
      <c r="F50" s="72">
        <v>0</v>
      </c>
      <c r="G50" s="72">
        <f t="shared" si="11"/>
        <v>0</v>
      </c>
    </row>
    <row r="51" spans="1:7" x14ac:dyDescent="0.25">
      <c r="A51" s="69" t="s">
        <v>371</v>
      </c>
      <c r="B51" s="72">
        <v>0</v>
      </c>
      <c r="C51" s="72">
        <v>0</v>
      </c>
      <c r="D51" s="72">
        <v>0</v>
      </c>
      <c r="E51" s="72">
        <v>0</v>
      </c>
      <c r="F51" s="72">
        <v>0</v>
      </c>
      <c r="G51" s="72">
        <f t="shared" si="11"/>
        <v>0</v>
      </c>
    </row>
    <row r="52" spans="1:7" x14ac:dyDescent="0.25">
      <c r="A52" s="69" t="s">
        <v>372</v>
      </c>
      <c r="B52" s="72">
        <v>0</v>
      </c>
      <c r="C52" s="72">
        <v>0</v>
      </c>
      <c r="D52" s="72">
        <v>0</v>
      </c>
      <c r="E52" s="72">
        <v>0</v>
      </c>
      <c r="F52" s="72">
        <v>0</v>
      </c>
      <c r="G52" s="72">
        <f t="shared" si="11"/>
        <v>0</v>
      </c>
    </row>
    <row r="53" spans="1:7" x14ac:dyDescent="0.25">
      <c r="A53" s="53" t="s">
        <v>373</v>
      </c>
      <c r="B53" s="71">
        <f>SUM(B54:B60)</f>
        <v>0</v>
      </c>
      <c r="C53" s="71">
        <f t="shared" ref="C53:G53" si="12">SUM(C54:C60)</f>
        <v>0</v>
      </c>
      <c r="D53" s="71">
        <f t="shared" si="12"/>
        <v>0</v>
      </c>
      <c r="E53" s="71">
        <f t="shared" si="12"/>
        <v>0</v>
      </c>
      <c r="F53" s="71">
        <f t="shared" si="12"/>
        <v>0</v>
      </c>
      <c r="G53" s="71">
        <f t="shared" si="12"/>
        <v>0</v>
      </c>
    </row>
    <row r="54" spans="1:7" x14ac:dyDescent="0.25">
      <c r="A54" s="69" t="s">
        <v>374</v>
      </c>
      <c r="B54" s="72">
        <v>0</v>
      </c>
      <c r="C54" s="72">
        <v>0</v>
      </c>
      <c r="D54" s="72">
        <v>0</v>
      </c>
      <c r="E54" s="72">
        <v>0</v>
      </c>
      <c r="F54" s="72">
        <v>0</v>
      </c>
      <c r="G54" s="72">
        <f>D54-E54</f>
        <v>0</v>
      </c>
    </row>
    <row r="55" spans="1:7" x14ac:dyDescent="0.25">
      <c r="A55" s="69" t="s">
        <v>375</v>
      </c>
      <c r="B55" s="72">
        <v>0</v>
      </c>
      <c r="C55" s="72">
        <v>0</v>
      </c>
      <c r="D55" s="72">
        <v>0</v>
      </c>
      <c r="E55" s="72">
        <v>0</v>
      </c>
      <c r="F55" s="72">
        <v>0</v>
      </c>
      <c r="G55" s="72">
        <f t="shared" ref="G55:G60" si="13">D55-E55</f>
        <v>0</v>
      </c>
    </row>
    <row r="56" spans="1:7" x14ac:dyDescent="0.25">
      <c r="A56" s="69" t="s">
        <v>376</v>
      </c>
      <c r="B56" s="72">
        <v>0</v>
      </c>
      <c r="C56" s="72">
        <v>0</v>
      </c>
      <c r="D56" s="72">
        <v>0</v>
      </c>
      <c r="E56" s="72">
        <v>0</v>
      </c>
      <c r="F56" s="72">
        <v>0</v>
      </c>
      <c r="G56" s="72">
        <f t="shared" si="13"/>
        <v>0</v>
      </c>
    </row>
    <row r="57" spans="1:7" x14ac:dyDescent="0.25">
      <c r="A57" s="48" t="s">
        <v>377</v>
      </c>
      <c r="B57" s="72">
        <v>0</v>
      </c>
      <c r="C57" s="72">
        <v>0</v>
      </c>
      <c r="D57" s="72">
        <v>0</v>
      </c>
      <c r="E57" s="72">
        <v>0</v>
      </c>
      <c r="F57" s="72">
        <v>0</v>
      </c>
      <c r="G57" s="72">
        <f t="shared" si="13"/>
        <v>0</v>
      </c>
    </row>
    <row r="58" spans="1:7" x14ac:dyDescent="0.25">
      <c r="A58" s="69" t="s">
        <v>378</v>
      </c>
      <c r="B58" s="72">
        <v>0</v>
      </c>
      <c r="C58" s="72">
        <v>0</v>
      </c>
      <c r="D58" s="72">
        <v>0</v>
      </c>
      <c r="E58" s="72">
        <v>0</v>
      </c>
      <c r="F58" s="72">
        <v>0</v>
      </c>
      <c r="G58" s="72">
        <f t="shared" si="13"/>
        <v>0</v>
      </c>
    </row>
    <row r="59" spans="1:7" x14ac:dyDescent="0.25">
      <c r="A59" s="69" t="s">
        <v>379</v>
      </c>
      <c r="B59" s="72">
        <v>0</v>
      </c>
      <c r="C59" s="72">
        <v>0</v>
      </c>
      <c r="D59" s="72">
        <v>0</v>
      </c>
      <c r="E59" s="72">
        <v>0</v>
      </c>
      <c r="F59" s="72">
        <v>0</v>
      </c>
      <c r="G59" s="72">
        <f t="shared" si="13"/>
        <v>0</v>
      </c>
    </row>
    <row r="60" spans="1:7" x14ac:dyDescent="0.25">
      <c r="A60" s="69" t="s">
        <v>380</v>
      </c>
      <c r="B60" s="72">
        <v>0</v>
      </c>
      <c r="C60" s="72">
        <v>0</v>
      </c>
      <c r="D60" s="72">
        <v>0</v>
      </c>
      <c r="E60" s="72">
        <v>0</v>
      </c>
      <c r="F60" s="72">
        <v>0</v>
      </c>
      <c r="G60" s="72">
        <f t="shared" si="13"/>
        <v>0</v>
      </c>
    </row>
    <row r="61" spans="1:7" x14ac:dyDescent="0.25">
      <c r="A61" s="53" t="s">
        <v>381</v>
      </c>
      <c r="B61" s="71">
        <f>SUM(B62:B70)</f>
        <v>0</v>
      </c>
      <c r="C61" s="71">
        <f t="shared" ref="C61:G61" si="14">SUM(C62:C70)</f>
        <v>0</v>
      </c>
      <c r="D61" s="71">
        <f t="shared" si="14"/>
        <v>0</v>
      </c>
      <c r="E61" s="71">
        <f t="shared" si="14"/>
        <v>0</v>
      </c>
      <c r="F61" s="71">
        <f t="shared" si="14"/>
        <v>0</v>
      </c>
      <c r="G61" s="71">
        <f t="shared" si="14"/>
        <v>0</v>
      </c>
    </row>
    <row r="62" spans="1:7" x14ac:dyDescent="0.25">
      <c r="A62" s="69" t="s">
        <v>382</v>
      </c>
      <c r="B62" s="72">
        <v>0</v>
      </c>
      <c r="C62" s="72">
        <v>0</v>
      </c>
      <c r="D62" s="72">
        <v>0</v>
      </c>
      <c r="E62" s="72">
        <v>0</v>
      </c>
      <c r="F62" s="72">
        <v>0</v>
      </c>
      <c r="G62" s="72">
        <f>D62-E62</f>
        <v>0</v>
      </c>
    </row>
    <row r="63" spans="1:7" x14ac:dyDescent="0.25">
      <c r="A63" s="69" t="s">
        <v>383</v>
      </c>
      <c r="B63" s="72">
        <v>0</v>
      </c>
      <c r="C63" s="72">
        <v>0</v>
      </c>
      <c r="D63" s="72">
        <v>0</v>
      </c>
      <c r="E63" s="72">
        <v>0</v>
      </c>
      <c r="F63" s="72">
        <v>0</v>
      </c>
      <c r="G63" s="72">
        <f t="shared" ref="G63:G70" si="15">D63-E63</f>
        <v>0</v>
      </c>
    </row>
    <row r="64" spans="1:7" x14ac:dyDescent="0.25">
      <c r="A64" s="69" t="s">
        <v>384</v>
      </c>
      <c r="B64" s="72">
        <v>0</v>
      </c>
      <c r="C64" s="72">
        <v>0</v>
      </c>
      <c r="D64" s="72">
        <v>0</v>
      </c>
      <c r="E64" s="72">
        <v>0</v>
      </c>
      <c r="F64" s="72">
        <v>0</v>
      </c>
      <c r="G64" s="72">
        <f t="shared" si="15"/>
        <v>0</v>
      </c>
    </row>
    <row r="65" spans="1:8" x14ac:dyDescent="0.25">
      <c r="A65" s="69" t="s">
        <v>385</v>
      </c>
      <c r="B65" s="72">
        <v>0</v>
      </c>
      <c r="C65" s="72">
        <v>0</v>
      </c>
      <c r="D65" s="72">
        <v>0</v>
      </c>
      <c r="E65" s="72">
        <v>0</v>
      </c>
      <c r="F65" s="72">
        <v>0</v>
      </c>
      <c r="G65" s="72">
        <f t="shared" si="15"/>
        <v>0</v>
      </c>
    </row>
    <row r="66" spans="1:8" x14ac:dyDescent="0.25">
      <c r="A66" s="69" t="s">
        <v>386</v>
      </c>
      <c r="B66" s="72">
        <v>0</v>
      </c>
      <c r="C66" s="72">
        <v>0</v>
      </c>
      <c r="D66" s="72">
        <v>0</v>
      </c>
      <c r="E66" s="72">
        <v>0</v>
      </c>
      <c r="F66" s="72">
        <v>0</v>
      </c>
      <c r="G66" s="72">
        <f t="shared" si="15"/>
        <v>0</v>
      </c>
    </row>
    <row r="67" spans="1:8" x14ac:dyDescent="0.25">
      <c r="A67" s="69" t="s">
        <v>387</v>
      </c>
      <c r="B67" s="72">
        <v>0</v>
      </c>
      <c r="C67" s="72">
        <v>0</v>
      </c>
      <c r="D67" s="72">
        <v>0</v>
      </c>
      <c r="E67" s="72">
        <v>0</v>
      </c>
      <c r="F67" s="72">
        <v>0</v>
      </c>
      <c r="G67" s="72">
        <f t="shared" si="15"/>
        <v>0</v>
      </c>
    </row>
    <row r="68" spans="1:8" x14ac:dyDescent="0.25">
      <c r="A68" s="69" t="s">
        <v>388</v>
      </c>
      <c r="B68" s="72">
        <v>0</v>
      </c>
      <c r="C68" s="72">
        <v>0</v>
      </c>
      <c r="D68" s="72">
        <v>0</v>
      </c>
      <c r="E68" s="72">
        <v>0</v>
      </c>
      <c r="F68" s="72">
        <v>0</v>
      </c>
      <c r="G68" s="72">
        <f t="shared" si="15"/>
        <v>0</v>
      </c>
    </row>
    <row r="69" spans="1:8" x14ac:dyDescent="0.25">
      <c r="A69" s="69" t="s">
        <v>389</v>
      </c>
      <c r="B69" s="72">
        <v>0</v>
      </c>
      <c r="C69" s="72">
        <v>0</v>
      </c>
      <c r="D69" s="72">
        <v>0</v>
      </c>
      <c r="E69" s="72">
        <v>0</v>
      </c>
      <c r="F69" s="72">
        <v>0</v>
      </c>
      <c r="G69" s="72">
        <f t="shared" si="15"/>
        <v>0</v>
      </c>
    </row>
    <row r="70" spans="1:8" x14ac:dyDescent="0.25">
      <c r="A70" s="69" t="s">
        <v>390</v>
      </c>
      <c r="B70" s="72">
        <v>0</v>
      </c>
      <c r="C70" s="72">
        <v>0</v>
      </c>
      <c r="D70" s="72">
        <v>0</v>
      </c>
      <c r="E70" s="72">
        <v>0</v>
      </c>
      <c r="F70" s="72">
        <v>0</v>
      </c>
      <c r="G70" s="72">
        <f t="shared" si="15"/>
        <v>0</v>
      </c>
    </row>
    <row r="71" spans="1:8" x14ac:dyDescent="0.25">
      <c r="A71" s="64" t="s">
        <v>3300</v>
      </c>
      <c r="B71" s="74">
        <f>SUM(B72:B75)</f>
        <v>0</v>
      </c>
      <c r="C71" s="74">
        <f t="shared" ref="C71:F71" si="16">SUM(C72:C75)</f>
        <v>0</v>
      </c>
      <c r="D71" s="74">
        <f t="shared" si="16"/>
        <v>0</v>
      </c>
      <c r="E71" s="74">
        <f t="shared" si="16"/>
        <v>0</v>
      </c>
      <c r="F71" s="74">
        <f t="shared" si="16"/>
        <v>0</v>
      </c>
      <c r="G71" s="74">
        <f>SUM(G72:G75)</f>
        <v>0</v>
      </c>
    </row>
    <row r="72" spans="1:8" x14ac:dyDescent="0.25">
      <c r="A72" s="69" t="s">
        <v>391</v>
      </c>
      <c r="B72" s="72">
        <v>0</v>
      </c>
      <c r="C72" s="72">
        <v>0</v>
      </c>
      <c r="D72" s="72">
        <v>0</v>
      </c>
      <c r="E72" s="72">
        <v>0</v>
      </c>
      <c r="F72" s="72">
        <v>0</v>
      </c>
      <c r="G72" s="72">
        <f>D72-E72</f>
        <v>0</v>
      </c>
    </row>
    <row r="73" spans="1:8" ht="30" x14ac:dyDescent="0.25">
      <c r="A73" s="69" t="s">
        <v>392</v>
      </c>
      <c r="B73" s="72">
        <v>0</v>
      </c>
      <c r="C73" s="72">
        <v>0</v>
      </c>
      <c r="D73" s="72">
        <v>0</v>
      </c>
      <c r="E73" s="72">
        <v>0</v>
      </c>
      <c r="F73" s="72">
        <v>0</v>
      </c>
      <c r="G73" s="72">
        <f t="shared" ref="G73:G75" si="17">D73-E73</f>
        <v>0</v>
      </c>
    </row>
    <row r="74" spans="1:8" x14ac:dyDescent="0.25">
      <c r="A74" s="69" t="s">
        <v>393</v>
      </c>
      <c r="B74" s="72">
        <v>0</v>
      </c>
      <c r="C74" s="72">
        <v>0</v>
      </c>
      <c r="D74" s="72">
        <v>0</v>
      </c>
      <c r="E74" s="72">
        <v>0</v>
      </c>
      <c r="F74" s="72">
        <v>0</v>
      </c>
      <c r="G74" s="72">
        <f t="shared" si="17"/>
        <v>0</v>
      </c>
    </row>
    <row r="75" spans="1:8" x14ac:dyDescent="0.25">
      <c r="A75" s="69" t="s">
        <v>394</v>
      </c>
      <c r="B75" s="72">
        <v>0</v>
      </c>
      <c r="C75" s="72">
        <v>0</v>
      </c>
      <c r="D75" s="72">
        <v>0</v>
      </c>
      <c r="E75" s="72">
        <v>0</v>
      </c>
      <c r="F75" s="72">
        <v>0</v>
      </c>
      <c r="G75" s="72">
        <f t="shared" si="17"/>
        <v>0</v>
      </c>
    </row>
    <row r="76" spans="1:8" x14ac:dyDescent="0.25">
      <c r="A76" s="54"/>
      <c r="B76" s="75"/>
      <c r="C76" s="75"/>
      <c r="D76" s="75"/>
      <c r="E76" s="75"/>
      <c r="F76" s="75"/>
      <c r="G76" s="75"/>
    </row>
    <row r="77" spans="1:8" x14ac:dyDescent="0.25">
      <c r="A77" s="55" t="s">
        <v>360</v>
      </c>
      <c r="B77" s="73">
        <f>B43+B9</f>
        <v>94410202</v>
      </c>
      <c r="C77" s="73">
        <f t="shared" ref="C77:F77" si="18">C43+C9</f>
        <v>0</v>
      </c>
      <c r="D77" s="73">
        <f t="shared" si="18"/>
        <v>94410202</v>
      </c>
      <c r="E77" s="73">
        <f t="shared" si="18"/>
        <v>63628700.75</v>
      </c>
      <c r="F77" s="73">
        <f t="shared" si="18"/>
        <v>63628700.75</v>
      </c>
      <c r="G77" s="73">
        <f>G43+G9</f>
        <v>30781501.25</v>
      </c>
    </row>
    <row r="78" spans="1:8" x14ac:dyDescent="0.25">
      <c r="A78" s="58"/>
      <c r="B78" s="49"/>
      <c r="C78" s="49"/>
      <c r="D78" s="49"/>
      <c r="E78" s="49"/>
      <c r="F78" s="49"/>
      <c r="G78" s="49"/>
      <c r="H78" s="7"/>
    </row>
  </sheetData>
  <sheetProtection password="9CCF" sheet="1" objects="1" scenarios="1"/>
  <mergeCells count="9">
    <mergeCell ref="B7:F7"/>
    <mergeCell ref="G7:G8"/>
    <mergeCell ref="A7:A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77">
      <formula1>-1.79769313486231E+100</formula1>
      <formula2>1.79769313486231E+100</formula2>
    </dataValidation>
  </dataValidations>
  <pageMargins left="0.7" right="0.7" top="0.75" bottom="0.75" header="0.3" footer="0.3"/>
  <pageSetup orientation="portrait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Y68"/>
  <sheetViews>
    <sheetView workbookViewId="0">
      <selection activeCell="R24" sqref="R24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6,3,1,0,0,0,0</v>
      </c>
      <c r="B2">
        <v>6</v>
      </c>
      <c r="C2">
        <v>3</v>
      </c>
      <c r="D2">
        <v>1</v>
      </c>
      <c r="I2" t="s">
        <v>711</v>
      </c>
      <c r="P2" s="18">
        <f>'Formato 6 c)'!B9</f>
        <v>94410202</v>
      </c>
      <c r="Q2" s="18">
        <f>'Formato 6 c)'!C9</f>
        <v>0</v>
      </c>
      <c r="R2" s="18">
        <f>'Formato 6 c)'!D9</f>
        <v>94410202</v>
      </c>
      <c r="S2" s="18">
        <f>'Formato 6 c)'!E9</f>
        <v>63628700.75</v>
      </c>
      <c r="T2" s="18">
        <f>'Formato 6 c)'!F9</f>
        <v>63628700.75</v>
      </c>
      <c r="U2" s="18">
        <f>'Formato 6 c)'!G9</f>
        <v>30781501.25</v>
      </c>
    </row>
    <row r="3" spans="1:25" x14ac:dyDescent="0.25">
      <c r="A3" s="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6,3,1,1,0,0,0</v>
      </c>
      <c r="B3">
        <v>6</v>
      </c>
      <c r="C3">
        <v>3</v>
      </c>
      <c r="D3">
        <v>1</v>
      </c>
      <c r="E3">
        <v>1</v>
      </c>
      <c r="J3" t="s">
        <v>3220</v>
      </c>
      <c r="P3" s="18">
        <f>'Formato 6 c)'!B10</f>
        <v>0</v>
      </c>
      <c r="Q3" s="18">
        <f>'Formato 6 c)'!C10</f>
        <v>0</v>
      </c>
      <c r="R3" s="18">
        <f>'Formato 6 c)'!D10</f>
        <v>0</v>
      </c>
      <c r="S3" s="18">
        <f>'Formato 6 c)'!E10</f>
        <v>0</v>
      </c>
      <c r="T3" s="18">
        <f>'Formato 6 c)'!F10</f>
        <v>0</v>
      </c>
      <c r="U3" s="18">
        <f>'Formato 6 c)'!G10</f>
        <v>0</v>
      </c>
      <c r="V3" s="18"/>
    </row>
    <row r="4" spans="1:25" x14ac:dyDescent="0.25">
      <c r="A4" s="3" t="str">
        <f t="shared" si="0"/>
        <v>6,3,1,1,1,0,0</v>
      </c>
      <c r="B4">
        <v>6</v>
      </c>
      <c r="C4">
        <v>3</v>
      </c>
      <c r="D4">
        <v>1</v>
      </c>
      <c r="E4">
        <v>1</v>
      </c>
      <c r="F4">
        <v>1</v>
      </c>
      <c r="K4" t="s">
        <v>3221</v>
      </c>
      <c r="P4" s="18">
        <f>'Formato 6 c)'!B11</f>
        <v>0</v>
      </c>
      <c r="Q4" s="18">
        <f>'Formato 6 c)'!C11</f>
        <v>0</v>
      </c>
      <c r="R4" s="18">
        <f>'Formato 6 c)'!D11</f>
        <v>0</v>
      </c>
      <c r="S4" s="18">
        <f>'Formato 6 c)'!E11</f>
        <v>0</v>
      </c>
      <c r="T4" s="18">
        <f>'Formato 6 c)'!F11</f>
        <v>0</v>
      </c>
      <c r="U4" s="18">
        <f>'Formato 6 c)'!G11</f>
        <v>0</v>
      </c>
      <c r="V4" s="18"/>
    </row>
    <row r="5" spans="1:25" x14ac:dyDescent="0.25">
      <c r="A5" s="3" t="str">
        <f t="shared" si="0"/>
        <v>6,3,1,1,2,0,0</v>
      </c>
      <c r="B5">
        <v>6</v>
      </c>
      <c r="C5">
        <v>3</v>
      </c>
      <c r="D5">
        <v>1</v>
      </c>
      <c r="E5">
        <v>1</v>
      </c>
      <c r="F5">
        <v>2</v>
      </c>
      <c r="K5" t="s">
        <v>3222</v>
      </c>
      <c r="P5" s="18">
        <f>'Formato 6 c)'!B12</f>
        <v>0</v>
      </c>
      <c r="Q5" s="18">
        <f>'Formato 6 c)'!C12</f>
        <v>0</v>
      </c>
      <c r="R5" s="18">
        <f>'Formato 6 c)'!D12</f>
        <v>0</v>
      </c>
      <c r="S5" s="18">
        <f>'Formato 6 c)'!E12</f>
        <v>0</v>
      </c>
      <c r="T5" s="18">
        <f>'Formato 6 c)'!F12</f>
        <v>0</v>
      </c>
      <c r="U5" s="18">
        <f>'Formato 6 c)'!G12</f>
        <v>0</v>
      </c>
      <c r="V5" s="18"/>
    </row>
    <row r="6" spans="1:25" x14ac:dyDescent="0.25">
      <c r="A6" s="3" t="str">
        <f t="shared" si="0"/>
        <v>6,3,1,1,3,0,0</v>
      </c>
      <c r="B6">
        <v>6</v>
      </c>
      <c r="C6">
        <v>3</v>
      </c>
      <c r="D6">
        <v>1</v>
      </c>
      <c r="E6">
        <v>1</v>
      </c>
      <c r="F6">
        <v>3</v>
      </c>
      <c r="K6" t="s">
        <v>3223</v>
      </c>
      <c r="P6" s="18">
        <f>'Formato 6 c)'!B13</f>
        <v>0</v>
      </c>
      <c r="Q6" s="18">
        <f>'Formato 6 c)'!C13</f>
        <v>0</v>
      </c>
      <c r="R6" s="18">
        <f>'Formato 6 c)'!D13</f>
        <v>0</v>
      </c>
      <c r="S6" s="18">
        <f>'Formato 6 c)'!E13</f>
        <v>0</v>
      </c>
      <c r="T6" s="18">
        <f>'Formato 6 c)'!F13</f>
        <v>0</v>
      </c>
      <c r="U6" s="18">
        <f>'Formato 6 c)'!G13</f>
        <v>0</v>
      </c>
      <c r="V6" s="18"/>
    </row>
    <row r="7" spans="1:25" x14ac:dyDescent="0.25">
      <c r="A7" s="3" t="str">
        <f t="shared" si="0"/>
        <v>6,3,1,1,4,0,0</v>
      </c>
      <c r="B7">
        <v>6</v>
      </c>
      <c r="C7">
        <v>3</v>
      </c>
      <c r="D7">
        <v>1</v>
      </c>
      <c r="E7">
        <v>1</v>
      </c>
      <c r="F7">
        <v>4</v>
      </c>
      <c r="K7" t="s">
        <v>3224</v>
      </c>
      <c r="P7" s="18">
        <f>'Formato 6 c)'!B14</f>
        <v>0</v>
      </c>
      <c r="Q7" s="18">
        <f>'Formato 6 c)'!C14</f>
        <v>0</v>
      </c>
      <c r="R7" s="18">
        <f>'Formato 6 c)'!D14</f>
        <v>0</v>
      </c>
      <c r="S7" s="18">
        <f>'Formato 6 c)'!E14</f>
        <v>0</v>
      </c>
      <c r="T7" s="18">
        <f>'Formato 6 c)'!F14</f>
        <v>0</v>
      </c>
      <c r="U7" s="18">
        <f>'Formato 6 c)'!G14</f>
        <v>0</v>
      </c>
      <c r="V7" s="18"/>
      <c r="W7" s="18"/>
      <c r="X7" s="18"/>
      <c r="Y7" s="18"/>
    </row>
    <row r="8" spans="1:25" x14ac:dyDescent="0.25">
      <c r="A8" s="3" t="str">
        <f t="shared" si="0"/>
        <v>6,3,1,1,5,0,0</v>
      </c>
      <c r="B8">
        <v>6</v>
      </c>
      <c r="C8">
        <v>3</v>
      </c>
      <c r="D8">
        <v>1</v>
      </c>
      <c r="E8">
        <v>1</v>
      </c>
      <c r="F8">
        <v>5</v>
      </c>
      <c r="K8" t="s">
        <v>3225</v>
      </c>
      <c r="P8" s="18">
        <f>'Formato 6 c)'!B15</f>
        <v>0</v>
      </c>
      <c r="Q8" s="18">
        <f>'Formato 6 c)'!C15</f>
        <v>0</v>
      </c>
      <c r="R8" s="18">
        <f>'Formato 6 c)'!D15</f>
        <v>0</v>
      </c>
      <c r="S8" s="18">
        <f>'Formato 6 c)'!E15</f>
        <v>0</v>
      </c>
      <c r="T8" s="18">
        <f>'Formato 6 c)'!F15</f>
        <v>0</v>
      </c>
      <c r="U8" s="18">
        <f>'Formato 6 c)'!G15</f>
        <v>0</v>
      </c>
    </row>
    <row r="9" spans="1:25" x14ac:dyDescent="0.25">
      <c r="A9" s="3" t="str">
        <f t="shared" si="0"/>
        <v>6,3,1,1,6,0,0</v>
      </c>
      <c r="B9">
        <v>6</v>
      </c>
      <c r="C9">
        <v>3</v>
      </c>
      <c r="D9">
        <v>1</v>
      </c>
      <c r="E9">
        <v>1</v>
      </c>
      <c r="F9">
        <v>6</v>
      </c>
      <c r="K9" t="s">
        <v>3226</v>
      </c>
      <c r="P9" s="18">
        <f>'Formato 6 c)'!B16</f>
        <v>0</v>
      </c>
      <c r="Q9" s="18">
        <f>'Formato 6 c)'!C16</f>
        <v>0</v>
      </c>
      <c r="R9" s="18">
        <f>'Formato 6 c)'!D16</f>
        <v>0</v>
      </c>
      <c r="S9" s="18">
        <f>'Formato 6 c)'!E16</f>
        <v>0</v>
      </c>
      <c r="T9" s="18">
        <f>'Formato 6 c)'!F16</f>
        <v>0</v>
      </c>
      <c r="U9" s="18">
        <f>'Formato 6 c)'!G16</f>
        <v>0</v>
      </c>
    </row>
    <row r="10" spans="1:25" x14ac:dyDescent="0.25">
      <c r="A10" s="3" t="str">
        <f t="shared" si="0"/>
        <v>6,3,1,1,7,0,0</v>
      </c>
      <c r="B10">
        <v>6</v>
      </c>
      <c r="C10">
        <v>3</v>
      </c>
      <c r="D10">
        <v>1</v>
      </c>
      <c r="E10">
        <v>1</v>
      </c>
      <c r="F10">
        <v>7</v>
      </c>
      <c r="K10" t="s">
        <v>3227</v>
      </c>
      <c r="P10" s="18">
        <f>'Formato 6 c)'!B17</f>
        <v>0</v>
      </c>
      <c r="Q10" s="18">
        <f>'Formato 6 c)'!C17</f>
        <v>0</v>
      </c>
      <c r="R10" s="18">
        <f>'Formato 6 c)'!D17</f>
        <v>0</v>
      </c>
      <c r="S10" s="18">
        <f>'Formato 6 c)'!E17</f>
        <v>0</v>
      </c>
      <c r="T10" s="18">
        <f>'Formato 6 c)'!F17</f>
        <v>0</v>
      </c>
      <c r="U10" s="18">
        <f>'Formato 6 c)'!G17</f>
        <v>0</v>
      </c>
    </row>
    <row r="11" spans="1:25" x14ac:dyDescent="0.25">
      <c r="A11" s="3" t="str">
        <f t="shared" si="0"/>
        <v>6,3,1,1,8,0,0</v>
      </c>
      <c r="B11">
        <v>6</v>
      </c>
      <c r="C11">
        <v>3</v>
      </c>
      <c r="D11">
        <v>1</v>
      </c>
      <c r="E11">
        <v>1</v>
      </c>
      <c r="F11">
        <v>8</v>
      </c>
      <c r="K11" t="s">
        <v>3177</v>
      </c>
      <c r="P11" s="18">
        <f>'Formato 6 c)'!B18</f>
        <v>0</v>
      </c>
      <c r="Q11" s="18">
        <f>'Formato 6 c)'!C18</f>
        <v>0</v>
      </c>
      <c r="R11" s="18">
        <f>'Formato 6 c)'!D18</f>
        <v>0</v>
      </c>
      <c r="S11" s="18">
        <f>'Formato 6 c)'!E18</f>
        <v>0</v>
      </c>
      <c r="T11" s="18">
        <f>'Formato 6 c)'!F18</f>
        <v>0</v>
      </c>
      <c r="U11" s="18">
        <f>'Formato 6 c)'!G18</f>
        <v>0</v>
      </c>
    </row>
    <row r="12" spans="1:25" x14ac:dyDescent="0.25">
      <c r="A12" s="3" t="str">
        <f t="shared" si="0"/>
        <v>6,3,1,2,0,0,0</v>
      </c>
      <c r="B12">
        <v>6</v>
      </c>
      <c r="C12">
        <v>3</v>
      </c>
      <c r="D12">
        <v>1</v>
      </c>
      <c r="E12">
        <v>2</v>
      </c>
      <c r="J12" t="s">
        <v>3228</v>
      </c>
      <c r="N12" s="20"/>
      <c r="P12" s="18">
        <f>'Formato 6 c)'!B19</f>
        <v>94410202</v>
      </c>
      <c r="Q12" s="18">
        <f>'Formato 6 c)'!C19</f>
        <v>0</v>
      </c>
      <c r="R12" s="18">
        <f>'Formato 6 c)'!D19</f>
        <v>94410202</v>
      </c>
      <c r="S12" s="18">
        <f>'Formato 6 c)'!E19</f>
        <v>63628700.75</v>
      </c>
      <c r="T12" s="18">
        <f>'Formato 6 c)'!F19</f>
        <v>63628700.75</v>
      </c>
      <c r="U12" s="18">
        <f>'Formato 6 c)'!G19</f>
        <v>30781501.25</v>
      </c>
    </row>
    <row r="13" spans="1:25" x14ac:dyDescent="0.25">
      <c r="A13" s="3" t="str">
        <f t="shared" si="0"/>
        <v>6,3,1,2,1,0,0</v>
      </c>
      <c r="B13">
        <v>6</v>
      </c>
      <c r="C13">
        <v>3</v>
      </c>
      <c r="D13">
        <v>1</v>
      </c>
      <c r="E13">
        <v>2</v>
      </c>
      <c r="F13">
        <v>1</v>
      </c>
      <c r="K13" t="s">
        <v>3229</v>
      </c>
      <c r="P13" s="18">
        <f>'Formato 6 c)'!B20</f>
        <v>94410202</v>
      </c>
      <c r="Q13" s="18">
        <f>'Formato 6 c)'!C20</f>
        <v>0</v>
      </c>
      <c r="R13" s="18">
        <f>'Formato 6 c)'!D20</f>
        <v>94410202</v>
      </c>
      <c r="S13" s="18">
        <f>'Formato 6 c)'!E20</f>
        <v>63435401.659999996</v>
      </c>
      <c r="T13" s="18">
        <f>'Formato 6 c)'!F20</f>
        <v>63435401.659999996</v>
      </c>
      <c r="U13" s="18">
        <f>'Formato 6 c)'!G20</f>
        <v>30974800.340000004</v>
      </c>
    </row>
    <row r="14" spans="1:25" x14ac:dyDescent="0.25">
      <c r="A14" s="3" t="str">
        <f t="shared" si="0"/>
        <v>6,3,1,2,2,0,0</v>
      </c>
      <c r="B14">
        <v>6</v>
      </c>
      <c r="C14">
        <v>3</v>
      </c>
      <c r="D14">
        <v>1</v>
      </c>
      <c r="E14">
        <v>2</v>
      </c>
      <c r="F14">
        <v>2</v>
      </c>
      <c r="K14" t="s">
        <v>3230</v>
      </c>
      <c r="P14" s="18">
        <f>'Formato 6 c)'!B21</f>
        <v>0</v>
      </c>
      <c r="Q14" s="18">
        <f>'Formato 6 c)'!C21</f>
        <v>0</v>
      </c>
      <c r="R14" s="18">
        <f>'Formato 6 c)'!D21</f>
        <v>0</v>
      </c>
      <c r="S14" s="18">
        <f>'Formato 6 c)'!E21</f>
        <v>0</v>
      </c>
      <c r="T14" s="18">
        <f>'Formato 6 c)'!F21</f>
        <v>0</v>
      </c>
      <c r="U14" s="18">
        <f>'Formato 6 c)'!G21</f>
        <v>0</v>
      </c>
    </row>
    <row r="15" spans="1:25" x14ac:dyDescent="0.25">
      <c r="A15" s="3" t="str">
        <f t="shared" si="0"/>
        <v>6,3,1,2,3,0,0</v>
      </c>
      <c r="B15">
        <v>6</v>
      </c>
      <c r="C15">
        <v>3</v>
      </c>
      <c r="D15">
        <v>1</v>
      </c>
      <c r="E15">
        <v>2</v>
      </c>
      <c r="F15">
        <v>3</v>
      </c>
      <c r="K15" t="s">
        <v>498</v>
      </c>
      <c r="P15" s="18">
        <f>'Formato 6 c)'!B22</f>
        <v>0</v>
      </c>
      <c r="Q15" s="18">
        <f>'Formato 6 c)'!C22</f>
        <v>0</v>
      </c>
      <c r="R15" s="18">
        <f>'Formato 6 c)'!D22</f>
        <v>0</v>
      </c>
      <c r="S15" s="18">
        <f>'Formato 6 c)'!E22</f>
        <v>0</v>
      </c>
      <c r="T15" s="18">
        <f>'Formato 6 c)'!F22</f>
        <v>0</v>
      </c>
      <c r="U15" s="18">
        <f>'Formato 6 c)'!G22</f>
        <v>0</v>
      </c>
    </row>
    <row r="16" spans="1:25" x14ac:dyDescent="0.25">
      <c r="A16" s="3" t="str">
        <f t="shared" si="0"/>
        <v>6,3,1,2,4,0,0</v>
      </c>
      <c r="B16">
        <v>6</v>
      </c>
      <c r="C16">
        <v>3</v>
      </c>
      <c r="D16">
        <v>1</v>
      </c>
      <c r="E16">
        <v>2</v>
      </c>
      <c r="F16">
        <v>4</v>
      </c>
      <c r="K16" t="s">
        <v>3231</v>
      </c>
      <c r="P16" s="18">
        <f>'Formato 6 c)'!B23</f>
        <v>0</v>
      </c>
      <c r="Q16" s="18">
        <f>'Formato 6 c)'!C23</f>
        <v>0</v>
      </c>
      <c r="R16" s="18">
        <f>'Formato 6 c)'!D23</f>
        <v>0</v>
      </c>
      <c r="S16" s="18">
        <f>'Formato 6 c)'!E23</f>
        <v>0</v>
      </c>
      <c r="T16" s="18">
        <f>'Formato 6 c)'!F23</f>
        <v>0</v>
      </c>
      <c r="U16" s="18">
        <f>'Formato 6 c)'!G23</f>
        <v>0</v>
      </c>
    </row>
    <row r="17" spans="1:21" x14ac:dyDescent="0.25">
      <c r="A17" s="3" t="str">
        <f t="shared" si="0"/>
        <v>6,3,1,2,5,0,0</v>
      </c>
      <c r="B17">
        <v>6</v>
      </c>
      <c r="C17">
        <v>3</v>
      </c>
      <c r="D17">
        <v>1</v>
      </c>
      <c r="E17">
        <v>2</v>
      </c>
      <c r="F17">
        <v>5</v>
      </c>
      <c r="K17" t="s">
        <v>3232</v>
      </c>
      <c r="P17" s="18">
        <f>'Formato 6 c)'!B24</f>
        <v>0</v>
      </c>
      <c r="Q17" s="18">
        <f>'Formato 6 c)'!C24</f>
        <v>0</v>
      </c>
      <c r="R17" s="18">
        <f>'Formato 6 c)'!D24</f>
        <v>0</v>
      </c>
      <c r="S17" s="18">
        <f>'Formato 6 c)'!E24</f>
        <v>0</v>
      </c>
      <c r="T17" s="18">
        <f>'Formato 6 c)'!F24</f>
        <v>0</v>
      </c>
      <c r="U17" s="18">
        <f>'Formato 6 c)'!G24</f>
        <v>0</v>
      </c>
    </row>
    <row r="18" spans="1:21" x14ac:dyDescent="0.25">
      <c r="A18" s="3" t="str">
        <f t="shared" si="0"/>
        <v>6,3,1,2,6,0,0</v>
      </c>
      <c r="B18">
        <v>6</v>
      </c>
      <c r="C18">
        <v>3</v>
      </c>
      <c r="D18">
        <v>1</v>
      </c>
      <c r="E18">
        <v>2</v>
      </c>
      <c r="F18">
        <v>6</v>
      </c>
      <c r="K18" t="s">
        <v>3233</v>
      </c>
      <c r="P18" s="18">
        <f>'Formato 6 c)'!B25</f>
        <v>0</v>
      </c>
      <c r="Q18" s="18">
        <f>'Formato 6 c)'!C25</f>
        <v>0</v>
      </c>
      <c r="R18" s="18">
        <f>'Formato 6 c)'!D25</f>
        <v>0</v>
      </c>
      <c r="S18" s="18">
        <f>'Formato 6 c)'!E25</f>
        <v>0</v>
      </c>
      <c r="T18" s="18">
        <f>'Formato 6 c)'!F25</f>
        <v>0</v>
      </c>
      <c r="U18" s="18">
        <f>'Formato 6 c)'!G25</f>
        <v>0</v>
      </c>
    </row>
    <row r="19" spans="1:21" x14ac:dyDescent="0.25">
      <c r="A19" s="3" t="str">
        <f t="shared" si="0"/>
        <v>6,3,1,2,7,0,0</v>
      </c>
      <c r="B19">
        <v>6</v>
      </c>
      <c r="C19">
        <v>3</v>
      </c>
      <c r="D19">
        <v>1</v>
      </c>
      <c r="E19">
        <v>2</v>
      </c>
      <c r="F19">
        <v>7</v>
      </c>
      <c r="K19" t="s">
        <v>3234</v>
      </c>
      <c r="P19" s="18">
        <f>'Formato 6 c)'!B26</f>
        <v>0</v>
      </c>
      <c r="Q19" s="18">
        <f>'Formato 6 c)'!C26</f>
        <v>0</v>
      </c>
      <c r="R19" s="18">
        <f>'Formato 6 c)'!D26</f>
        <v>0</v>
      </c>
      <c r="S19" s="18">
        <f>'Formato 6 c)'!E26</f>
        <v>0</v>
      </c>
      <c r="T19" s="18">
        <f>'Formato 6 c)'!F26</f>
        <v>0</v>
      </c>
      <c r="U19" s="18">
        <f>'Formato 6 c)'!G26</f>
        <v>0</v>
      </c>
    </row>
    <row r="20" spans="1:21" x14ac:dyDescent="0.25">
      <c r="A20" s="3" t="str">
        <f t="shared" si="0"/>
        <v>6,3,1,3,0,0,0</v>
      </c>
      <c r="B20">
        <v>6</v>
      </c>
      <c r="C20">
        <v>3</v>
      </c>
      <c r="D20">
        <v>1</v>
      </c>
      <c r="E20">
        <v>3</v>
      </c>
      <c r="J20" t="s">
        <v>3235</v>
      </c>
      <c r="P20" s="18">
        <f>'Formato 6 c)'!B27</f>
        <v>0</v>
      </c>
      <c r="Q20" s="18">
        <f>'Formato 6 c)'!C27</f>
        <v>0</v>
      </c>
      <c r="R20" s="18">
        <f>'Formato 6 c)'!D27</f>
        <v>0</v>
      </c>
      <c r="S20" s="18">
        <f>'Formato 6 c)'!E27</f>
        <v>0</v>
      </c>
      <c r="T20" s="18">
        <f>'Formato 6 c)'!F27</f>
        <v>0</v>
      </c>
      <c r="U20" s="18">
        <f>'Formato 6 c)'!G27</f>
        <v>0</v>
      </c>
    </row>
    <row r="21" spans="1:21" x14ac:dyDescent="0.25">
      <c r="A21" s="3" t="str">
        <f t="shared" si="0"/>
        <v>6,3,1,3,1,0,0</v>
      </c>
      <c r="B21">
        <v>6</v>
      </c>
      <c r="C21">
        <v>3</v>
      </c>
      <c r="D21">
        <v>1</v>
      </c>
      <c r="E21">
        <v>3</v>
      </c>
      <c r="F21">
        <v>1</v>
      </c>
      <c r="K21" t="s">
        <v>3236</v>
      </c>
      <c r="P21" s="18">
        <f>'Formato 6 c)'!B28</f>
        <v>0</v>
      </c>
      <c r="Q21" s="18">
        <f>'Formato 6 c)'!C28</f>
        <v>0</v>
      </c>
      <c r="R21" s="18">
        <f>'Formato 6 c)'!D28</f>
        <v>0</v>
      </c>
      <c r="S21" s="18">
        <f>'Formato 6 c)'!E28</f>
        <v>0</v>
      </c>
      <c r="T21" s="18">
        <f>'Formato 6 c)'!F28</f>
        <v>0</v>
      </c>
      <c r="U21" s="18">
        <f>'Formato 6 c)'!G28</f>
        <v>0</v>
      </c>
    </row>
    <row r="22" spans="1:21" x14ac:dyDescent="0.25">
      <c r="A22" s="3" t="str">
        <f t="shared" si="0"/>
        <v>6,3,1,3,2,0,0</v>
      </c>
      <c r="B22">
        <v>6</v>
      </c>
      <c r="C22">
        <v>3</v>
      </c>
      <c r="D22">
        <v>1</v>
      </c>
      <c r="E22">
        <v>3</v>
      </c>
      <c r="F22">
        <v>2</v>
      </c>
      <c r="K22" t="s">
        <v>3237</v>
      </c>
      <c r="P22" s="18">
        <f>'Formato 6 c)'!B29</f>
        <v>0</v>
      </c>
      <c r="Q22" s="18">
        <f>'Formato 6 c)'!C29</f>
        <v>0</v>
      </c>
      <c r="R22" s="18">
        <f>'Formato 6 c)'!D29</f>
        <v>0</v>
      </c>
      <c r="S22" s="18">
        <f>'Formato 6 c)'!E29</f>
        <v>0</v>
      </c>
      <c r="T22" s="18">
        <f>'Formato 6 c)'!F29</f>
        <v>0</v>
      </c>
      <c r="U22" s="18">
        <f>'Formato 6 c)'!G29</f>
        <v>0</v>
      </c>
    </row>
    <row r="23" spans="1:21" x14ac:dyDescent="0.25">
      <c r="A23" s="3" t="str">
        <f t="shared" si="0"/>
        <v>6,3,1,3,3,0,0</v>
      </c>
      <c r="B23">
        <v>6</v>
      </c>
      <c r="C23">
        <v>3</v>
      </c>
      <c r="D23">
        <v>1</v>
      </c>
      <c r="E23">
        <v>3</v>
      </c>
      <c r="F23">
        <v>3</v>
      </c>
      <c r="K23" t="s">
        <v>3238</v>
      </c>
      <c r="P23" s="18">
        <f>'Formato 6 c)'!B30</f>
        <v>0</v>
      </c>
      <c r="Q23" s="18">
        <f>'Formato 6 c)'!C30</f>
        <v>0</v>
      </c>
      <c r="R23" s="18">
        <f>'Formato 6 c)'!D30</f>
        <v>0</v>
      </c>
      <c r="S23" s="18">
        <f>'Formato 6 c)'!E30</f>
        <v>0</v>
      </c>
      <c r="T23" s="18">
        <f>'Formato 6 c)'!F30</f>
        <v>0</v>
      </c>
      <c r="U23" s="18">
        <f>'Formato 6 c)'!G30</f>
        <v>0</v>
      </c>
    </row>
    <row r="24" spans="1:21" x14ac:dyDescent="0.25">
      <c r="A24" s="3" t="str">
        <f t="shared" si="0"/>
        <v>6,3,1,3,4,0,0</v>
      </c>
      <c r="B24">
        <v>6</v>
      </c>
      <c r="C24">
        <v>3</v>
      </c>
      <c r="D24">
        <v>1</v>
      </c>
      <c r="E24">
        <v>3</v>
      </c>
      <c r="F24">
        <v>4</v>
      </c>
      <c r="K24" t="s">
        <v>3239</v>
      </c>
      <c r="P24" s="18">
        <f>'Formato 6 c)'!B31</f>
        <v>0</v>
      </c>
      <c r="Q24" s="18">
        <f>'Formato 6 c)'!C31</f>
        <v>0</v>
      </c>
      <c r="R24" s="18">
        <f>'Formato 6 c)'!D31</f>
        <v>0</v>
      </c>
      <c r="S24" s="18">
        <f>'Formato 6 c)'!E31</f>
        <v>0</v>
      </c>
      <c r="T24" s="18">
        <f>'Formato 6 c)'!F31</f>
        <v>0</v>
      </c>
      <c r="U24" s="18">
        <f>'Formato 6 c)'!G31</f>
        <v>0</v>
      </c>
    </row>
    <row r="25" spans="1:21" x14ac:dyDescent="0.25">
      <c r="A25" s="3" t="str">
        <f t="shared" si="0"/>
        <v>6,3,1,3,5,0,0</v>
      </c>
      <c r="B25">
        <v>6</v>
      </c>
      <c r="C25">
        <v>3</v>
      </c>
      <c r="D25">
        <v>1</v>
      </c>
      <c r="E25">
        <v>3</v>
      </c>
      <c r="F25">
        <v>5</v>
      </c>
      <c r="K25" t="s">
        <v>3240</v>
      </c>
      <c r="P25" s="18">
        <f>'Formato 6 c)'!B32</f>
        <v>0</v>
      </c>
      <c r="Q25" s="18">
        <f>'Formato 6 c)'!C32</f>
        <v>0</v>
      </c>
      <c r="R25" s="18">
        <f>'Formato 6 c)'!D32</f>
        <v>0</v>
      </c>
      <c r="S25" s="18">
        <f>'Formato 6 c)'!E32</f>
        <v>0</v>
      </c>
      <c r="T25" s="18">
        <f>'Formato 6 c)'!F32</f>
        <v>0</v>
      </c>
      <c r="U25" s="18">
        <f>'Formato 6 c)'!G32</f>
        <v>0</v>
      </c>
    </row>
    <row r="26" spans="1:21" x14ac:dyDescent="0.25">
      <c r="A26" s="3" t="str">
        <f t="shared" si="0"/>
        <v>6,3,1,3,6,0,0</v>
      </c>
      <c r="B26">
        <v>6</v>
      </c>
      <c r="C26">
        <v>3</v>
      </c>
      <c r="D26">
        <v>1</v>
      </c>
      <c r="E26">
        <v>3</v>
      </c>
      <c r="F26">
        <v>6</v>
      </c>
      <c r="K26" t="s">
        <v>3241</v>
      </c>
      <c r="P26" s="18">
        <f>'Formato 6 c)'!B33</f>
        <v>0</v>
      </c>
      <c r="Q26" s="18">
        <f>'Formato 6 c)'!C33</f>
        <v>0</v>
      </c>
      <c r="R26" s="18">
        <f>'Formato 6 c)'!D33</f>
        <v>0</v>
      </c>
      <c r="S26" s="18">
        <f>'Formato 6 c)'!E33</f>
        <v>0</v>
      </c>
      <c r="T26" s="18">
        <f>'Formato 6 c)'!F33</f>
        <v>0</v>
      </c>
      <c r="U26" s="18">
        <f>'Formato 6 c)'!G33</f>
        <v>0</v>
      </c>
    </row>
    <row r="27" spans="1:21" x14ac:dyDescent="0.25">
      <c r="A27" s="3" t="str">
        <f t="shared" si="0"/>
        <v>6,3,1,3,7,0,0</v>
      </c>
      <c r="B27">
        <v>6</v>
      </c>
      <c r="C27">
        <v>3</v>
      </c>
      <c r="D27">
        <v>1</v>
      </c>
      <c r="E27">
        <v>3</v>
      </c>
      <c r="F27">
        <v>7</v>
      </c>
      <c r="K27" t="s">
        <v>3242</v>
      </c>
      <c r="P27" s="18">
        <f>'Formato 6 c)'!B34</f>
        <v>0</v>
      </c>
      <c r="Q27" s="18">
        <f>'Formato 6 c)'!C34</f>
        <v>0</v>
      </c>
      <c r="R27" s="18">
        <f>'Formato 6 c)'!D34</f>
        <v>0</v>
      </c>
      <c r="S27" s="18">
        <f>'Formato 6 c)'!E34</f>
        <v>0</v>
      </c>
      <c r="T27" s="18">
        <f>'Formato 6 c)'!F34</f>
        <v>0</v>
      </c>
      <c r="U27" s="18">
        <f>'Formato 6 c)'!G34</f>
        <v>0</v>
      </c>
    </row>
    <row r="28" spans="1:21" x14ac:dyDescent="0.25">
      <c r="A28" s="3" t="str">
        <f t="shared" si="0"/>
        <v>6,3,1,3,8,0,0</v>
      </c>
      <c r="B28">
        <v>6</v>
      </c>
      <c r="C28">
        <v>3</v>
      </c>
      <c r="D28">
        <v>1</v>
      </c>
      <c r="E28">
        <v>3</v>
      </c>
      <c r="F28">
        <v>8</v>
      </c>
      <c r="K28" t="s">
        <v>3243</v>
      </c>
      <c r="P28" s="18">
        <f>'Formato 6 c)'!B35</f>
        <v>0</v>
      </c>
      <c r="Q28" s="18">
        <f>'Formato 6 c)'!C35</f>
        <v>0</v>
      </c>
      <c r="R28" s="18">
        <f>'Formato 6 c)'!D35</f>
        <v>0</v>
      </c>
      <c r="S28" s="18">
        <f>'Formato 6 c)'!E35</f>
        <v>0</v>
      </c>
      <c r="T28" s="18">
        <f>'Formato 6 c)'!F35</f>
        <v>0</v>
      </c>
      <c r="U28" s="18">
        <f>'Formato 6 c)'!G35</f>
        <v>0</v>
      </c>
    </row>
    <row r="29" spans="1:21" x14ac:dyDescent="0.25">
      <c r="A29" s="3" t="str">
        <f t="shared" si="0"/>
        <v>6,3,1,3,9,0,0</v>
      </c>
      <c r="B29">
        <v>6</v>
      </c>
      <c r="C29">
        <v>3</v>
      </c>
      <c r="D29">
        <v>1</v>
      </c>
      <c r="E29">
        <v>3</v>
      </c>
      <c r="F29">
        <v>9</v>
      </c>
      <c r="K29" t="s">
        <v>3244</v>
      </c>
      <c r="P29" s="18">
        <f>'Formato 6 c)'!B36</f>
        <v>0</v>
      </c>
      <c r="Q29" s="18">
        <f>'Formato 6 c)'!C36</f>
        <v>0</v>
      </c>
      <c r="R29" s="18">
        <f>'Formato 6 c)'!D36</f>
        <v>0</v>
      </c>
      <c r="S29" s="18">
        <f>'Formato 6 c)'!E36</f>
        <v>0</v>
      </c>
      <c r="T29" s="18">
        <f>'Formato 6 c)'!F36</f>
        <v>0</v>
      </c>
      <c r="U29" s="18">
        <f>'Formato 6 c)'!G36</f>
        <v>0</v>
      </c>
    </row>
    <row r="30" spans="1:21" x14ac:dyDescent="0.25">
      <c r="A30" s="3" t="str">
        <f t="shared" si="0"/>
        <v>6,3,1,4,0,0,0</v>
      </c>
      <c r="B30">
        <v>6</v>
      </c>
      <c r="C30">
        <v>3</v>
      </c>
      <c r="D30">
        <v>1</v>
      </c>
      <c r="E30">
        <v>4</v>
      </c>
      <c r="J30" t="s">
        <v>3245</v>
      </c>
      <c r="P30" s="18">
        <f>'Formato 6 c)'!B37</f>
        <v>0</v>
      </c>
      <c r="Q30" s="18">
        <f>'Formato 6 c)'!C37</f>
        <v>0</v>
      </c>
      <c r="R30" s="18">
        <f>'Formato 6 c)'!D37</f>
        <v>0</v>
      </c>
      <c r="S30" s="18">
        <f>'Formato 6 c)'!E37</f>
        <v>0</v>
      </c>
      <c r="T30" s="18">
        <f>'Formato 6 c)'!F37</f>
        <v>0</v>
      </c>
      <c r="U30" s="18">
        <f>'Formato 6 c)'!G37</f>
        <v>0</v>
      </c>
    </row>
    <row r="31" spans="1:21" x14ac:dyDescent="0.25">
      <c r="A31" s="3" t="str">
        <f t="shared" si="0"/>
        <v>6,3,1,4,1,0,0</v>
      </c>
      <c r="B31">
        <v>6</v>
      </c>
      <c r="C31">
        <v>3</v>
      </c>
      <c r="D31">
        <v>1</v>
      </c>
      <c r="E31">
        <v>4</v>
      </c>
      <c r="F31">
        <v>1</v>
      </c>
      <c r="K31" t="s">
        <v>3246</v>
      </c>
      <c r="P31" s="18">
        <f>'Formato 6 c)'!B38</f>
        <v>0</v>
      </c>
      <c r="Q31" s="18">
        <f>'Formato 6 c)'!C38</f>
        <v>0</v>
      </c>
      <c r="R31" s="18">
        <f>'Formato 6 c)'!D38</f>
        <v>0</v>
      </c>
      <c r="S31" s="18">
        <f>'Formato 6 c)'!E38</f>
        <v>0</v>
      </c>
      <c r="T31" s="18">
        <f>'Formato 6 c)'!F38</f>
        <v>0</v>
      </c>
      <c r="U31" s="18">
        <f>'Formato 6 c)'!G38</f>
        <v>0</v>
      </c>
    </row>
    <row r="32" spans="1:21" x14ac:dyDescent="0.25">
      <c r="A32" s="3" t="str">
        <f t="shared" si="0"/>
        <v>6,3,1,4,2,0,0</v>
      </c>
      <c r="B32">
        <v>6</v>
      </c>
      <c r="C32">
        <v>3</v>
      </c>
      <c r="D32">
        <v>1</v>
      </c>
      <c r="E32">
        <v>4</v>
      </c>
      <c r="F32">
        <v>2</v>
      </c>
      <c r="K32" t="s">
        <v>3247</v>
      </c>
      <c r="P32" s="18">
        <f>'Formato 6 c)'!B39</f>
        <v>0</v>
      </c>
      <c r="Q32" s="18">
        <f>'Formato 6 c)'!C39</f>
        <v>0</v>
      </c>
      <c r="R32" s="18">
        <f>'Formato 6 c)'!D39</f>
        <v>0</v>
      </c>
      <c r="S32" s="18">
        <f>'Formato 6 c)'!E39</f>
        <v>0</v>
      </c>
      <c r="T32" s="18">
        <f>'Formato 6 c)'!F39</f>
        <v>0</v>
      </c>
      <c r="U32" s="18">
        <f>'Formato 6 c)'!G39</f>
        <v>0</v>
      </c>
    </row>
    <row r="33" spans="1:21" x14ac:dyDescent="0.25">
      <c r="A33" s="3" t="str">
        <f t="shared" si="0"/>
        <v>6,3,1,4,3,0,0</v>
      </c>
      <c r="B33">
        <v>6</v>
      </c>
      <c r="C33">
        <v>3</v>
      </c>
      <c r="D33">
        <v>1</v>
      </c>
      <c r="E33">
        <v>4</v>
      </c>
      <c r="F33">
        <v>3</v>
      </c>
      <c r="K33" t="s">
        <v>3248</v>
      </c>
      <c r="P33" s="18">
        <f>'Formato 6 c)'!B40</f>
        <v>0</v>
      </c>
      <c r="Q33" s="18">
        <f>'Formato 6 c)'!C40</f>
        <v>0</v>
      </c>
      <c r="R33" s="18">
        <f>'Formato 6 c)'!D40</f>
        <v>0</v>
      </c>
      <c r="S33" s="18">
        <f>'Formato 6 c)'!E40</f>
        <v>0</v>
      </c>
      <c r="T33" s="18">
        <f>'Formato 6 c)'!F40</f>
        <v>0</v>
      </c>
      <c r="U33" s="18">
        <f>'Formato 6 c)'!G40</f>
        <v>0</v>
      </c>
    </row>
    <row r="34" spans="1:21" x14ac:dyDescent="0.25">
      <c r="A34" s="3" t="str">
        <f t="shared" si="0"/>
        <v>6,3,1,4,4,0,0</v>
      </c>
      <c r="B34">
        <v>6</v>
      </c>
      <c r="C34">
        <v>3</v>
      </c>
      <c r="D34">
        <v>1</v>
      </c>
      <c r="E34">
        <v>4</v>
      </c>
      <c r="F34">
        <v>4</v>
      </c>
      <c r="K34" t="s">
        <v>3249</v>
      </c>
      <c r="P34" s="18">
        <f>'Formato 6 c)'!B41</f>
        <v>0</v>
      </c>
      <c r="Q34" s="18">
        <f>'Formato 6 c)'!C41</f>
        <v>0</v>
      </c>
      <c r="R34" s="18">
        <f>'Formato 6 c)'!D41</f>
        <v>0</v>
      </c>
      <c r="S34" s="18">
        <f>'Formato 6 c)'!E41</f>
        <v>0</v>
      </c>
      <c r="T34" s="18">
        <f>'Formato 6 c)'!F41</f>
        <v>0</v>
      </c>
      <c r="U34" s="18">
        <f>'Formato 6 c)'!G41</f>
        <v>0</v>
      </c>
    </row>
    <row r="35" spans="1:21" x14ac:dyDescent="0.25">
      <c r="A35" s="3" t="str">
        <f t="shared" si="0"/>
        <v>6,3,2,0,0,0,0</v>
      </c>
      <c r="B35">
        <v>6</v>
      </c>
      <c r="C35">
        <v>3</v>
      </c>
      <c r="D35">
        <v>2</v>
      </c>
      <c r="I35" t="s">
        <v>712</v>
      </c>
      <c r="P35" s="18">
        <f>'Formato 6 c)'!B43</f>
        <v>0</v>
      </c>
      <c r="Q35" s="18">
        <f>'Formato 6 c)'!C43</f>
        <v>0</v>
      </c>
      <c r="R35" s="18">
        <f>'Formato 6 c)'!D43</f>
        <v>0</v>
      </c>
      <c r="S35" s="18">
        <f>'Formato 6 c)'!E43</f>
        <v>0</v>
      </c>
      <c r="T35" s="18">
        <f>'Formato 6 c)'!F43</f>
        <v>0</v>
      </c>
      <c r="U35" s="18">
        <f>'Formato 6 c)'!G43</f>
        <v>0</v>
      </c>
    </row>
    <row r="36" spans="1:21" x14ac:dyDescent="0.25">
      <c r="A36" s="3" t="str">
        <f t="shared" si="0"/>
        <v>6,3,2,1,0,0,0</v>
      </c>
      <c r="B36">
        <v>6</v>
      </c>
      <c r="C36">
        <v>3</v>
      </c>
      <c r="D36">
        <v>2</v>
      </c>
      <c r="E36">
        <v>1</v>
      </c>
      <c r="J36" t="s">
        <v>3220</v>
      </c>
      <c r="P36" s="18">
        <f>'Formato 6 c)'!B44</f>
        <v>0</v>
      </c>
      <c r="Q36" s="18">
        <f>'Formato 6 c)'!C44</f>
        <v>0</v>
      </c>
      <c r="R36" s="18">
        <f>'Formato 6 c)'!D44</f>
        <v>0</v>
      </c>
      <c r="S36" s="18">
        <f>'Formato 6 c)'!E44</f>
        <v>0</v>
      </c>
      <c r="T36" s="18">
        <f>'Formato 6 c)'!F44</f>
        <v>0</v>
      </c>
      <c r="U36" s="18">
        <f>'Formato 6 c)'!G44</f>
        <v>0</v>
      </c>
    </row>
    <row r="37" spans="1:21" x14ac:dyDescent="0.25">
      <c r="A37" s="3" t="str">
        <f t="shared" si="0"/>
        <v>6,3,2,1,1,0,0</v>
      </c>
      <c r="B37">
        <v>6</v>
      </c>
      <c r="C37">
        <v>3</v>
      </c>
      <c r="D37">
        <v>2</v>
      </c>
      <c r="E37">
        <v>1</v>
      </c>
      <c r="F37">
        <v>1</v>
      </c>
      <c r="K37" t="s">
        <v>3221</v>
      </c>
      <c r="P37" s="18">
        <f>'Formato 6 c)'!B45</f>
        <v>0</v>
      </c>
      <c r="Q37" s="18">
        <f>'Formato 6 c)'!C45</f>
        <v>0</v>
      </c>
      <c r="R37" s="18">
        <f>'Formato 6 c)'!D45</f>
        <v>0</v>
      </c>
      <c r="S37" s="18">
        <f>'Formato 6 c)'!E45</f>
        <v>0</v>
      </c>
      <c r="T37" s="18">
        <f>'Formato 6 c)'!F45</f>
        <v>0</v>
      </c>
      <c r="U37" s="18">
        <f>'Formato 6 c)'!G45</f>
        <v>0</v>
      </c>
    </row>
    <row r="38" spans="1:21" x14ac:dyDescent="0.25">
      <c r="A38" s="3" t="str">
        <f t="shared" si="0"/>
        <v>6,3,2,1,2,0,0</v>
      </c>
      <c r="B38">
        <v>6</v>
      </c>
      <c r="C38">
        <v>3</v>
      </c>
      <c r="D38">
        <v>2</v>
      </c>
      <c r="E38">
        <v>1</v>
      </c>
      <c r="F38">
        <v>2</v>
      </c>
      <c r="K38" t="s">
        <v>3222</v>
      </c>
      <c r="P38" s="18">
        <f>'Formato 6 c)'!B46</f>
        <v>0</v>
      </c>
      <c r="Q38" s="18">
        <f>'Formato 6 c)'!C46</f>
        <v>0</v>
      </c>
      <c r="R38" s="18">
        <f>'Formato 6 c)'!D46</f>
        <v>0</v>
      </c>
      <c r="S38" s="18">
        <f>'Formato 6 c)'!E46</f>
        <v>0</v>
      </c>
      <c r="T38" s="18">
        <f>'Formato 6 c)'!F46</f>
        <v>0</v>
      </c>
      <c r="U38" s="18">
        <f>'Formato 6 c)'!G46</f>
        <v>0</v>
      </c>
    </row>
    <row r="39" spans="1:21" x14ac:dyDescent="0.25">
      <c r="A39" s="3" t="str">
        <f t="shared" si="0"/>
        <v>6,3,2,1,3,0,0</v>
      </c>
      <c r="B39">
        <v>6</v>
      </c>
      <c r="C39">
        <v>3</v>
      </c>
      <c r="D39">
        <v>2</v>
      </c>
      <c r="E39">
        <v>1</v>
      </c>
      <c r="F39">
        <v>3</v>
      </c>
      <c r="K39" t="s">
        <v>3223</v>
      </c>
      <c r="P39" s="18">
        <f>'Formato 6 c)'!B47</f>
        <v>0</v>
      </c>
      <c r="Q39" s="18">
        <f>'Formato 6 c)'!C47</f>
        <v>0</v>
      </c>
      <c r="R39" s="18">
        <f>'Formato 6 c)'!D47</f>
        <v>0</v>
      </c>
      <c r="S39" s="18">
        <f>'Formato 6 c)'!E47</f>
        <v>0</v>
      </c>
      <c r="T39" s="18">
        <f>'Formato 6 c)'!F47</f>
        <v>0</v>
      </c>
      <c r="U39" s="18">
        <f>'Formato 6 c)'!G47</f>
        <v>0</v>
      </c>
    </row>
    <row r="40" spans="1:21" x14ac:dyDescent="0.25">
      <c r="A40" s="3" t="str">
        <f t="shared" si="0"/>
        <v>6,3,2,1,4,0,0</v>
      </c>
      <c r="B40">
        <v>6</v>
      </c>
      <c r="C40">
        <v>3</v>
      </c>
      <c r="D40">
        <v>2</v>
      </c>
      <c r="E40">
        <v>1</v>
      </c>
      <c r="F40">
        <v>4</v>
      </c>
      <c r="K40" t="s">
        <v>3224</v>
      </c>
      <c r="P40" s="18">
        <f>'Formato 6 c)'!B48</f>
        <v>0</v>
      </c>
      <c r="Q40" s="18">
        <f>'Formato 6 c)'!C48</f>
        <v>0</v>
      </c>
      <c r="R40" s="18">
        <f>'Formato 6 c)'!D48</f>
        <v>0</v>
      </c>
      <c r="S40" s="18">
        <f>'Formato 6 c)'!E48</f>
        <v>0</v>
      </c>
      <c r="T40" s="18">
        <f>'Formato 6 c)'!F48</f>
        <v>0</v>
      </c>
      <c r="U40" s="18">
        <f>'Formato 6 c)'!G48</f>
        <v>0</v>
      </c>
    </row>
    <row r="41" spans="1:21" x14ac:dyDescent="0.25">
      <c r="A41" s="3" t="str">
        <f t="shared" si="0"/>
        <v>6,3,2,1,5,0,0</v>
      </c>
      <c r="B41">
        <v>6</v>
      </c>
      <c r="C41">
        <v>3</v>
      </c>
      <c r="D41">
        <v>2</v>
      </c>
      <c r="E41">
        <v>1</v>
      </c>
      <c r="F41">
        <v>5</v>
      </c>
      <c r="K41" t="s">
        <v>3225</v>
      </c>
      <c r="P41" s="18">
        <f>'Formato 6 c)'!B49</f>
        <v>0</v>
      </c>
      <c r="Q41" s="18">
        <f>'Formato 6 c)'!C49</f>
        <v>0</v>
      </c>
      <c r="R41" s="18">
        <f>'Formato 6 c)'!D49</f>
        <v>0</v>
      </c>
      <c r="S41" s="18">
        <f>'Formato 6 c)'!E49</f>
        <v>0</v>
      </c>
      <c r="T41" s="18">
        <f>'Formato 6 c)'!F49</f>
        <v>0</v>
      </c>
      <c r="U41" s="18">
        <f>'Formato 6 c)'!G49</f>
        <v>0</v>
      </c>
    </row>
    <row r="42" spans="1:21" x14ac:dyDescent="0.25">
      <c r="A42" s="3" t="str">
        <f t="shared" si="0"/>
        <v>6,3,2,1,6,0,0</v>
      </c>
      <c r="B42">
        <v>6</v>
      </c>
      <c r="C42">
        <v>3</v>
      </c>
      <c r="D42">
        <v>2</v>
      </c>
      <c r="E42">
        <v>1</v>
      </c>
      <c r="F42">
        <v>6</v>
      </c>
      <c r="K42" t="s">
        <v>3226</v>
      </c>
      <c r="P42" s="18">
        <f>'Formato 6 c)'!B50</f>
        <v>0</v>
      </c>
      <c r="Q42" s="18">
        <f>'Formato 6 c)'!C50</f>
        <v>0</v>
      </c>
      <c r="R42" s="18">
        <f>'Formato 6 c)'!D50</f>
        <v>0</v>
      </c>
      <c r="S42" s="18">
        <f>'Formato 6 c)'!E50</f>
        <v>0</v>
      </c>
      <c r="T42" s="18">
        <f>'Formato 6 c)'!F50</f>
        <v>0</v>
      </c>
      <c r="U42" s="18">
        <f>'Formato 6 c)'!G50</f>
        <v>0</v>
      </c>
    </row>
    <row r="43" spans="1:21" x14ac:dyDescent="0.25">
      <c r="A43" s="3" t="str">
        <f t="shared" si="0"/>
        <v>6,3,2,1,7,0,0</v>
      </c>
      <c r="B43">
        <v>6</v>
      </c>
      <c r="C43">
        <v>3</v>
      </c>
      <c r="D43">
        <v>2</v>
      </c>
      <c r="E43">
        <v>1</v>
      </c>
      <c r="F43">
        <v>7</v>
      </c>
      <c r="K43" t="s">
        <v>3227</v>
      </c>
      <c r="P43" s="18">
        <f>'Formato 6 c)'!B51</f>
        <v>0</v>
      </c>
      <c r="Q43" s="18">
        <f>'Formato 6 c)'!C51</f>
        <v>0</v>
      </c>
      <c r="R43" s="18">
        <f>'Formato 6 c)'!D51</f>
        <v>0</v>
      </c>
      <c r="S43" s="18">
        <f>'Formato 6 c)'!E51</f>
        <v>0</v>
      </c>
      <c r="T43" s="18">
        <f>'Formato 6 c)'!F51</f>
        <v>0</v>
      </c>
      <c r="U43" s="18">
        <f>'Formato 6 c)'!G51</f>
        <v>0</v>
      </c>
    </row>
    <row r="44" spans="1:21" x14ac:dyDescent="0.25">
      <c r="A44" s="3" t="str">
        <f t="shared" si="0"/>
        <v>6,3,2,1,8,0,0</v>
      </c>
      <c r="B44">
        <v>6</v>
      </c>
      <c r="C44">
        <v>3</v>
      </c>
      <c r="D44">
        <v>2</v>
      </c>
      <c r="E44">
        <v>1</v>
      </c>
      <c r="F44">
        <v>8</v>
      </c>
      <c r="K44" t="s">
        <v>3177</v>
      </c>
      <c r="P44" s="18">
        <f>'Formato 6 c)'!B52</f>
        <v>0</v>
      </c>
      <c r="Q44" s="18">
        <f>'Formato 6 c)'!C52</f>
        <v>0</v>
      </c>
      <c r="R44" s="18">
        <f>'Formato 6 c)'!D52</f>
        <v>0</v>
      </c>
      <c r="S44" s="18">
        <f>'Formato 6 c)'!E52</f>
        <v>0</v>
      </c>
      <c r="T44" s="18">
        <f>'Formato 6 c)'!F52</f>
        <v>0</v>
      </c>
      <c r="U44" s="18">
        <f>'Formato 6 c)'!G52</f>
        <v>0</v>
      </c>
    </row>
    <row r="45" spans="1:21" x14ac:dyDescent="0.25">
      <c r="A45" s="3" t="str">
        <f t="shared" si="0"/>
        <v>6,3,2,2,0,0,0</v>
      </c>
      <c r="B45">
        <v>6</v>
      </c>
      <c r="C45">
        <v>3</v>
      </c>
      <c r="D45">
        <v>2</v>
      </c>
      <c r="E45">
        <v>2</v>
      </c>
      <c r="J45" t="s">
        <v>3228</v>
      </c>
      <c r="P45" s="18">
        <f>'Formato 6 c)'!B53</f>
        <v>0</v>
      </c>
      <c r="Q45" s="18">
        <f>'Formato 6 c)'!C53</f>
        <v>0</v>
      </c>
      <c r="R45" s="18">
        <f>'Formato 6 c)'!D53</f>
        <v>0</v>
      </c>
      <c r="S45" s="18">
        <f>'Formato 6 c)'!E53</f>
        <v>0</v>
      </c>
      <c r="T45" s="18">
        <f>'Formato 6 c)'!F53</f>
        <v>0</v>
      </c>
      <c r="U45" s="18">
        <f>'Formato 6 c)'!G53</f>
        <v>0</v>
      </c>
    </row>
    <row r="46" spans="1:21" x14ac:dyDescent="0.25">
      <c r="A46" s="3" t="str">
        <f t="shared" si="0"/>
        <v>6,3,2,2,1,0,0</v>
      </c>
      <c r="B46">
        <v>6</v>
      </c>
      <c r="C46">
        <v>3</v>
      </c>
      <c r="D46">
        <v>2</v>
      </c>
      <c r="E46">
        <v>2</v>
      </c>
      <c r="F46">
        <v>1</v>
      </c>
      <c r="K46" t="s">
        <v>3229</v>
      </c>
      <c r="P46" s="18">
        <f>'Formato 6 c)'!B54</f>
        <v>0</v>
      </c>
      <c r="Q46" s="18">
        <f>'Formato 6 c)'!C54</f>
        <v>0</v>
      </c>
      <c r="R46" s="18">
        <f>'Formato 6 c)'!D54</f>
        <v>0</v>
      </c>
      <c r="S46" s="18">
        <f>'Formato 6 c)'!E54</f>
        <v>0</v>
      </c>
      <c r="T46" s="18">
        <f>'Formato 6 c)'!F54</f>
        <v>0</v>
      </c>
      <c r="U46" s="18">
        <f>'Formato 6 c)'!G54</f>
        <v>0</v>
      </c>
    </row>
    <row r="47" spans="1:21" x14ac:dyDescent="0.25">
      <c r="A47" s="3" t="str">
        <f t="shared" si="0"/>
        <v>6,3,2,2,2,0,0</v>
      </c>
      <c r="B47">
        <v>6</v>
      </c>
      <c r="C47">
        <v>3</v>
      </c>
      <c r="D47">
        <v>2</v>
      </c>
      <c r="E47">
        <v>2</v>
      </c>
      <c r="F47">
        <v>2</v>
      </c>
      <c r="K47" t="s">
        <v>3230</v>
      </c>
      <c r="P47" s="18">
        <f>'Formato 6 c)'!B55</f>
        <v>0</v>
      </c>
      <c r="Q47" s="18">
        <f>'Formato 6 c)'!C55</f>
        <v>0</v>
      </c>
      <c r="R47" s="18">
        <f>'Formato 6 c)'!D55</f>
        <v>0</v>
      </c>
      <c r="S47" s="18">
        <f>'Formato 6 c)'!E55</f>
        <v>0</v>
      </c>
      <c r="T47" s="18">
        <f>'Formato 6 c)'!F55</f>
        <v>0</v>
      </c>
      <c r="U47" s="18">
        <f>'Formato 6 c)'!G55</f>
        <v>0</v>
      </c>
    </row>
    <row r="48" spans="1:21" x14ac:dyDescent="0.25">
      <c r="A48" s="3" t="str">
        <f t="shared" si="0"/>
        <v>6,3,2,2,3,0,0</v>
      </c>
      <c r="B48">
        <v>6</v>
      </c>
      <c r="C48">
        <v>3</v>
      </c>
      <c r="D48">
        <v>2</v>
      </c>
      <c r="E48">
        <v>2</v>
      </c>
      <c r="F48">
        <v>3</v>
      </c>
      <c r="K48" t="s">
        <v>498</v>
      </c>
      <c r="P48" s="18">
        <f>'Formato 6 c)'!B56</f>
        <v>0</v>
      </c>
      <c r="Q48" s="18">
        <f>'Formato 6 c)'!C56</f>
        <v>0</v>
      </c>
      <c r="R48" s="18">
        <f>'Formato 6 c)'!D56</f>
        <v>0</v>
      </c>
      <c r="S48" s="18">
        <f>'Formato 6 c)'!E56</f>
        <v>0</v>
      </c>
      <c r="T48" s="18">
        <f>'Formato 6 c)'!F56</f>
        <v>0</v>
      </c>
      <c r="U48" s="18">
        <f>'Formato 6 c)'!G56</f>
        <v>0</v>
      </c>
    </row>
    <row r="49" spans="1:21" x14ac:dyDescent="0.25">
      <c r="A49" s="3" t="str">
        <f t="shared" si="0"/>
        <v>6,3,2,2,4,0,0</v>
      </c>
      <c r="B49">
        <v>6</v>
      </c>
      <c r="C49">
        <v>3</v>
      </c>
      <c r="D49">
        <v>2</v>
      </c>
      <c r="E49">
        <v>2</v>
      </c>
      <c r="F49">
        <v>4</v>
      </c>
      <c r="K49" t="s">
        <v>3231</v>
      </c>
      <c r="P49" s="18">
        <f>'Formato 6 c)'!B57</f>
        <v>0</v>
      </c>
      <c r="Q49" s="18">
        <f>'Formato 6 c)'!C57</f>
        <v>0</v>
      </c>
      <c r="R49" s="18">
        <f>'Formato 6 c)'!D57</f>
        <v>0</v>
      </c>
      <c r="S49" s="18">
        <f>'Formato 6 c)'!E57</f>
        <v>0</v>
      </c>
      <c r="T49" s="18">
        <f>'Formato 6 c)'!F57</f>
        <v>0</v>
      </c>
      <c r="U49" s="18">
        <f>'Formato 6 c)'!G57</f>
        <v>0</v>
      </c>
    </row>
    <row r="50" spans="1:21" x14ac:dyDescent="0.25">
      <c r="A50" s="3" t="str">
        <f t="shared" si="0"/>
        <v>6,3,2,2,5,0,0</v>
      </c>
      <c r="B50">
        <v>6</v>
      </c>
      <c r="C50">
        <v>3</v>
      </c>
      <c r="D50">
        <v>2</v>
      </c>
      <c r="E50">
        <v>2</v>
      </c>
      <c r="F50">
        <v>5</v>
      </c>
      <c r="K50" t="s">
        <v>3232</v>
      </c>
      <c r="P50" s="18">
        <f>'Formato 6 c)'!B58</f>
        <v>0</v>
      </c>
      <c r="Q50" s="18">
        <f>'Formato 6 c)'!C58</f>
        <v>0</v>
      </c>
      <c r="R50" s="18">
        <f>'Formato 6 c)'!D58</f>
        <v>0</v>
      </c>
      <c r="S50" s="18">
        <f>'Formato 6 c)'!E58</f>
        <v>0</v>
      </c>
      <c r="T50" s="18">
        <f>'Formato 6 c)'!F58</f>
        <v>0</v>
      </c>
      <c r="U50" s="18">
        <f>'Formato 6 c)'!G58</f>
        <v>0</v>
      </c>
    </row>
    <row r="51" spans="1:21" x14ac:dyDescent="0.25">
      <c r="A51" s="3" t="str">
        <f t="shared" si="0"/>
        <v>6,3,2,2,6,0,0</v>
      </c>
      <c r="B51">
        <v>6</v>
      </c>
      <c r="C51">
        <v>3</v>
      </c>
      <c r="D51">
        <v>2</v>
      </c>
      <c r="E51">
        <v>2</v>
      </c>
      <c r="F51">
        <v>6</v>
      </c>
      <c r="K51" t="s">
        <v>3233</v>
      </c>
      <c r="P51" s="18">
        <f>'Formato 6 c)'!B59</f>
        <v>0</v>
      </c>
      <c r="Q51" s="18">
        <f>'Formato 6 c)'!C59</f>
        <v>0</v>
      </c>
      <c r="R51" s="18">
        <f>'Formato 6 c)'!D59</f>
        <v>0</v>
      </c>
      <c r="S51" s="18">
        <f>'Formato 6 c)'!E59</f>
        <v>0</v>
      </c>
      <c r="T51" s="18">
        <f>'Formato 6 c)'!F59</f>
        <v>0</v>
      </c>
      <c r="U51" s="18">
        <f>'Formato 6 c)'!G59</f>
        <v>0</v>
      </c>
    </row>
    <row r="52" spans="1:21" x14ac:dyDescent="0.25">
      <c r="A52" s="3" t="str">
        <f t="shared" si="0"/>
        <v>6,3,2,2,7,0,0</v>
      </c>
      <c r="B52">
        <v>6</v>
      </c>
      <c r="C52">
        <v>3</v>
      </c>
      <c r="D52">
        <v>2</v>
      </c>
      <c r="E52">
        <v>2</v>
      </c>
      <c r="F52">
        <v>7</v>
      </c>
      <c r="K52" t="s">
        <v>3234</v>
      </c>
      <c r="P52" s="18">
        <f>'Formato 6 c)'!B60</f>
        <v>0</v>
      </c>
      <c r="Q52" s="18">
        <f>'Formato 6 c)'!C60</f>
        <v>0</v>
      </c>
      <c r="R52" s="18">
        <f>'Formato 6 c)'!D60</f>
        <v>0</v>
      </c>
      <c r="S52" s="18">
        <f>'Formato 6 c)'!E60</f>
        <v>0</v>
      </c>
      <c r="T52" s="18">
        <f>'Formato 6 c)'!F60</f>
        <v>0</v>
      </c>
      <c r="U52" s="18">
        <f>'Formato 6 c)'!G60</f>
        <v>0</v>
      </c>
    </row>
    <row r="53" spans="1:21" x14ac:dyDescent="0.25">
      <c r="A53" s="3" t="str">
        <f t="shared" si="0"/>
        <v>6,3,2,3,0,0,0</v>
      </c>
      <c r="B53">
        <v>6</v>
      </c>
      <c r="C53">
        <v>3</v>
      </c>
      <c r="D53">
        <v>2</v>
      </c>
      <c r="E53">
        <v>3</v>
      </c>
      <c r="J53" t="s">
        <v>3235</v>
      </c>
      <c r="P53" s="18">
        <f>'Formato 6 c)'!B61</f>
        <v>0</v>
      </c>
      <c r="Q53" s="18">
        <f>'Formato 6 c)'!C61</f>
        <v>0</v>
      </c>
      <c r="R53" s="18">
        <f>'Formato 6 c)'!D61</f>
        <v>0</v>
      </c>
      <c r="S53" s="18">
        <f>'Formato 6 c)'!E61</f>
        <v>0</v>
      </c>
      <c r="T53" s="18">
        <f>'Formato 6 c)'!F61</f>
        <v>0</v>
      </c>
      <c r="U53" s="18">
        <f>'Formato 6 c)'!G61</f>
        <v>0</v>
      </c>
    </row>
    <row r="54" spans="1:21" x14ac:dyDescent="0.25">
      <c r="A54" s="3" t="str">
        <f t="shared" si="0"/>
        <v>6,3,2,3,1,0,0</v>
      </c>
      <c r="B54">
        <v>6</v>
      </c>
      <c r="C54">
        <v>3</v>
      </c>
      <c r="D54">
        <v>2</v>
      </c>
      <c r="E54">
        <v>3</v>
      </c>
      <c r="F54">
        <v>1</v>
      </c>
      <c r="K54" t="s">
        <v>3236</v>
      </c>
      <c r="P54" s="18">
        <f>'Formato 6 c)'!B62</f>
        <v>0</v>
      </c>
      <c r="Q54" s="18">
        <f>'Formato 6 c)'!C62</f>
        <v>0</v>
      </c>
      <c r="R54" s="18">
        <f>'Formato 6 c)'!D62</f>
        <v>0</v>
      </c>
      <c r="S54" s="18">
        <f>'Formato 6 c)'!E62</f>
        <v>0</v>
      </c>
      <c r="T54" s="18">
        <f>'Formato 6 c)'!F62</f>
        <v>0</v>
      </c>
      <c r="U54" s="18">
        <f>'Formato 6 c)'!G62</f>
        <v>0</v>
      </c>
    </row>
    <row r="55" spans="1:21" x14ac:dyDescent="0.25">
      <c r="A55" s="3" t="str">
        <f t="shared" si="0"/>
        <v>6,3,2,3,2,0,0</v>
      </c>
      <c r="B55">
        <v>6</v>
      </c>
      <c r="C55">
        <v>3</v>
      </c>
      <c r="D55">
        <v>2</v>
      </c>
      <c r="E55">
        <v>3</v>
      </c>
      <c r="F55">
        <v>2</v>
      </c>
      <c r="K55" t="s">
        <v>3237</v>
      </c>
      <c r="P55" s="18">
        <f>'Formato 6 c)'!B63</f>
        <v>0</v>
      </c>
      <c r="Q55" s="18">
        <f>'Formato 6 c)'!C63</f>
        <v>0</v>
      </c>
      <c r="R55" s="18">
        <f>'Formato 6 c)'!D63</f>
        <v>0</v>
      </c>
      <c r="S55" s="18">
        <f>'Formato 6 c)'!E63</f>
        <v>0</v>
      </c>
      <c r="T55" s="18">
        <f>'Formato 6 c)'!F63</f>
        <v>0</v>
      </c>
      <c r="U55" s="18">
        <f>'Formato 6 c)'!G63</f>
        <v>0</v>
      </c>
    </row>
    <row r="56" spans="1:21" x14ac:dyDescent="0.25">
      <c r="A56" s="3" t="str">
        <f t="shared" si="0"/>
        <v>6,3,2,3,3,0,0</v>
      </c>
      <c r="B56">
        <v>6</v>
      </c>
      <c r="C56">
        <v>3</v>
      </c>
      <c r="D56">
        <v>2</v>
      </c>
      <c r="E56">
        <v>3</v>
      </c>
      <c r="F56">
        <v>3</v>
      </c>
      <c r="K56" t="s">
        <v>3238</v>
      </c>
      <c r="P56" s="18">
        <f>'Formato 6 c)'!B64</f>
        <v>0</v>
      </c>
      <c r="Q56" s="18">
        <f>'Formato 6 c)'!C64</f>
        <v>0</v>
      </c>
      <c r="R56" s="18">
        <f>'Formato 6 c)'!D64</f>
        <v>0</v>
      </c>
      <c r="S56" s="18">
        <f>'Formato 6 c)'!E64</f>
        <v>0</v>
      </c>
      <c r="T56" s="18">
        <f>'Formato 6 c)'!F64</f>
        <v>0</v>
      </c>
      <c r="U56" s="18">
        <f>'Formato 6 c)'!G64</f>
        <v>0</v>
      </c>
    </row>
    <row r="57" spans="1:21" x14ac:dyDescent="0.25">
      <c r="A57" s="3" t="str">
        <f t="shared" si="0"/>
        <v>6,3,2,3,4,0,0</v>
      </c>
      <c r="B57">
        <v>6</v>
      </c>
      <c r="C57">
        <v>3</v>
      </c>
      <c r="D57">
        <v>2</v>
      </c>
      <c r="E57">
        <v>3</v>
      </c>
      <c r="F57">
        <v>4</v>
      </c>
      <c r="K57" t="s">
        <v>3239</v>
      </c>
      <c r="P57" s="18">
        <f>'Formato 6 c)'!B65</f>
        <v>0</v>
      </c>
      <c r="Q57" s="18">
        <f>'Formato 6 c)'!C65</f>
        <v>0</v>
      </c>
      <c r="R57" s="18">
        <f>'Formato 6 c)'!D65</f>
        <v>0</v>
      </c>
      <c r="S57" s="18">
        <f>'Formato 6 c)'!E65</f>
        <v>0</v>
      </c>
      <c r="T57" s="18">
        <f>'Formato 6 c)'!F65</f>
        <v>0</v>
      </c>
      <c r="U57" s="18">
        <f>'Formato 6 c)'!G65</f>
        <v>0</v>
      </c>
    </row>
    <row r="58" spans="1:21" x14ac:dyDescent="0.25">
      <c r="A58" s="3" t="str">
        <f t="shared" si="0"/>
        <v>6,3,2,3,5,0,0</v>
      </c>
      <c r="B58">
        <v>6</v>
      </c>
      <c r="C58">
        <v>3</v>
      </c>
      <c r="D58">
        <v>2</v>
      </c>
      <c r="E58">
        <v>3</v>
      </c>
      <c r="F58">
        <v>5</v>
      </c>
      <c r="K58" t="s">
        <v>3240</v>
      </c>
      <c r="P58" s="18">
        <f>'Formato 6 c)'!B66</f>
        <v>0</v>
      </c>
      <c r="Q58" s="18">
        <f>'Formato 6 c)'!C66</f>
        <v>0</v>
      </c>
      <c r="R58" s="18">
        <f>'Formato 6 c)'!D66</f>
        <v>0</v>
      </c>
      <c r="S58" s="18">
        <f>'Formato 6 c)'!E66</f>
        <v>0</v>
      </c>
      <c r="T58" s="18">
        <f>'Formato 6 c)'!F66</f>
        <v>0</v>
      </c>
      <c r="U58" s="18">
        <f>'Formato 6 c)'!G66</f>
        <v>0</v>
      </c>
    </row>
    <row r="59" spans="1:21" x14ac:dyDescent="0.25">
      <c r="A59" s="3" t="str">
        <f t="shared" si="0"/>
        <v>6,3,2,3,6,0,0</v>
      </c>
      <c r="B59">
        <v>6</v>
      </c>
      <c r="C59">
        <v>3</v>
      </c>
      <c r="D59">
        <v>2</v>
      </c>
      <c r="E59">
        <v>3</v>
      </c>
      <c r="F59">
        <v>6</v>
      </c>
      <c r="K59" t="s">
        <v>3241</v>
      </c>
      <c r="P59" s="18">
        <f>'Formato 6 c)'!B67</f>
        <v>0</v>
      </c>
      <c r="Q59" s="18">
        <f>'Formato 6 c)'!C67</f>
        <v>0</v>
      </c>
      <c r="R59" s="18">
        <f>'Formato 6 c)'!D67</f>
        <v>0</v>
      </c>
      <c r="S59" s="18">
        <f>'Formato 6 c)'!E67</f>
        <v>0</v>
      </c>
      <c r="T59" s="18">
        <f>'Formato 6 c)'!F67</f>
        <v>0</v>
      </c>
      <c r="U59" s="18">
        <f>'Formato 6 c)'!G67</f>
        <v>0</v>
      </c>
    </row>
    <row r="60" spans="1:21" x14ac:dyDescent="0.25">
      <c r="A60" s="3" t="str">
        <f t="shared" si="0"/>
        <v>6,3,2,3,7,0,0</v>
      </c>
      <c r="B60">
        <v>6</v>
      </c>
      <c r="C60">
        <v>3</v>
      </c>
      <c r="D60">
        <v>2</v>
      </c>
      <c r="E60">
        <v>3</v>
      </c>
      <c r="F60">
        <v>7</v>
      </c>
      <c r="K60" t="s">
        <v>3242</v>
      </c>
      <c r="P60" s="18">
        <f>'Formato 6 c)'!B68</f>
        <v>0</v>
      </c>
      <c r="Q60" s="18">
        <f>'Formato 6 c)'!C68</f>
        <v>0</v>
      </c>
      <c r="R60" s="18">
        <f>'Formato 6 c)'!D68</f>
        <v>0</v>
      </c>
      <c r="S60" s="18">
        <f>'Formato 6 c)'!E68</f>
        <v>0</v>
      </c>
      <c r="T60" s="18">
        <f>'Formato 6 c)'!F68</f>
        <v>0</v>
      </c>
      <c r="U60" s="18">
        <f>'Formato 6 c)'!G68</f>
        <v>0</v>
      </c>
    </row>
    <row r="61" spans="1:21" x14ac:dyDescent="0.25">
      <c r="A61" s="3" t="str">
        <f t="shared" si="0"/>
        <v>6,3,2,3,8,0,0</v>
      </c>
      <c r="B61">
        <v>6</v>
      </c>
      <c r="C61">
        <v>3</v>
      </c>
      <c r="D61">
        <v>2</v>
      </c>
      <c r="E61">
        <v>3</v>
      </c>
      <c r="F61">
        <v>8</v>
      </c>
      <c r="K61" t="s">
        <v>3243</v>
      </c>
      <c r="P61" s="18">
        <f>'Formato 6 c)'!B69</f>
        <v>0</v>
      </c>
      <c r="Q61" s="18">
        <f>'Formato 6 c)'!C69</f>
        <v>0</v>
      </c>
      <c r="R61" s="18">
        <f>'Formato 6 c)'!D69</f>
        <v>0</v>
      </c>
      <c r="S61" s="18">
        <f>'Formato 6 c)'!E69</f>
        <v>0</v>
      </c>
      <c r="T61" s="18">
        <f>'Formato 6 c)'!F69</f>
        <v>0</v>
      </c>
      <c r="U61" s="18">
        <f>'Formato 6 c)'!G69</f>
        <v>0</v>
      </c>
    </row>
    <row r="62" spans="1:21" x14ac:dyDescent="0.25">
      <c r="A62" s="3" t="str">
        <f t="shared" si="0"/>
        <v>6,3,2,3,9,0,0</v>
      </c>
      <c r="B62">
        <v>6</v>
      </c>
      <c r="C62">
        <v>3</v>
      </c>
      <c r="D62">
        <v>2</v>
      </c>
      <c r="E62">
        <v>3</v>
      </c>
      <c r="F62">
        <v>9</v>
      </c>
      <c r="K62" t="s">
        <v>3244</v>
      </c>
      <c r="P62" s="18">
        <f>'Formato 6 c)'!B70</f>
        <v>0</v>
      </c>
      <c r="Q62" s="18">
        <f>'Formato 6 c)'!C70</f>
        <v>0</v>
      </c>
      <c r="R62" s="18">
        <f>'Formato 6 c)'!D70</f>
        <v>0</v>
      </c>
      <c r="S62" s="18">
        <f>'Formato 6 c)'!E70</f>
        <v>0</v>
      </c>
      <c r="T62" s="18">
        <f>'Formato 6 c)'!F70</f>
        <v>0</v>
      </c>
      <c r="U62" s="18">
        <f>'Formato 6 c)'!G70</f>
        <v>0</v>
      </c>
    </row>
    <row r="63" spans="1:21" x14ac:dyDescent="0.25">
      <c r="A63" s="3" t="str">
        <f t="shared" si="0"/>
        <v>6,3,2,4,0,0,0</v>
      </c>
      <c r="B63">
        <v>6</v>
      </c>
      <c r="C63">
        <v>3</v>
      </c>
      <c r="D63">
        <v>2</v>
      </c>
      <c r="E63">
        <v>4</v>
      </c>
      <c r="J63" t="s">
        <v>3250</v>
      </c>
      <c r="P63" s="18">
        <f>'Formato 6 c)'!B71</f>
        <v>0</v>
      </c>
      <c r="Q63" s="18">
        <f>'Formato 6 c)'!C71</f>
        <v>0</v>
      </c>
      <c r="R63" s="18">
        <f>'Formato 6 c)'!D71</f>
        <v>0</v>
      </c>
      <c r="S63" s="18">
        <f>'Formato 6 c)'!E71</f>
        <v>0</v>
      </c>
      <c r="T63" s="18">
        <f>'Formato 6 c)'!F71</f>
        <v>0</v>
      </c>
      <c r="U63" s="18">
        <f>'Formato 6 c)'!G71</f>
        <v>0</v>
      </c>
    </row>
    <row r="64" spans="1:21" x14ac:dyDescent="0.25">
      <c r="A64" s="3" t="str">
        <f t="shared" si="0"/>
        <v>6,3,2,4,1,0,0</v>
      </c>
      <c r="B64">
        <v>6</v>
      </c>
      <c r="C64">
        <v>3</v>
      </c>
      <c r="D64">
        <v>2</v>
      </c>
      <c r="E64">
        <v>4</v>
      </c>
      <c r="F64">
        <v>1</v>
      </c>
      <c r="K64" t="s">
        <v>3246</v>
      </c>
      <c r="P64" s="18">
        <f>'Formato 6 c)'!B72</f>
        <v>0</v>
      </c>
      <c r="Q64" s="18">
        <f>'Formato 6 c)'!C72</f>
        <v>0</v>
      </c>
      <c r="R64" s="18">
        <f>'Formato 6 c)'!D72</f>
        <v>0</v>
      </c>
      <c r="S64" s="18">
        <f>'Formato 6 c)'!E72</f>
        <v>0</v>
      </c>
      <c r="T64" s="18">
        <f>'Formato 6 c)'!F72</f>
        <v>0</v>
      </c>
      <c r="U64" s="18">
        <f>'Formato 6 c)'!G72</f>
        <v>0</v>
      </c>
    </row>
    <row r="65" spans="1:21" x14ac:dyDescent="0.25">
      <c r="A65" s="3" t="str">
        <f t="shared" si="0"/>
        <v>6,3,2,4,2,0,0</v>
      </c>
      <c r="B65">
        <v>6</v>
      </c>
      <c r="C65">
        <v>3</v>
      </c>
      <c r="D65">
        <v>2</v>
      </c>
      <c r="E65">
        <v>4</v>
      </c>
      <c r="F65">
        <v>2</v>
      </c>
      <c r="K65" t="s">
        <v>3247</v>
      </c>
      <c r="P65" s="18">
        <f>'Formato 6 c)'!B73</f>
        <v>0</v>
      </c>
      <c r="Q65" s="18">
        <f>'Formato 6 c)'!C73</f>
        <v>0</v>
      </c>
      <c r="R65" s="18">
        <f>'Formato 6 c)'!D73</f>
        <v>0</v>
      </c>
      <c r="S65" s="18">
        <f>'Formato 6 c)'!E73</f>
        <v>0</v>
      </c>
      <c r="T65" s="18">
        <f>'Formato 6 c)'!F73</f>
        <v>0</v>
      </c>
      <c r="U65" s="18">
        <f>'Formato 6 c)'!G73</f>
        <v>0</v>
      </c>
    </row>
    <row r="66" spans="1:21" x14ac:dyDescent="0.25">
      <c r="A66" s="3" t="str">
        <f t="shared" si="0"/>
        <v>6,3,2,4,3,0,0</v>
      </c>
      <c r="B66">
        <v>6</v>
      </c>
      <c r="C66">
        <v>3</v>
      </c>
      <c r="D66">
        <v>2</v>
      </c>
      <c r="E66">
        <v>4</v>
      </c>
      <c r="F66">
        <v>3</v>
      </c>
      <c r="K66" t="s">
        <v>3248</v>
      </c>
      <c r="P66" s="18">
        <f>'Formato 6 c)'!B74</f>
        <v>0</v>
      </c>
      <c r="Q66" s="18">
        <f>'Formato 6 c)'!C74</f>
        <v>0</v>
      </c>
      <c r="R66" s="18">
        <f>'Formato 6 c)'!D74</f>
        <v>0</v>
      </c>
      <c r="S66" s="18">
        <f>'Formato 6 c)'!E74</f>
        <v>0</v>
      </c>
      <c r="T66" s="18">
        <f>'Formato 6 c)'!F74</f>
        <v>0</v>
      </c>
      <c r="U66" s="18">
        <f>'Formato 6 c)'!G74</f>
        <v>0</v>
      </c>
    </row>
    <row r="67" spans="1:21" x14ac:dyDescent="0.25">
      <c r="A67" s="3" t="str">
        <f t="shared" ref="A67:A68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6,3,2,4,4,0,0</v>
      </c>
      <c r="B67">
        <v>6</v>
      </c>
      <c r="C67">
        <v>3</v>
      </c>
      <c r="D67">
        <v>2</v>
      </c>
      <c r="E67">
        <v>4</v>
      </c>
      <c r="F67">
        <v>4</v>
      </c>
      <c r="K67" t="s">
        <v>3249</v>
      </c>
      <c r="P67" s="18">
        <f>'Formato 6 c)'!B75</f>
        <v>0</v>
      </c>
      <c r="Q67" s="18">
        <f>'Formato 6 c)'!C75</f>
        <v>0</v>
      </c>
      <c r="R67" s="18">
        <f>'Formato 6 c)'!D75</f>
        <v>0</v>
      </c>
      <c r="S67" s="18">
        <f>'Formato 6 c)'!E75</f>
        <v>0</v>
      </c>
      <c r="T67" s="18">
        <f>'Formato 6 c)'!F75</f>
        <v>0</v>
      </c>
      <c r="U67" s="18">
        <f>'Formato 6 c)'!G75</f>
        <v>0</v>
      </c>
    </row>
    <row r="68" spans="1:21" x14ac:dyDescent="0.25">
      <c r="A68" s="3" t="str">
        <f t="shared" si="1"/>
        <v>6,3,3,0,0,0,0</v>
      </c>
      <c r="B68">
        <v>6</v>
      </c>
      <c r="C68">
        <v>3</v>
      </c>
      <c r="D68">
        <v>3</v>
      </c>
      <c r="I68" t="s">
        <v>3219</v>
      </c>
      <c r="P68" s="18">
        <f>'Formato 6 c)'!B77</f>
        <v>94410202</v>
      </c>
      <c r="Q68" s="18">
        <f>'Formato 6 c)'!C77</f>
        <v>0</v>
      </c>
      <c r="R68" s="18">
        <f>'Formato 6 c)'!D77</f>
        <v>94410202</v>
      </c>
      <c r="S68" s="18">
        <f>'Formato 6 c)'!E77</f>
        <v>63628700.75</v>
      </c>
      <c r="T68" s="18">
        <f>'Formato 6 c)'!F77</f>
        <v>63628700.75</v>
      </c>
      <c r="U68" s="18">
        <f>'Formato 6 c)'!G77</f>
        <v>30781501.25</v>
      </c>
    </row>
  </sheetData>
  <sheetProtection algorithmName="SHA-512" hashValue="rlrIQPpC6b3ohyyj7bIS4vqAyIE0+7xA+VVPirSTxfEUvlCFoynuLUa3dIkayEB4ZEVmMPbmTCdOsAwo1s5XEA==" saltValue="EnAd9a5OFXVbXLIjc32qo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B3:I33"/>
  <sheetViews>
    <sheetView topLeftCell="A17" workbookViewId="0">
      <selection activeCell="D33" sqref="D33"/>
    </sheetView>
  </sheetViews>
  <sheetFormatPr baseColWidth="10" defaultRowHeight="15" x14ac:dyDescent="0.25"/>
  <cols>
    <col min="2" max="2" width="35.85546875" bestFit="1" customWidth="1"/>
    <col min="3" max="3" width="50.28515625" customWidth="1"/>
    <col min="4" max="4" width="12.140625" bestFit="1" customWidth="1"/>
  </cols>
  <sheetData>
    <row r="3" spans="2:3" x14ac:dyDescent="0.25">
      <c r="B3" t="s">
        <v>829</v>
      </c>
    </row>
    <row r="6" spans="2:3" x14ac:dyDescent="0.25">
      <c r="B6" t="s">
        <v>792</v>
      </c>
      <c r="C6" s="24" t="str">
        <f>IF(TRIM(ENTE)="", IF(MUNICIPIO="No Aplica",IF(ENTIDAD_FEDERATIVA="Ciudad de México",ENTIDAD_FEDERATIVA,CONCATENATE("Gobierno del Estado de ",ENTIDAD_FEDERATIVA)),CONCATENATE(TRIM(ENTE),IF(ENTIDAD_FEDERATIVA="Ciudad de México","Delegación ","Municipio de "),MUNICIPIO, ", ",IF(ENTIDAD_FEDERATIVA="Ciudad de México",ENTIDAD_FEDERATIVA,CONCATENATE("Gobierno del Estado de ",ENTIDAD_FEDERATIVA)))),CONCATENATE(TRIM(ENTE),", ",IF(ENTIDAD_FEDERATIVA="Ciudad de México",ENTIDAD_FEDERATIVA,CONCATENATE("Gobierno del Estado de ",ENTIDAD_FEDERATIVA))))</f>
        <v>ORGANISMO, Gobierno del Estado de Guanajuato</v>
      </c>
    </row>
    <row r="7" spans="2:3" x14ac:dyDescent="0.25">
      <c r="C7" t="str">
        <f>CONCATENATE(ENTE_PUBLICO," (a)")</f>
        <v>ORGANISMO, Gobierno del Estado de Guanajuato (a)</v>
      </c>
    </row>
    <row r="8" spans="2:3" ht="27" customHeight="1" x14ac:dyDescent="0.25">
      <c r="B8" t="s">
        <v>795</v>
      </c>
      <c r="C8" s="24" t="s">
        <v>807</v>
      </c>
    </row>
    <row r="10" spans="2:3" ht="25.5" customHeight="1" x14ac:dyDescent="0.25">
      <c r="B10" t="s">
        <v>796</v>
      </c>
      <c r="C10" s="24" t="s">
        <v>1147</v>
      </c>
    </row>
    <row r="11" spans="2:3" ht="20.25" customHeight="1" x14ac:dyDescent="0.25">
      <c r="C11" s="24" t="str">
        <f>IF(MUNICIPIO="No Aplica", IF(ENTIDAD_FEDERATIVA="Ciudad de México",ENTIDAD_FEDERATIVA,CONCATENATE("Gobierno del Estado de ",ENTIDAD_FEDERATIVA)),CONCATENATE(IF(ENTIDAD_FEDERATIVA="Ciudad de México","Delegación ","Municipio de "), MUNICIPIO, IF(ENTIDAD_FEDERATIVA="Ciudad de México",CONCATENATE(", ",ENTIDAD_FEDERATIVA),CONCATENATE(", Gobierno del Estado de ",ENTIDAD_FEDERATIVA))))</f>
        <v>Municipio de León, Gobierno del Estado de Guanajuato</v>
      </c>
    </row>
    <row r="12" spans="2:3" x14ac:dyDescent="0.25">
      <c r="B12" t="s">
        <v>794</v>
      </c>
      <c r="C12" s="24">
        <v>2022</v>
      </c>
    </row>
    <row r="14" spans="2:3" x14ac:dyDescent="0.25">
      <c r="B14" t="s">
        <v>793</v>
      </c>
      <c r="C14" s="24" t="s">
        <v>3310</v>
      </c>
    </row>
    <row r="15" spans="2:3" x14ac:dyDescent="0.25">
      <c r="C15" s="24">
        <v>3</v>
      </c>
    </row>
    <row r="16" spans="2:3" x14ac:dyDescent="0.25">
      <c r="C16" s="24" t="s">
        <v>3311</v>
      </c>
    </row>
    <row r="18" spans="4:9" ht="135" x14ac:dyDescent="0.25">
      <c r="D18" s="32" t="str">
        <f>IF(PERIODO=1,CONCATENATE("Monto pagado de la inversión al 30 de marzo de ",ANIO_INFORME," (k)"),IF(PERIODO=2,CONCATENATE("Monto pagado de la inversión al 30 de junio de ",ANIO_INFORME," (k)"),IF(PERIODO=3,CONCATENATE("Monto pagado de la inversión al 30 de septiembre de ",ANIO_INFORME," (k)"),IF(PERIODO=4,CONCATENATE("Monto pagado de la inversión al 31 de diciembre de ",ANIO_INFORME," (k)")))))</f>
        <v>Monto pagado de la inversión al 30 de septiembre de 2022 (k)</v>
      </c>
      <c r="E18" s="32" t="str">
        <f>IF(PERIODO=1,CONCATENATE("Monto pagado de la inversión actualizado al 30 de marzo de ",ANIO_INFORME," (l)"),IF(PERIODO=2,CONCATENATE("Monto pagado de la inversión actualizado al 30 de junio de ",ANIO_INFORME," (l)"),IF(PERIODO=3,CONCATENATE("Monto pagado de la inversión actualizado al 30 de septiembre de ",ANIO_INFORME," (l)"),IF(PERIODO=4,CONCATENATE("Monto pagado de la inversión actualizado al 31 de diciembre de ",ANIO_INFORME," (l)")))))</f>
        <v>Monto pagado de la inversión actualizado al 30 de septiembre de 2022 (l)</v>
      </c>
      <c r="F18" s="32" t="str">
        <f>IF(PERIODO=1,CONCATENATE("Saldo pendiente por pagar de la inversión al 30 de marzo de ",ANIO_INFORME," (m = g – l)"),IF(PERIODO=2,CONCATENATE("Saldo pendiente por pagar de la inversión al 30 de junio de ",ANIO_INFORME," (m = g – l)"),IF(PERIODO=3,CONCATENATE("Saldo pendiente por pagar de la inversión al 30 de septiembre de ",ANIO_INFORME," (m = g – l)"),IF(PERIODO=4,CONCATENATE("Saldo pendiente por pagar de la inversión al 31 de diciembre de ",ANIO_INFORME," (m = g – l)")))))</f>
        <v>Saldo pendiente por pagar de la inversión al 30 de septiembre de 2022 (m = g – l)</v>
      </c>
    </row>
    <row r="20" spans="4:9" ht="60" x14ac:dyDescent="0.25">
      <c r="D20" s="21" t="str">
        <f>CONCATENATE(ANIO_INFORME, " (d)")</f>
        <v>2022 (d)</v>
      </c>
      <c r="E20" s="22" t="str">
        <f>CONCATENATE("31 de diciembre de ",ANIO_INFORME-1, " (e)")</f>
        <v>31 de diciembre de 2021 (e)</v>
      </c>
      <c r="F20" s="31" t="str">
        <f>CONCATENATE("Saldo al 31 de diciembre de ",ANIO_INFORME-1, " (d)")</f>
        <v>Saldo al 31 de diciembre de 2021 (d)</v>
      </c>
    </row>
    <row r="23" spans="4:9" x14ac:dyDescent="0.25">
      <c r="D23" s="33">
        <f>ANIO_INFORME + 1</f>
        <v>2023</v>
      </c>
      <c r="E23" s="34" t="str">
        <f>CONCATENATE(ANIO_INFORME + 2, " (d)")</f>
        <v>2024 (d)</v>
      </c>
      <c r="F23" s="34" t="str">
        <f>CONCATENATE(ANIO_INFORME + 3, " (d)")</f>
        <v>2025 (d)</v>
      </c>
      <c r="G23" s="34" t="str">
        <f>CONCATENATE(ANIO_INFORME + 4, " (d)")</f>
        <v>2026 (d)</v>
      </c>
      <c r="H23" s="34" t="str">
        <f>CONCATENATE(ANIO_INFORME + 5, " (d)")</f>
        <v>2027 (d)</v>
      </c>
      <c r="I23" s="34" t="str">
        <f>CONCATENATE(ANIO_INFORME + 6, " (d)")</f>
        <v>2028 (d)</v>
      </c>
    </row>
    <row r="25" spans="4:9" x14ac:dyDescent="0.25">
      <c r="D25" s="35" t="str">
        <f>CONCATENATE(ANIO_INFORME - 5, " ",CHAR(185)," (c)")</f>
        <v>2017 ¹ (c)</v>
      </c>
      <c r="E25" s="35" t="str">
        <f>CONCATENATE(ANIO_INFORME - 4, " ",CHAR(185)," (c)")</f>
        <v>2018 ¹ (c)</v>
      </c>
      <c r="F25" s="35" t="str">
        <f>CONCATENATE(ANIO_INFORME - 3, " ",CHAR(185)," (c)")</f>
        <v>2019 ¹ (c)</v>
      </c>
      <c r="G25" s="35" t="str">
        <f>CONCATENATE(ANIO_INFORME - 2, " ",CHAR(185)," (c)")</f>
        <v>2020 ¹ (c)</v>
      </c>
      <c r="H25" s="35" t="str">
        <f>CONCATENATE(ANIO_INFORME - 1, " ",CHAR(185)," (c)")</f>
        <v>2021 ¹ (c)</v>
      </c>
      <c r="I25" s="33">
        <f>ANIO_INFORME</f>
        <v>2022</v>
      </c>
    </row>
    <row r="26" spans="4:9" x14ac:dyDescent="0.25">
      <c r="D26" s="92"/>
    </row>
    <row r="29" spans="4:9" x14ac:dyDescent="0.25">
      <c r="D29" t="s">
        <v>3143</v>
      </c>
      <c r="E29" t="s">
        <v>3144</v>
      </c>
    </row>
    <row r="30" spans="4:9" x14ac:dyDescent="0.25">
      <c r="D30" s="140">
        <v>-1.7976931348623099E+100</v>
      </c>
      <c r="E30" s="140">
        <v>1.7976931348623099E+100</v>
      </c>
    </row>
    <row r="32" spans="4:9" x14ac:dyDescent="0.25">
      <c r="D32" t="s">
        <v>3145</v>
      </c>
      <c r="E32" t="s">
        <v>3146</v>
      </c>
    </row>
    <row r="33" spans="4:5" x14ac:dyDescent="0.25">
      <c r="D33" s="141">
        <v>36526</v>
      </c>
      <c r="E33" s="141">
        <v>55153</v>
      </c>
    </row>
  </sheetData>
  <sheetProtection algorithmName="SHA-512" hashValue="ifTinlDAy+m/hhaU0tfPrWkM//V8F/rkhXeUg3kIO6MQMHN10vkm1BpZ4EpOlud7oK2EwJhvcu4d3hC7ZP1nJw==" saltValue="XK/qjs2H5Nr2f7xmBcdBV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G34"/>
  <sheetViews>
    <sheetView showGridLines="0" zoomScale="90" zoomScaleNormal="90" workbookViewId="0">
      <selection activeCell="G10" sqref="G10"/>
    </sheetView>
  </sheetViews>
  <sheetFormatPr baseColWidth="10" defaultColWidth="0" defaultRowHeight="15" zeroHeight="1" x14ac:dyDescent="0.25"/>
  <cols>
    <col min="1" max="1" width="111.85546875" customWidth="1"/>
    <col min="2" max="6" width="20.7109375" style="16" customWidth="1"/>
    <col min="7" max="7" width="17.5703125" style="16" customWidth="1"/>
    <col min="8" max="16384" width="10.85546875" hidden="1"/>
  </cols>
  <sheetData>
    <row r="1" spans="1:7" ht="54" customHeight="1" x14ac:dyDescent="0.25">
      <c r="A1" s="177" t="s">
        <v>3288</v>
      </c>
      <c r="B1" s="176"/>
      <c r="C1" s="176"/>
      <c r="D1" s="176"/>
      <c r="E1" s="176"/>
      <c r="F1" s="176"/>
      <c r="G1" s="176"/>
    </row>
    <row r="2" spans="1:7" x14ac:dyDescent="0.25">
      <c r="A2" s="158" t="str">
        <f>ENTE_PUBLICO_A</f>
        <v>ORGANISMO, Gobierno del Estado de Guanajuato (a)</v>
      </c>
      <c r="B2" s="159"/>
      <c r="C2" s="159"/>
      <c r="D2" s="159"/>
      <c r="E2" s="159"/>
      <c r="F2" s="159"/>
      <c r="G2" s="160"/>
    </row>
    <row r="3" spans="1:7" x14ac:dyDescent="0.25">
      <c r="A3" s="164" t="s">
        <v>277</v>
      </c>
      <c r="B3" s="165"/>
      <c r="C3" s="165"/>
      <c r="D3" s="165"/>
      <c r="E3" s="165"/>
      <c r="F3" s="165"/>
      <c r="G3" s="166"/>
    </row>
    <row r="4" spans="1:7" x14ac:dyDescent="0.25">
      <c r="A4" s="164" t="s">
        <v>399</v>
      </c>
      <c r="B4" s="165"/>
      <c r="C4" s="165"/>
      <c r="D4" s="165"/>
      <c r="E4" s="165"/>
      <c r="F4" s="165"/>
      <c r="G4" s="166"/>
    </row>
    <row r="5" spans="1:7" x14ac:dyDescent="0.25">
      <c r="A5" s="164" t="str">
        <f>TRIMESTRE</f>
        <v>Del 1 de enero al 30 de septiembre de 2022 (b)</v>
      </c>
      <c r="B5" s="165"/>
      <c r="C5" s="165"/>
      <c r="D5" s="165"/>
      <c r="E5" s="165"/>
      <c r="F5" s="165"/>
      <c r="G5" s="166"/>
    </row>
    <row r="6" spans="1:7" x14ac:dyDescent="0.25">
      <c r="A6" s="167" t="s">
        <v>118</v>
      </c>
      <c r="B6" s="168"/>
      <c r="C6" s="168"/>
      <c r="D6" s="168"/>
      <c r="E6" s="168"/>
      <c r="F6" s="168"/>
      <c r="G6" s="169"/>
    </row>
    <row r="7" spans="1:7" x14ac:dyDescent="0.25">
      <c r="A7" s="173" t="s">
        <v>361</v>
      </c>
      <c r="B7" s="178" t="s">
        <v>279</v>
      </c>
      <c r="C7" s="178"/>
      <c r="D7" s="178"/>
      <c r="E7" s="178"/>
      <c r="F7" s="178"/>
      <c r="G7" s="178" t="s">
        <v>280</v>
      </c>
    </row>
    <row r="8" spans="1:7" ht="29.25" customHeight="1" x14ac:dyDescent="0.25">
      <c r="A8" s="174"/>
      <c r="B8" s="45" t="s">
        <v>281</v>
      </c>
      <c r="C8" s="50" t="s">
        <v>362</v>
      </c>
      <c r="D8" s="50" t="s">
        <v>212</v>
      </c>
      <c r="E8" s="50" t="s">
        <v>167</v>
      </c>
      <c r="F8" s="50" t="s">
        <v>185</v>
      </c>
      <c r="G8" s="185"/>
    </row>
    <row r="9" spans="1:7" x14ac:dyDescent="0.25">
      <c r="A9" s="52" t="s">
        <v>400</v>
      </c>
      <c r="B9" s="66">
        <f>SUM(B10,B11,B12,B15,B16,B19)</f>
        <v>42425277.359999999</v>
      </c>
      <c r="C9" s="66">
        <f t="shared" ref="C9:F9" si="0">SUM(C10,C11,C12,C15,C16,C19)</f>
        <v>0</v>
      </c>
      <c r="D9" s="66">
        <f t="shared" si="0"/>
        <v>42425277.359999999</v>
      </c>
      <c r="E9" s="66">
        <f t="shared" si="0"/>
        <v>29999959.060000002</v>
      </c>
      <c r="F9" s="66">
        <f t="shared" si="0"/>
        <v>29999959.060000002</v>
      </c>
      <c r="G9" s="66">
        <f>SUM(G10,G11,G12,G15,G16,G19)</f>
        <v>12425318.299999997</v>
      </c>
    </row>
    <row r="10" spans="1:7" x14ac:dyDescent="0.25">
      <c r="A10" s="53" t="s">
        <v>401</v>
      </c>
      <c r="B10" s="151">
        <v>42425277.359999999</v>
      </c>
      <c r="C10" s="152">
        <v>0</v>
      </c>
      <c r="D10" s="153">
        <v>42425277.359999999</v>
      </c>
      <c r="E10" s="152">
        <v>29999959.060000002</v>
      </c>
      <c r="F10" s="152">
        <v>29999959.060000002</v>
      </c>
      <c r="G10" s="67">
        <f>D10-E10</f>
        <v>12425318.299999997</v>
      </c>
    </row>
    <row r="11" spans="1:7" x14ac:dyDescent="0.25">
      <c r="A11" s="53" t="s">
        <v>402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f>D11-E11</f>
        <v>0</v>
      </c>
    </row>
    <row r="12" spans="1:7" x14ac:dyDescent="0.25">
      <c r="A12" s="53" t="s">
        <v>403</v>
      </c>
      <c r="B12" s="67">
        <f>B13+B14</f>
        <v>0</v>
      </c>
      <c r="C12" s="67">
        <f t="shared" ref="C12:F12" si="1">C13+C14</f>
        <v>0</v>
      </c>
      <c r="D12" s="67">
        <f t="shared" si="1"/>
        <v>0</v>
      </c>
      <c r="E12" s="67">
        <f t="shared" si="1"/>
        <v>0</v>
      </c>
      <c r="F12" s="67">
        <f t="shared" si="1"/>
        <v>0</v>
      </c>
      <c r="G12" s="67">
        <f>G13+G14</f>
        <v>0</v>
      </c>
    </row>
    <row r="13" spans="1:7" x14ac:dyDescent="0.25">
      <c r="A13" s="63" t="s">
        <v>404</v>
      </c>
      <c r="B13" s="67">
        <v>0</v>
      </c>
      <c r="C13" s="67">
        <v>0</v>
      </c>
      <c r="D13" s="67">
        <v>0</v>
      </c>
      <c r="E13" s="67">
        <v>0</v>
      </c>
      <c r="F13" s="67">
        <v>0</v>
      </c>
      <c r="G13" s="67">
        <f>D13-E13</f>
        <v>0</v>
      </c>
    </row>
    <row r="14" spans="1:7" x14ac:dyDescent="0.25">
      <c r="A14" s="63" t="s">
        <v>405</v>
      </c>
      <c r="B14" s="67">
        <v>0</v>
      </c>
      <c r="C14" s="67">
        <v>0</v>
      </c>
      <c r="D14" s="67">
        <v>0</v>
      </c>
      <c r="E14" s="67">
        <v>0</v>
      </c>
      <c r="F14" s="67">
        <v>0</v>
      </c>
      <c r="G14" s="67">
        <f t="shared" ref="G14:G15" si="2">D14-E14</f>
        <v>0</v>
      </c>
    </row>
    <row r="15" spans="1:7" x14ac:dyDescent="0.25">
      <c r="A15" s="53" t="s">
        <v>406</v>
      </c>
      <c r="B15" s="67">
        <v>0</v>
      </c>
      <c r="C15" s="67">
        <v>0</v>
      </c>
      <c r="D15" s="67">
        <v>0</v>
      </c>
      <c r="E15" s="67">
        <v>0</v>
      </c>
      <c r="F15" s="67">
        <v>0</v>
      </c>
      <c r="G15" s="67">
        <f t="shared" si="2"/>
        <v>0</v>
      </c>
    </row>
    <row r="16" spans="1:7" x14ac:dyDescent="0.25">
      <c r="A16" s="64" t="s">
        <v>407</v>
      </c>
      <c r="B16" s="67">
        <f>B17+B18</f>
        <v>0</v>
      </c>
      <c r="C16" s="67">
        <f t="shared" ref="C16:G16" si="3">C17+C18</f>
        <v>0</v>
      </c>
      <c r="D16" s="67">
        <f t="shared" si="3"/>
        <v>0</v>
      </c>
      <c r="E16" s="67">
        <f t="shared" si="3"/>
        <v>0</v>
      </c>
      <c r="F16" s="67">
        <f t="shared" si="3"/>
        <v>0</v>
      </c>
      <c r="G16" s="67">
        <f t="shared" si="3"/>
        <v>0</v>
      </c>
    </row>
    <row r="17" spans="1:7" x14ac:dyDescent="0.25">
      <c r="A17" s="63" t="s">
        <v>408</v>
      </c>
      <c r="B17" s="67">
        <v>0</v>
      </c>
      <c r="C17" s="67">
        <v>0</v>
      </c>
      <c r="D17" s="67">
        <v>0</v>
      </c>
      <c r="E17" s="67">
        <v>0</v>
      </c>
      <c r="F17" s="67">
        <v>0</v>
      </c>
      <c r="G17" s="67">
        <f>D17-E17</f>
        <v>0</v>
      </c>
    </row>
    <row r="18" spans="1:7" x14ac:dyDescent="0.25">
      <c r="A18" s="63" t="s">
        <v>409</v>
      </c>
      <c r="B18" s="67">
        <v>0</v>
      </c>
      <c r="C18" s="67">
        <v>0</v>
      </c>
      <c r="D18" s="67">
        <v>0</v>
      </c>
      <c r="E18" s="67">
        <v>0</v>
      </c>
      <c r="F18" s="67">
        <v>0</v>
      </c>
      <c r="G18" s="67">
        <f>D18-E18</f>
        <v>0</v>
      </c>
    </row>
    <row r="19" spans="1:7" x14ac:dyDescent="0.25">
      <c r="A19" s="53" t="s">
        <v>410</v>
      </c>
      <c r="B19" s="67">
        <v>0</v>
      </c>
      <c r="C19" s="67">
        <v>0</v>
      </c>
      <c r="D19" s="67">
        <v>0</v>
      </c>
      <c r="E19" s="67">
        <v>0</v>
      </c>
      <c r="F19" s="67">
        <v>0</v>
      </c>
      <c r="G19" s="67">
        <f>D19-E19</f>
        <v>0</v>
      </c>
    </row>
    <row r="20" spans="1:7" x14ac:dyDescent="0.25">
      <c r="A20" s="54"/>
      <c r="B20" s="68"/>
      <c r="C20" s="68"/>
      <c r="D20" s="68"/>
      <c r="E20" s="68"/>
      <c r="F20" s="68"/>
      <c r="G20" s="68"/>
    </row>
    <row r="21" spans="1:7" s="24" customFormat="1" x14ac:dyDescent="0.25">
      <c r="A21" s="14" t="s">
        <v>411</v>
      </c>
      <c r="B21" s="66">
        <f>SUM(B22,B23,B24,B27,B28,B31)</f>
        <v>0</v>
      </c>
      <c r="C21" s="66">
        <f t="shared" ref="C21:F21" si="4">SUM(C22,C23,C24,C27,C28,C31)</f>
        <v>0</v>
      </c>
      <c r="D21" s="66">
        <f t="shared" si="4"/>
        <v>0</v>
      </c>
      <c r="E21" s="66">
        <f t="shared" si="4"/>
        <v>0</v>
      </c>
      <c r="F21" s="66">
        <f t="shared" si="4"/>
        <v>0</v>
      </c>
      <c r="G21" s="66">
        <f>SUM(G22,G23,G24,G27,G28,G31)</f>
        <v>0</v>
      </c>
    </row>
    <row r="22" spans="1:7" s="24" customFormat="1" x14ac:dyDescent="0.25">
      <c r="A22" s="53" t="s">
        <v>401</v>
      </c>
      <c r="B22" s="67">
        <v>0</v>
      </c>
      <c r="C22" s="67">
        <v>0</v>
      </c>
      <c r="D22" s="67">
        <v>0</v>
      </c>
      <c r="E22" s="67">
        <v>0</v>
      </c>
      <c r="F22" s="67">
        <v>0</v>
      </c>
      <c r="G22" s="67">
        <f>D22-E22</f>
        <v>0</v>
      </c>
    </row>
    <row r="23" spans="1:7" s="24" customFormat="1" x14ac:dyDescent="0.25">
      <c r="A23" s="53" t="s">
        <v>402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f>D23-E23</f>
        <v>0</v>
      </c>
    </row>
    <row r="24" spans="1:7" s="24" customFormat="1" x14ac:dyDescent="0.25">
      <c r="A24" s="53" t="s">
        <v>403</v>
      </c>
      <c r="B24" s="67">
        <f>B25+B26</f>
        <v>0</v>
      </c>
      <c r="C24" s="67">
        <f t="shared" ref="C24:G24" si="5">C25+C26</f>
        <v>0</v>
      </c>
      <c r="D24" s="67">
        <f t="shared" si="5"/>
        <v>0</v>
      </c>
      <c r="E24" s="67">
        <f t="shared" si="5"/>
        <v>0</v>
      </c>
      <c r="F24" s="67">
        <f t="shared" si="5"/>
        <v>0</v>
      </c>
      <c r="G24" s="67">
        <f t="shared" si="5"/>
        <v>0</v>
      </c>
    </row>
    <row r="25" spans="1:7" s="24" customFormat="1" x14ac:dyDescent="0.25">
      <c r="A25" s="63" t="s">
        <v>404</v>
      </c>
      <c r="B25" s="67">
        <v>0</v>
      </c>
      <c r="C25" s="67">
        <v>0</v>
      </c>
      <c r="D25" s="67">
        <v>0</v>
      </c>
      <c r="E25" s="67">
        <v>0</v>
      </c>
      <c r="F25" s="67">
        <v>0</v>
      </c>
      <c r="G25" s="67">
        <f>D25-E25</f>
        <v>0</v>
      </c>
    </row>
    <row r="26" spans="1:7" s="24" customFormat="1" x14ac:dyDescent="0.25">
      <c r="A26" s="63" t="s">
        <v>405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f t="shared" ref="G26:G27" si="6">D26-E26</f>
        <v>0</v>
      </c>
    </row>
    <row r="27" spans="1:7" s="24" customFormat="1" x14ac:dyDescent="0.25">
      <c r="A27" s="53" t="s">
        <v>406</v>
      </c>
      <c r="B27" s="67">
        <v>0</v>
      </c>
      <c r="C27" s="67">
        <v>0</v>
      </c>
      <c r="D27" s="67">
        <v>0</v>
      </c>
      <c r="E27" s="67">
        <v>0</v>
      </c>
      <c r="F27" s="67">
        <v>0</v>
      </c>
      <c r="G27" s="67">
        <f t="shared" si="6"/>
        <v>0</v>
      </c>
    </row>
    <row r="28" spans="1:7" s="24" customFormat="1" x14ac:dyDescent="0.25">
      <c r="A28" s="64" t="s">
        <v>407</v>
      </c>
      <c r="B28" s="67">
        <f>B29+B30</f>
        <v>0</v>
      </c>
      <c r="C28" s="67">
        <f t="shared" ref="C28:G28" si="7">C29+C30</f>
        <v>0</v>
      </c>
      <c r="D28" s="67">
        <f t="shared" si="7"/>
        <v>0</v>
      </c>
      <c r="E28" s="67">
        <f t="shared" si="7"/>
        <v>0</v>
      </c>
      <c r="F28" s="67">
        <f t="shared" si="7"/>
        <v>0</v>
      </c>
      <c r="G28" s="67">
        <f t="shared" si="7"/>
        <v>0</v>
      </c>
    </row>
    <row r="29" spans="1:7" s="24" customFormat="1" x14ac:dyDescent="0.25">
      <c r="A29" s="63" t="s">
        <v>408</v>
      </c>
      <c r="B29" s="67">
        <v>0</v>
      </c>
      <c r="C29" s="67">
        <v>0</v>
      </c>
      <c r="D29" s="67">
        <v>0</v>
      </c>
      <c r="E29" s="67">
        <v>0</v>
      </c>
      <c r="F29" s="67">
        <v>0</v>
      </c>
      <c r="G29" s="67">
        <f>D29-E29</f>
        <v>0</v>
      </c>
    </row>
    <row r="30" spans="1:7" s="24" customFormat="1" x14ac:dyDescent="0.25">
      <c r="A30" s="63" t="s">
        <v>409</v>
      </c>
      <c r="B30" s="67">
        <v>0</v>
      </c>
      <c r="C30" s="67">
        <v>0</v>
      </c>
      <c r="D30" s="67">
        <v>0</v>
      </c>
      <c r="E30" s="67">
        <v>0</v>
      </c>
      <c r="F30" s="67">
        <v>0</v>
      </c>
      <c r="G30" s="67">
        <f t="shared" ref="G30:G31" si="8">D30-E30</f>
        <v>0</v>
      </c>
    </row>
    <row r="31" spans="1:7" s="24" customFormat="1" x14ac:dyDescent="0.25">
      <c r="A31" s="53" t="s">
        <v>410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f t="shared" si="8"/>
        <v>0</v>
      </c>
    </row>
    <row r="32" spans="1:7" x14ac:dyDescent="0.25">
      <c r="A32" s="54"/>
      <c r="B32" s="68"/>
      <c r="C32" s="68"/>
      <c r="D32" s="68"/>
      <c r="E32" s="68"/>
      <c r="F32" s="68"/>
      <c r="G32" s="68"/>
    </row>
    <row r="33" spans="1:7" x14ac:dyDescent="0.25">
      <c r="A33" s="55" t="s">
        <v>412</v>
      </c>
      <c r="B33" s="66">
        <f>B21+B9</f>
        <v>42425277.359999999</v>
      </c>
      <c r="C33" s="66">
        <f t="shared" ref="C33:G33" si="9">C21+C9</f>
        <v>0</v>
      </c>
      <c r="D33" s="66">
        <f t="shared" si="9"/>
        <v>42425277.359999999</v>
      </c>
      <c r="E33" s="66">
        <f t="shared" si="9"/>
        <v>29999959.060000002</v>
      </c>
      <c r="F33" s="66">
        <f t="shared" si="9"/>
        <v>29999959.060000002</v>
      </c>
      <c r="G33" s="66">
        <f t="shared" si="9"/>
        <v>12425318.299999997</v>
      </c>
    </row>
    <row r="34" spans="1:7" x14ac:dyDescent="0.25">
      <c r="A34" s="65"/>
      <c r="B34" s="15"/>
      <c r="C34" s="15"/>
      <c r="D34" s="15"/>
      <c r="E34" s="15"/>
      <c r="F34" s="15"/>
      <c r="G34" s="15"/>
    </row>
  </sheetData>
  <sheetProtection password="92CF" sheet="1" objects="1" scenarios="1"/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33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paperSize="119" scale="70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Y66"/>
  <sheetViews>
    <sheetView workbookViewId="0">
      <selection activeCell="O38" sqref="O38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6,4,1,0,0,0,0</v>
      </c>
      <c r="B2">
        <v>6</v>
      </c>
      <c r="C2">
        <v>4</v>
      </c>
      <c r="D2">
        <v>1</v>
      </c>
      <c r="I2" t="s">
        <v>711</v>
      </c>
      <c r="P2" s="18">
        <f>'Formato 6 d)'!B9</f>
        <v>42425277.359999999</v>
      </c>
      <c r="Q2" s="18">
        <f>'Formato 6 d)'!C9</f>
        <v>0</v>
      </c>
      <c r="R2" s="18">
        <f>'Formato 6 d)'!D9</f>
        <v>42425277.359999999</v>
      </c>
      <c r="S2" s="18">
        <f>'Formato 6 d)'!E9</f>
        <v>29999959.060000002</v>
      </c>
      <c r="T2" s="18">
        <f>'Formato 6 d)'!F9</f>
        <v>29999959.060000002</v>
      </c>
      <c r="U2" s="18">
        <f>'Formato 6 d)'!G9</f>
        <v>12425318.299999997</v>
      </c>
    </row>
    <row r="3" spans="1:25" x14ac:dyDescent="0.25">
      <c r="A3" s="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6,4,1,1,0,0,0</v>
      </c>
      <c r="B3">
        <v>6</v>
      </c>
      <c r="C3">
        <v>4</v>
      </c>
      <c r="D3">
        <v>1</v>
      </c>
      <c r="E3">
        <v>1</v>
      </c>
      <c r="J3" t="s">
        <v>3251</v>
      </c>
      <c r="P3" s="18">
        <f>'Formato 6 d)'!B10</f>
        <v>42425277.359999999</v>
      </c>
      <c r="Q3" s="18">
        <f>'Formato 6 d)'!C10</f>
        <v>0</v>
      </c>
      <c r="R3" s="18">
        <f>'Formato 6 d)'!D10</f>
        <v>42425277.359999999</v>
      </c>
      <c r="S3" s="18">
        <f>'Formato 6 d)'!E10</f>
        <v>29999959.060000002</v>
      </c>
      <c r="T3" s="18">
        <f>'Formato 6 d)'!F10</f>
        <v>29999959.060000002</v>
      </c>
      <c r="U3" s="18">
        <f>'Formato 6 d)'!G10</f>
        <v>12425318.299999997</v>
      </c>
      <c r="V3" s="18"/>
    </row>
    <row r="4" spans="1:25" x14ac:dyDescent="0.25">
      <c r="A4" s="3" t="str">
        <f t="shared" si="0"/>
        <v>6,4,1,2,0,0,0</v>
      </c>
      <c r="B4">
        <v>6</v>
      </c>
      <c r="C4">
        <v>4</v>
      </c>
      <c r="D4">
        <v>1</v>
      </c>
      <c r="E4">
        <v>2</v>
      </c>
      <c r="J4" t="s">
        <v>3252</v>
      </c>
      <c r="P4" s="18">
        <f>'Formato 6 d)'!B11</f>
        <v>0</v>
      </c>
      <c r="Q4" s="18">
        <f>'Formato 6 d)'!C11</f>
        <v>0</v>
      </c>
      <c r="R4" s="18">
        <f>'Formato 6 d)'!D11</f>
        <v>0</v>
      </c>
      <c r="S4" s="18">
        <f>'Formato 6 d)'!E11</f>
        <v>0</v>
      </c>
      <c r="T4" s="18">
        <f>'Formato 6 d)'!F11</f>
        <v>0</v>
      </c>
      <c r="U4" s="18">
        <f>'Formato 6 d)'!G11</f>
        <v>0</v>
      </c>
      <c r="V4" s="18"/>
    </row>
    <row r="5" spans="1:25" x14ac:dyDescent="0.25">
      <c r="A5" s="3" t="str">
        <f t="shared" si="0"/>
        <v>6,4,1,3,0,0,0</v>
      </c>
      <c r="B5">
        <v>6</v>
      </c>
      <c r="C5">
        <v>4</v>
      </c>
      <c r="D5">
        <v>1</v>
      </c>
      <c r="E5">
        <v>3</v>
      </c>
      <c r="J5" t="s">
        <v>3253</v>
      </c>
      <c r="P5" s="18">
        <f>'Formato 6 d)'!B12</f>
        <v>0</v>
      </c>
      <c r="Q5" s="18">
        <f>'Formato 6 d)'!C12</f>
        <v>0</v>
      </c>
      <c r="R5" s="18">
        <f>'Formato 6 d)'!D12</f>
        <v>0</v>
      </c>
      <c r="S5" s="18">
        <f>'Formato 6 d)'!E12</f>
        <v>0</v>
      </c>
      <c r="T5" s="18">
        <f>'Formato 6 d)'!F12</f>
        <v>0</v>
      </c>
      <c r="U5" s="18">
        <f>'Formato 6 d)'!G12</f>
        <v>0</v>
      </c>
      <c r="V5" s="18"/>
    </row>
    <row r="6" spans="1:25" x14ac:dyDescent="0.25">
      <c r="A6" t="str">
        <f t="shared" si="0"/>
        <v>6,4,1,3,1,0,0</v>
      </c>
      <c r="B6">
        <v>6</v>
      </c>
      <c r="C6">
        <v>4</v>
      </c>
      <c r="D6">
        <v>1</v>
      </c>
      <c r="E6">
        <v>3</v>
      </c>
      <c r="F6">
        <v>1</v>
      </c>
      <c r="K6" t="s">
        <v>3251</v>
      </c>
      <c r="P6" s="18">
        <f>'Formato 6 d)'!B13</f>
        <v>0</v>
      </c>
      <c r="Q6" s="18">
        <f>'Formato 6 d)'!C13</f>
        <v>0</v>
      </c>
      <c r="R6" s="18">
        <f>'Formato 6 d)'!D13</f>
        <v>0</v>
      </c>
      <c r="S6" s="18">
        <f>'Formato 6 d)'!E13</f>
        <v>0</v>
      </c>
      <c r="T6" s="18">
        <f>'Formato 6 d)'!F13</f>
        <v>0</v>
      </c>
      <c r="U6" s="18">
        <f>'Formato 6 d)'!G13</f>
        <v>0</v>
      </c>
      <c r="V6" s="18"/>
    </row>
    <row r="7" spans="1:25" x14ac:dyDescent="0.25">
      <c r="A7" s="3" t="str">
        <f t="shared" ref="A7:A24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6,4,1,3,2,0,0</v>
      </c>
      <c r="B7">
        <v>6</v>
      </c>
      <c r="C7">
        <v>4</v>
      </c>
      <c r="D7">
        <v>1</v>
      </c>
      <c r="E7">
        <v>3</v>
      </c>
      <c r="F7">
        <v>2</v>
      </c>
      <c r="K7" t="s">
        <v>3254</v>
      </c>
      <c r="P7" s="18">
        <f>'Formato 6 d)'!B14</f>
        <v>0</v>
      </c>
      <c r="Q7" s="18">
        <f>'Formato 6 d)'!C14</f>
        <v>0</v>
      </c>
      <c r="R7" s="18">
        <f>'Formato 6 d)'!D14</f>
        <v>0</v>
      </c>
      <c r="S7" s="18">
        <f>'Formato 6 d)'!E14</f>
        <v>0</v>
      </c>
      <c r="T7" s="18">
        <f>'Formato 6 d)'!F14</f>
        <v>0</v>
      </c>
      <c r="U7" s="18">
        <f>'Formato 6 d)'!G14</f>
        <v>0</v>
      </c>
      <c r="V7" s="18"/>
      <c r="W7" s="18"/>
      <c r="X7" s="18"/>
      <c r="Y7" s="18"/>
    </row>
    <row r="8" spans="1:25" x14ac:dyDescent="0.25">
      <c r="A8" s="3" t="str">
        <f t="shared" si="1"/>
        <v>6,4,1,4,0,0,0</v>
      </c>
      <c r="B8">
        <v>6</v>
      </c>
      <c r="C8">
        <v>4</v>
      </c>
      <c r="D8">
        <v>1</v>
      </c>
      <c r="E8">
        <v>4</v>
      </c>
      <c r="J8" t="s">
        <v>3255</v>
      </c>
      <c r="P8" s="18">
        <f>'Formato 6 d)'!B15</f>
        <v>0</v>
      </c>
      <c r="Q8" s="18">
        <f>'Formato 6 d)'!C15</f>
        <v>0</v>
      </c>
      <c r="R8" s="18">
        <f>'Formato 6 d)'!D15</f>
        <v>0</v>
      </c>
      <c r="S8" s="18">
        <f>'Formato 6 d)'!E15</f>
        <v>0</v>
      </c>
      <c r="T8" s="18">
        <f>'Formato 6 d)'!F15</f>
        <v>0</v>
      </c>
      <c r="U8" s="18">
        <f>'Formato 6 d)'!G15</f>
        <v>0</v>
      </c>
    </row>
    <row r="9" spans="1:25" x14ac:dyDescent="0.25">
      <c r="A9" s="3" t="str">
        <f t="shared" si="1"/>
        <v>6,4,1,5,0,0,0</v>
      </c>
      <c r="B9">
        <v>6</v>
      </c>
      <c r="C9">
        <v>4</v>
      </c>
      <c r="D9">
        <v>1</v>
      </c>
      <c r="E9">
        <v>5</v>
      </c>
      <c r="J9" t="s">
        <v>3256</v>
      </c>
      <c r="P9" s="18">
        <f>'Formato 6 d)'!B16</f>
        <v>0</v>
      </c>
      <c r="Q9" s="18">
        <f>'Formato 6 d)'!C16</f>
        <v>0</v>
      </c>
      <c r="R9" s="18">
        <f>'Formato 6 d)'!D16</f>
        <v>0</v>
      </c>
      <c r="S9" s="18">
        <f>'Formato 6 d)'!E16</f>
        <v>0</v>
      </c>
      <c r="T9" s="18">
        <f>'Formato 6 d)'!F16</f>
        <v>0</v>
      </c>
      <c r="U9" s="18">
        <f>'Formato 6 d)'!G16</f>
        <v>0</v>
      </c>
    </row>
    <row r="10" spans="1:25" x14ac:dyDescent="0.25">
      <c r="A10" t="str">
        <f t="shared" si="1"/>
        <v>6,4,1,5,1,0,0</v>
      </c>
      <c r="B10">
        <v>6</v>
      </c>
      <c r="C10">
        <v>4</v>
      </c>
      <c r="D10">
        <v>1</v>
      </c>
      <c r="E10">
        <v>5</v>
      </c>
      <c r="F10">
        <v>1</v>
      </c>
      <c r="K10" t="s">
        <v>3257</v>
      </c>
      <c r="P10" s="18">
        <f>'Formato 6 d)'!B17</f>
        <v>0</v>
      </c>
      <c r="Q10" s="18">
        <f>'Formato 6 d)'!C17</f>
        <v>0</v>
      </c>
      <c r="R10" s="18">
        <f>'Formato 6 d)'!D17</f>
        <v>0</v>
      </c>
      <c r="S10" s="18">
        <f>'Formato 6 d)'!E17</f>
        <v>0</v>
      </c>
      <c r="T10" s="18">
        <f>'Formato 6 d)'!F17</f>
        <v>0</v>
      </c>
      <c r="U10" s="18">
        <f>'Formato 6 d)'!G17</f>
        <v>0</v>
      </c>
    </row>
    <row r="11" spans="1:25" x14ac:dyDescent="0.25">
      <c r="A11" s="3" t="str">
        <f t="shared" si="1"/>
        <v>6,4,1,5,2,0,0</v>
      </c>
      <c r="B11">
        <v>6</v>
      </c>
      <c r="C11">
        <v>4</v>
      </c>
      <c r="D11">
        <v>1</v>
      </c>
      <c r="E11">
        <v>5</v>
      </c>
      <c r="F11">
        <v>2</v>
      </c>
      <c r="K11" t="s">
        <v>3258</v>
      </c>
      <c r="P11" s="18">
        <f>'Formato 6 d)'!B18</f>
        <v>0</v>
      </c>
      <c r="Q11" s="18">
        <f>'Formato 6 d)'!C18</f>
        <v>0</v>
      </c>
      <c r="R11" s="18">
        <f>'Formato 6 d)'!D18</f>
        <v>0</v>
      </c>
      <c r="S11" s="18">
        <f>'Formato 6 d)'!E18</f>
        <v>0</v>
      </c>
      <c r="T11" s="18">
        <f>'Formato 6 d)'!F18</f>
        <v>0</v>
      </c>
      <c r="U11" s="18">
        <f>'Formato 6 d)'!G18</f>
        <v>0</v>
      </c>
    </row>
    <row r="12" spans="1:25" x14ac:dyDescent="0.25">
      <c r="A12" s="3" t="str">
        <f t="shared" si="1"/>
        <v>6,4,1,6,0,0,0</v>
      </c>
      <c r="B12">
        <v>6</v>
      </c>
      <c r="C12">
        <v>4</v>
      </c>
      <c r="D12">
        <v>1</v>
      </c>
      <c r="E12">
        <v>6</v>
      </c>
      <c r="J12" t="s">
        <v>3259</v>
      </c>
      <c r="N12" s="20"/>
      <c r="P12" s="18">
        <f>'Formato 6 d)'!B19</f>
        <v>0</v>
      </c>
      <c r="Q12" s="18">
        <f>'Formato 6 d)'!C19</f>
        <v>0</v>
      </c>
      <c r="R12" s="18">
        <f>'Formato 6 d)'!D19</f>
        <v>0</v>
      </c>
      <c r="S12" s="18">
        <f>'Formato 6 d)'!E19</f>
        <v>0</v>
      </c>
      <c r="T12" s="18">
        <f>'Formato 6 d)'!F19</f>
        <v>0</v>
      </c>
      <c r="U12" s="18">
        <f>'Formato 6 d)'!G19</f>
        <v>0</v>
      </c>
    </row>
    <row r="13" spans="1:25" x14ac:dyDescent="0.25">
      <c r="A13" s="3" t="str">
        <f t="shared" si="1"/>
        <v>6,4,2,0,0,0,0</v>
      </c>
      <c r="B13">
        <v>6</v>
      </c>
      <c r="C13">
        <v>4</v>
      </c>
      <c r="D13">
        <v>2</v>
      </c>
      <c r="I13" t="s">
        <v>3260</v>
      </c>
      <c r="P13" s="18">
        <f>'Formato 6 d)'!B21</f>
        <v>0</v>
      </c>
      <c r="Q13" s="18">
        <f>'Formato 6 d)'!C21</f>
        <v>0</v>
      </c>
      <c r="R13" s="18">
        <f>'Formato 6 d)'!D21</f>
        <v>0</v>
      </c>
      <c r="S13" s="18">
        <f>'Formato 6 d)'!E21</f>
        <v>0</v>
      </c>
      <c r="T13" s="18">
        <f>'Formato 6 d)'!F21</f>
        <v>0</v>
      </c>
      <c r="U13" s="18">
        <f>'Formato 6 d)'!G21</f>
        <v>0</v>
      </c>
    </row>
    <row r="14" spans="1:25" x14ac:dyDescent="0.25">
      <c r="A14" t="str">
        <f t="shared" si="1"/>
        <v>6,4,2,1,0,0,0</v>
      </c>
      <c r="B14">
        <v>6</v>
      </c>
      <c r="C14">
        <v>4</v>
      </c>
      <c r="D14">
        <v>2</v>
      </c>
      <c r="E14">
        <v>1</v>
      </c>
      <c r="J14" t="s">
        <v>3251</v>
      </c>
      <c r="P14" s="18">
        <f>'Formato 6 d)'!B22</f>
        <v>0</v>
      </c>
      <c r="Q14" s="18">
        <f>'Formato 6 d)'!C22</f>
        <v>0</v>
      </c>
      <c r="R14" s="18">
        <f>'Formato 6 d)'!D22</f>
        <v>0</v>
      </c>
      <c r="S14" s="18">
        <f>'Formato 6 d)'!E22</f>
        <v>0</v>
      </c>
      <c r="T14" s="18">
        <f>'Formato 6 d)'!F22</f>
        <v>0</v>
      </c>
      <c r="U14" s="18">
        <f>'Formato 6 d)'!G22</f>
        <v>0</v>
      </c>
    </row>
    <row r="15" spans="1:25" x14ac:dyDescent="0.25">
      <c r="A15" s="3" t="str">
        <f t="shared" si="1"/>
        <v>6,4,2,2,0,0,0</v>
      </c>
      <c r="B15">
        <v>6</v>
      </c>
      <c r="C15">
        <v>4</v>
      </c>
      <c r="D15">
        <v>2</v>
      </c>
      <c r="E15">
        <v>2</v>
      </c>
      <c r="J15" t="s">
        <v>3252</v>
      </c>
      <c r="P15" s="18">
        <f>'Formato 6 d)'!B23</f>
        <v>0</v>
      </c>
      <c r="Q15" s="18">
        <f>'Formato 6 d)'!C23</f>
        <v>0</v>
      </c>
      <c r="R15" s="18">
        <f>'Formato 6 d)'!D23</f>
        <v>0</v>
      </c>
      <c r="S15" s="18">
        <f>'Formato 6 d)'!E23</f>
        <v>0</v>
      </c>
      <c r="T15" s="18">
        <f>'Formato 6 d)'!F23</f>
        <v>0</v>
      </c>
      <c r="U15" s="18">
        <f>'Formato 6 d)'!G23</f>
        <v>0</v>
      </c>
    </row>
    <row r="16" spans="1:25" x14ac:dyDescent="0.25">
      <c r="A16" s="3" t="str">
        <f t="shared" si="1"/>
        <v>6,4,2,3,0,0,0</v>
      </c>
      <c r="B16">
        <v>6</v>
      </c>
      <c r="C16">
        <v>4</v>
      </c>
      <c r="D16">
        <v>2</v>
      </c>
      <c r="E16">
        <v>3</v>
      </c>
      <c r="J16" t="s">
        <v>3253</v>
      </c>
      <c r="P16" s="18">
        <f>'Formato 6 d)'!B24</f>
        <v>0</v>
      </c>
      <c r="Q16" s="18">
        <f>'Formato 6 d)'!C24</f>
        <v>0</v>
      </c>
      <c r="R16" s="18">
        <f>'Formato 6 d)'!D24</f>
        <v>0</v>
      </c>
      <c r="S16" s="18">
        <f>'Formato 6 d)'!E24</f>
        <v>0</v>
      </c>
      <c r="T16" s="18">
        <f>'Formato 6 d)'!F24</f>
        <v>0</v>
      </c>
      <c r="U16" s="18">
        <f>'Formato 6 d)'!G24</f>
        <v>0</v>
      </c>
    </row>
    <row r="17" spans="1:21" x14ac:dyDescent="0.25">
      <c r="A17" s="3" t="str">
        <f t="shared" si="1"/>
        <v>6,4,2,3,1,0,0</v>
      </c>
      <c r="B17">
        <v>6</v>
      </c>
      <c r="C17">
        <v>4</v>
      </c>
      <c r="D17">
        <v>2</v>
      </c>
      <c r="E17">
        <v>3</v>
      </c>
      <c r="F17">
        <v>1</v>
      </c>
      <c r="K17" t="s">
        <v>3251</v>
      </c>
      <c r="P17" s="18">
        <f>'Formato 6 d)'!B25</f>
        <v>0</v>
      </c>
      <c r="Q17" s="18">
        <f>'Formato 6 d)'!C25</f>
        <v>0</v>
      </c>
      <c r="R17" s="18">
        <f>'Formato 6 d)'!D25</f>
        <v>0</v>
      </c>
      <c r="S17" s="18">
        <f>'Formato 6 d)'!E25</f>
        <v>0</v>
      </c>
      <c r="T17" s="18">
        <f>'Formato 6 d)'!F25</f>
        <v>0</v>
      </c>
      <c r="U17" s="18">
        <f>'Formato 6 d)'!G25</f>
        <v>0</v>
      </c>
    </row>
    <row r="18" spans="1:21" x14ac:dyDescent="0.25">
      <c r="A18" t="str">
        <f t="shared" si="1"/>
        <v>6,4,2,3,2,0,0</v>
      </c>
      <c r="B18">
        <v>6</v>
      </c>
      <c r="C18">
        <v>4</v>
      </c>
      <c r="D18">
        <v>2</v>
      </c>
      <c r="E18">
        <v>3</v>
      </c>
      <c r="F18">
        <v>2</v>
      </c>
      <c r="K18" t="s">
        <v>3254</v>
      </c>
      <c r="P18" s="18">
        <f>'Formato 6 d)'!B26</f>
        <v>0</v>
      </c>
      <c r="Q18" s="18">
        <f>'Formato 6 d)'!C26</f>
        <v>0</v>
      </c>
      <c r="R18" s="18">
        <f>'Formato 6 d)'!D26</f>
        <v>0</v>
      </c>
      <c r="S18" s="18">
        <f>'Formato 6 d)'!E26</f>
        <v>0</v>
      </c>
      <c r="T18" s="18">
        <f>'Formato 6 d)'!F26</f>
        <v>0</v>
      </c>
      <c r="U18" s="18">
        <f>'Formato 6 d)'!G26</f>
        <v>0</v>
      </c>
    </row>
    <row r="19" spans="1:21" x14ac:dyDescent="0.25">
      <c r="A19" s="3" t="str">
        <f t="shared" si="1"/>
        <v>6,4,2,4,0,0,0</v>
      </c>
      <c r="B19">
        <v>6</v>
      </c>
      <c r="C19">
        <v>4</v>
      </c>
      <c r="D19">
        <v>2</v>
      </c>
      <c r="E19">
        <v>4</v>
      </c>
      <c r="J19" t="s">
        <v>3255</v>
      </c>
      <c r="P19" s="18">
        <f>'Formato 6 d)'!B27</f>
        <v>0</v>
      </c>
      <c r="Q19" s="18">
        <f>'Formato 6 d)'!C27</f>
        <v>0</v>
      </c>
      <c r="R19" s="18">
        <f>'Formato 6 d)'!D27</f>
        <v>0</v>
      </c>
      <c r="S19" s="18">
        <f>'Formato 6 d)'!E27</f>
        <v>0</v>
      </c>
      <c r="T19" s="18">
        <f>'Formato 6 d)'!F27</f>
        <v>0</v>
      </c>
      <c r="U19" s="18">
        <f>'Formato 6 d)'!G27</f>
        <v>0</v>
      </c>
    </row>
    <row r="20" spans="1:21" x14ac:dyDescent="0.25">
      <c r="A20" s="3" t="str">
        <f t="shared" si="1"/>
        <v>6,4,2,5,0,0,0</v>
      </c>
      <c r="B20">
        <v>6</v>
      </c>
      <c r="C20">
        <v>4</v>
      </c>
      <c r="D20">
        <v>2</v>
      </c>
      <c r="E20">
        <v>5</v>
      </c>
      <c r="J20" t="s">
        <v>3256</v>
      </c>
      <c r="P20" s="18">
        <f>'Formato 6 d)'!B28</f>
        <v>0</v>
      </c>
      <c r="Q20" s="18">
        <f>'Formato 6 d)'!C28</f>
        <v>0</v>
      </c>
      <c r="R20" s="18">
        <f>'Formato 6 d)'!D28</f>
        <v>0</v>
      </c>
      <c r="S20" s="18">
        <f>'Formato 6 d)'!E28</f>
        <v>0</v>
      </c>
      <c r="T20" s="18">
        <f>'Formato 6 d)'!F28</f>
        <v>0</v>
      </c>
      <c r="U20" s="18">
        <f>'Formato 6 d)'!G28</f>
        <v>0</v>
      </c>
    </row>
    <row r="21" spans="1:21" x14ac:dyDescent="0.25">
      <c r="A21" s="3" t="str">
        <f t="shared" si="1"/>
        <v>6,4,2,5,1,0,0</v>
      </c>
      <c r="B21">
        <v>6</v>
      </c>
      <c r="C21">
        <v>4</v>
      </c>
      <c r="D21">
        <v>2</v>
      </c>
      <c r="E21">
        <v>5</v>
      </c>
      <c r="F21">
        <v>1</v>
      </c>
      <c r="K21" t="s">
        <v>3257</v>
      </c>
      <c r="P21" s="18">
        <f>'Formato 6 d)'!B29</f>
        <v>0</v>
      </c>
      <c r="Q21" s="18">
        <f>'Formato 6 d)'!C29</f>
        <v>0</v>
      </c>
      <c r="R21" s="18">
        <f>'Formato 6 d)'!D29</f>
        <v>0</v>
      </c>
      <c r="S21" s="18">
        <f>'Formato 6 d)'!E29</f>
        <v>0</v>
      </c>
      <c r="T21" s="18">
        <f>'Formato 6 d)'!F29</f>
        <v>0</v>
      </c>
      <c r="U21" s="18">
        <f>'Formato 6 d)'!G29</f>
        <v>0</v>
      </c>
    </row>
    <row r="22" spans="1:21" x14ac:dyDescent="0.25">
      <c r="A22" t="str">
        <f t="shared" si="1"/>
        <v>6,4,2,5,2,0,0</v>
      </c>
      <c r="B22">
        <v>6</v>
      </c>
      <c r="C22">
        <v>4</v>
      </c>
      <c r="D22">
        <v>2</v>
      </c>
      <c r="E22">
        <v>5</v>
      </c>
      <c r="F22">
        <v>2</v>
      </c>
      <c r="K22" t="s">
        <v>3258</v>
      </c>
      <c r="P22" s="18">
        <f>'Formato 6 d)'!B30</f>
        <v>0</v>
      </c>
      <c r="Q22" s="18">
        <f>'Formato 6 d)'!C30</f>
        <v>0</v>
      </c>
      <c r="R22" s="18">
        <f>'Formato 6 d)'!D30</f>
        <v>0</v>
      </c>
      <c r="S22" s="18">
        <f>'Formato 6 d)'!E30</f>
        <v>0</v>
      </c>
      <c r="T22" s="18">
        <f>'Formato 6 d)'!F30</f>
        <v>0</v>
      </c>
      <c r="U22" s="18">
        <f>'Formato 6 d)'!G30</f>
        <v>0</v>
      </c>
    </row>
    <row r="23" spans="1:21" x14ac:dyDescent="0.25">
      <c r="A23" s="3" t="str">
        <f t="shared" si="1"/>
        <v>6,4,2,6,0,0,0</v>
      </c>
      <c r="B23">
        <v>6</v>
      </c>
      <c r="C23">
        <v>4</v>
      </c>
      <c r="D23">
        <v>2</v>
      </c>
      <c r="E23">
        <v>6</v>
      </c>
      <c r="J23" t="s">
        <v>3259</v>
      </c>
      <c r="P23" s="18">
        <f>'Formato 6 d)'!B31</f>
        <v>0</v>
      </c>
      <c r="Q23" s="18">
        <f>'Formato 6 d)'!C31</f>
        <v>0</v>
      </c>
      <c r="R23" s="18">
        <f>'Formato 6 d)'!D31</f>
        <v>0</v>
      </c>
      <c r="S23" s="18">
        <f>'Formato 6 d)'!E31</f>
        <v>0</v>
      </c>
      <c r="T23" s="18">
        <f>'Formato 6 d)'!F31</f>
        <v>0</v>
      </c>
      <c r="U23" s="18">
        <f>'Formato 6 d)'!G31</f>
        <v>0</v>
      </c>
    </row>
    <row r="24" spans="1:21" x14ac:dyDescent="0.25">
      <c r="A24" s="3" t="str">
        <f t="shared" si="1"/>
        <v>6,4,3,0,0,0,0</v>
      </c>
      <c r="B24">
        <v>6</v>
      </c>
      <c r="C24">
        <v>4</v>
      </c>
      <c r="D24">
        <v>3</v>
      </c>
      <c r="I24" t="s">
        <v>3261</v>
      </c>
      <c r="P24" s="18">
        <f>'Formato 6 d)'!B33</f>
        <v>42425277.359999999</v>
      </c>
      <c r="Q24" s="18">
        <f>'Formato 6 d)'!C33</f>
        <v>0</v>
      </c>
      <c r="R24" s="18">
        <f>'Formato 6 d)'!D33</f>
        <v>42425277.359999999</v>
      </c>
      <c r="S24" s="18">
        <f>'Formato 6 d)'!E33</f>
        <v>29999959.060000002</v>
      </c>
      <c r="T24" s="18">
        <f>'Formato 6 d)'!F33</f>
        <v>29999959.060000002</v>
      </c>
      <c r="U24" s="18">
        <f>'Formato 6 d)'!G33</f>
        <v>12425318.299999997</v>
      </c>
    </row>
    <row r="25" spans="1:21" x14ac:dyDescent="0.25">
      <c r="A25" s="3"/>
      <c r="P25" s="18"/>
      <c r="Q25" s="18"/>
      <c r="R25" s="18"/>
      <c r="S25" s="18"/>
      <c r="T25" s="18"/>
      <c r="U25" s="18"/>
    </row>
    <row r="26" spans="1:21" x14ac:dyDescent="0.25">
      <c r="A26" s="3"/>
      <c r="P26" s="18"/>
      <c r="Q26" s="18"/>
      <c r="R26" s="18"/>
      <c r="S26" s="18"/>
      <c r="T26" s="18"/>
      <c r="U26" s="18"/>
    </row>
    <row r="27" spans="1:21" x14ac:dyDescent="0.25">
      <c r="A27" s="3"/>
      <c r="P27" s="18"/>
      <c r="Q27" s="18"/>
      <c r="R27" s="18"/>
      <c r="S27" s="18"/>
      <c r="T27" s="18"/>
      <c r="U27" s="18"/>
    </row>
    <row r="28" spans="1:21" x14ac:dyDescent="0.25">
      <c r="A28" s="3"/>
      <c r="P28" s="18"/>
      <c r="Q28" s="18"/>
      <c r="R28" s="18"/>
      <c r="S28" s="18"/>
      <c r="T28" s="18"/>
      <c r="U28" s="18"/>
    </row>
    <row r="29" spans="1:21" x14ac:dyDescent="0.25">
      <c r="A29" s="3"/>
      <c r="P29" s="18"/>
      <c r="Q29" s="18"/>
      <c r="R29" s="18"/>
      <c r="S29" s="18"/>
      <c r="T29" s="18"/>
      <c r="U29" s="18"/>
    </row>
    <row r="30" spans="1:21" x14ac:dyDescent="0.25">
      <c r="A30" s="3"/>
      <c r="P30" s="18"/>
      <c r="Q30" s="18"/>
      <c r="R30" s="18"/>
      <c r="S30" s="18"/>
      <c r="T30" s="18"/>
      <c r="U30" s="18"/>
    </row>
    <row r="31" spans="1:21" x14ac:dyDescent="0.2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</sheetData>
  <sheetProtection algorithmName="SHA-512" hashValue="E0jDfITOdVfV6jORJZ7i26v4eo0NecbEg1zWNx7ajTk4EgI8U41eR6zSAMSJEhL3+v06q/B6aoTUFUcucHvtUA==" saltValue="Z4kNrxJt/FO8dTnmkCKPzw==" spinCount="100000" sheet="1" objects="1" scenarios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G43"/>
  <sheetViews>
    <sheetView showGridLines="0" topLeftCell="A2" zoomScale="85" zoomScaleNormal="85" zoomScalePageLayoutView="90" workbookViewId="0">
      <selection activeCell="A2" sqref="A2:G2"/>
    </sheetView>
  </sheetViews>
  <sheetFormatPr baseColWidth="10" defaultColWidth="0" defaultRowHeight="15" zeroHeight="1" x14ac:dyDescent="0.25"/>
  <cols>
    <col min="1" max="1" width="81.42578125" customWidth="1"/>
    <col min="2" max="7" width="20.7109375" customWidth="1"/>
    <col min="8" max="16384" width="10.85546875" hidden="1"/>
  </cols>
  <sheetData>
    <row r="1" spans="1:7" ht="37.5" customHeight="1" x14ac:dyDescent="0.25">
      <c r="A1" s="176" t="s">
        <v>413</v>
      </c>
      <c r="B1" s="176"/>
      <c r="C1" s="176"/>
      <c r="D1" s="176"/>
      <c r="E1" s="176"/>
      <c r="F1" s="176"/>
      <c r="G1" s="176"/>
    </row>
    <row r="2" spans="1:7" x14ac:dyDescent="0.25">
      <c r="A2" s="158" t="str">
        <f>ENTIDAD</f>
        <v>Municipio de León, Gobierno del Estado de Guanajuato</v>
      </c>
      <c r="B2" s="159"/>
      <c r="C2" s="159"/>
      <c r="D2" s="159"/>
      <c r="E2" s="159"/>
      <c r="F2" s="159"/>
      <c r="G2" s="160"/>
    </row>
    <row r="3" spans="1:7" x14ac:dyDescent="0.25">
      <c r="A3" s="161" t="s">
        <v>414</v>
      </c>
      <c r="B3" s="162"/>
      <c r="C3" s="162"/>
      <c r="D3" s="162"/>
      <c r="E3" s="162"/>
      <c r="F3" s="162"/>
      <c r="G3" s="163"/>
    </row>
    <row r="4" spans="1:7" x14ac:dyDescent="0.25">
      <c r="A4" s="161" t="s">
        <v>118</v>
      </c>
      <c r="B4" s="162"/>
      <c r="C4" s="162"/>
      <c r="D4" s="162"/>
      <c r="E4" s="162"/>
      <c r="F4" s="162"/>
      <c r="G4" s="163"/>
    </row>
    <row r="5" spans="1:7" x14ac:dyDescent="0.25">
      <c r="A5" s="161" t="s">
        <v>415</v>
      </c>
      <c r="B5" s="162"/>
      <c r="C5" s="162"/>
      <c r="D5" s="162"/>
      <c r="E5" s="162"/>
      <c r="F5" s="162"/>
      <c r="G5" s="163"/>
    </row>
    <row r="6" spans="1:7" x14ac:dyDescent="0.25">
      <c r="A6" s="173" t="s">
        <v>3289</v>
      </c>
      <c r="B6" s="51">
        <f>ANIO1P</f>
        <v>2023</v>
      </c>
      <c r="C6" s="186" t="str">
        <f>ANIO2P</f>
        <v>2024 (d)</v>
      </c>
      <c r="D6" s="186" t="str">
        <f>ANIO3P</f>
        <v>2025 (d)</v>
      </c>
      <c r="E6" s="186" t="str">
        <f>ANIO4P</f>
        <v>2026 (d)</v>
      </c>
      <c r="F6" s="186" t="str">
        <f>ANIO5P</f>
        <v>2027 (d)</v>
      </c>
      <c r="G6" s="186" t="str">
        <f>ANIO6P</f>
        <v>2028 (d)</v>
      </c>
    </row>
    <row r="7" spans="1:7" ht="48" customHeight="1" x14ac:dyDescent="0.25">
      <c r="A7" s="174"/>
      <c r="B7" s="88" t="s">
        <v>3292</v>
      </c>
      <c r="C7" s="187"/>
      <c r="D7" s="187"/>
      <c r="E7" s="187"/>
      <c r="F7" s="187"/>
      <c r="G7" s="187"/>
    </row>
    <row r="8" spans="1:7" x14ac:dyDescent="0.25">
      <c r="A8" s="52" t="s">
        <v>421</v>
      </c>
      <c r="B8" s="59">
        <f>SUM(B9:B20)</f>
        <v>12</v>
      </c>
      <c r="C8" s="59">
        <f t="shared" ref="C8:G8" si="0">SUM(C9:C20)</f>
        <v>18</v>
      </c>
      <c r="D8" s="59">
        <f t="shared" si="0"/>
        <v>24</v>
      </c>
      <c r="E8" s="59">
        <f t="shared" si="0"/>
        <v>30</v>
      </c>
      <c r="F8" s="59">
        <f t="shared" si="0"/>
        <v>36</v>
      </c>
      <c r="G8" s="59">
        <f t="shared" si="0"/>
        <v>42</v>
      </c>
    </row>
    <row r="9" spans="1:7" x14ac:dyDescent="0.25">
      <c r="A9" s="53" t="s">
        <v>216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x14ac:dyDescent="0.25">
      <c r="A10" s="53" t="s">
        <v>217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x14ac:dyDescent="0.25">
      <c r="A11" s="53" t="s">
        <v>218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x14ac:dyDescent="0.25">
      <c r="A12" s="53" t="s">
        <v>416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x14ac:dyDescent="0.25">
      <c r="A13" s="53" t="s">
        <v>220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x14ac:dyDescent="0.25">
      <c r="A14" s="53" t="s">
        <v>221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x14ac:dyDescent="0.25">
      <c r="A15" s="53" t="s">
        <v>417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x14ac:dyDescent="0.25">
      <c r="A16" s="53" t="s">
        <v>418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10" t="s">
        <v>419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x14ac:dyDescent="0.25">
      <c r="A18" s="53" t="s">
        <v>240</v>
      </c>
      <c r="B18" s="60">
        <v>1</v>
      </c>
      <c r="C18" s="60">
        <v>1.5</v>
      </c>
      <c r="D18" s="60">
        <v>2</v>
      </c>
      <c r="E18" s="60">
        <v>2.5</v>
      </c>
      <c r="F18" s="60">
        <v>3</v>
      </c>
      <c r="G18" s="60">
        <v>3.5</v>
      </c>
    </row>
    <row r="19" spans="1:7" x14ac:dyDescent="0.25">
      <c r="A19" s="53" t="s">
        <v>241</v>
      </c>
      <c r="B19" s="60">
        <v>1</v>
      </c>
      <c r="C19" s="60">
        <v>1.5</v>
      </c>
      <c r="D19" s="60">
        <v>2</v>
      </c>
      <c r="E19" s="60">
        <v>2.5</v>
      </c>
      <c r="F19" s="60">
        <v>3</v>
      </c>
      <c r="G19" s="60">
        <v>3.5</v>
      </c>
    </row>
    <row r="20" spans="1:7" x14ac:dyDescent="0.25">
      <c r="A20" s="53" t="s">
        <v>420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x14ac:dyDescent="0.25">
      <c r="A21" s="54"/>
      <c r="B21" s="54"/>
      <c r="C21" s="54"/>
      <c r="D21" s="54"/>
      <c r="E21" s="54"/>
      <c r="F21" s="54"/>
      <c r="G21" s="54"/>
    </row>
    <row r="22" spans="1:7" x14ac:dyDescent="0.25">
      <c r="A22" s="55" t="s">
        <v>422</v>
      </c>
      <c r="B22" s="61">
        <f>SUM(B23:B27)</f>
        <v>5</v>
      </c>
      <c r="C22" s="61">
        <f t="shared" ref="C22:G22" si="1">SUM(C23:C27)</f>
        <v>7.5</v>
      </c>
      <c r="D22" s="61">
        <f t="shared" si="1"/>
        <v>10</v>
      </c>
      <c r="E22" s="61">
        <f t="shared" si="1"/>
        <v>12.5</v>
      </c>
      <c r="F22" s="61">
        <f t="shared" si="1"/>
        <v>15</v>
      </c>
      <c r="G22" s="61">
        <f t="shared" si="1"/>
        <v>17.5</v>
      </c>
    </row>
    <row r="23" spans="1:7" x14ac:dyDescent="0.25">
      <c r="A23" s="53" t="s">
        <v>423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x14ac:dyDescent="0.25">
      <c r="A24" s="53" t="s">
        <v>424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x14ac:dyDescent="0.25">
      <c r="A25" s="53" t="s">
        <v>425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x14ac:dyDescent="0.25">
      <c r="A26" s="56" t="s">
        <v>265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x14ac:dyDescent="0.25">
      <c r="A27" s="53" t="s">
        <v>266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x14ac:dyDescent="0.25">
      <c r="A28" s="54"/>
      <c r="B28" s="54"/>
      <c r="C28" s="54"/>
      <c r="D28" s="54"/>
      <c r="E28" s="54"/>
      <c r="F28" s="54"/>
      <c r="G28" s="54"/>
    </row>
    <row r="29" spans="1:7" x14ac:dyDescent="0.25">
      <c r="A29" s="55" t="s">
        <v>426</v>
      </c>
      <c r="B29" s="61">
        <f>B30</f>
        <v>1</v>
      </c>
      <c r="C29" s="61">
        <f t="shared" ref="C29:G29" si="2">C30</f>
        <v>1.5</v>
      </c>
      <c r="D29" s="61">
        <f t="shared" si="2"/>
        <v>2</v>
      </c>
      <c r="E29" s="61">
        <f t="shared" si="2"/>
        <v>2.5</v>
      </c>
      <c r="F29" s="61">
        <f t="shared" si="2"/>
        <v>3</v>
      </c>
      <c r="G29" s="61">
        <f t="shared" si="2"/>
        <v>3.5</v>
      </c>
    </row>
    <row r="30" spans="1:7" x14ac:dyDescent="0.25">
      <c r="A30" s="53" t="s">
        <v>269</v>
      </c>
      <c r="B30" s="60">
        <v>1</v>
      </c>
      <c r="C30" s="60">
        <v>1.5</v>
      </c>
      <c r="D30" s="60">
        <v>2</v>
      </c>
      <c r="E30" s="60">
        <v>2.5</v>
      </c>
      <c r="F30" s="60">
        <v>3</v>
      </c>
      <c r="G30" s="60">
        <v>3.5</v>
      </c>
    </row>
    <row r="31" spans="1:7" x14ac:dyDescent="0.25">
      <c r="A31" s="54"/>
      <c r="B31" s="54"/>
      <c r="C31" s="54"/>
      <c r="D31" s="54"/>
      <c r="E31" s="54"/>
      <c r="F31" s="54"/>
      <c r="G31" s="54"/>
    </row>
    <row r="32" spans="1:7" x14ac:dyDescent="0.25">
      <c r="A32" s="14" t="s">
        <v>427</v>
      </c>
      <c r="B32" s="61">
        <f>B29+B22+B8</f>
        <v>18</v>
      </c>
      <c r="C32" s="61">
        <f t="shared" ref="C32:F32" si="3">C29+C22+C8</f>
        <v>27</v>
      </c>
      <c r="D32" s="61">
        <f t="shared" si="3"/>
        <v>36</v>
      </c>
      <c r="E32" s="61">
        <f t="shared" si="3"/>
        <v>45</v>
      </c>
      <c r="F32" s="61">
        <f t="shared" si="3"/>
        <v>54</v>
      </c>
      <c r="G32" s="61">
        <f>G29+G22+G8</f>
        <v>63</v>
      </c>
    </row>
    <row r="33" spans="1:7" x14ac:dyDescent="0.25">
      <c r="A33" s="54"/>
      <c r="B33" s="54"/>
      <c r="C33" s="54"/>
      <c r="D33" s="54"/>
      <c r="E33" s="54"/>
      <c r="F33" s="54"/>
      <c r="G33" s="54"/>
    </row>
    <row r="34" spans="1:7" x14ac:dyDescent="0.25">
      <c r="A34" s="55" t="s">
        <v>271</v>
      </c>
      <c r="B34" s="62"/>
      <c r="C34" s="62"/>
      <c r="D34" s="62"/>
      <c r="E34" s="62"/>
      <c r="F34" s="62"/>
      <c r="G34" s="62"/>
    </row>
    <row r="35" spans="1:7" ht="30" x14ac:dyDescent="0.25">
      <c r="A35" s="57" t="s">
        <v>428</v>
      </c>
      <c r="B35" s="60">
        <v>1</v>
      </c>
      <c r="C35" s="60">
        <v>1.5</v>
      </c>
      <c r="D35" s="60">
        <v>2</v>
      </c>
      <c r="E35" s="60">
        <v>2.5</v>
      </c>
      <c r="F35" s="60">
        <v>3</v>
      </c>
      <c r="G35" s="60">
        <v>3.5</v>
      </c>
    </row>
    <row r="36" spans="1:7" ht="30" x14ac:dyDescent="0.25">
      <c r="A36" s="57" t="s">
        <v>273</v>
      </c>
      <c r="B36" s="60">
        <v>1</v>
      </c>
      <c r="C36" s="60">
        <v>1.5</v>
      </c>
      <c r="D36" s="60">
        <v>2</v>
      </c>
      <c r="E36" s="60">
        <v>2.5</v>
      </c>
      <c r="F36" s="60">
        <v>3</v>
      </c>
      <c r="G36" s="60">
        <v>3.5</v>
      </c>
    </row>
    <row r="37" spans="1:7" x14ac:dyDescent="0.25">
      <c r="A37" s="55" t="s">
        <v>429</v>
      </c>
      <c r="B37" s="61">
        <f>B36+B35</f>
        <v>2</v>
      </c>
      <c r="C37" s="61">
        <f t="shared" ref="C37:F37" si="4">C36+C35</f>
        <v>3</v>
      </c>
      <c r="D37" s="61">
        <f t="shared" si="4"/>
        <v>4</v>
      </c>
      <c r="E37" s="61">
        <f t="shared" si="4"/>
        <v>5</v>
      </c>
      <c r="F37" s="61">
        <f t="shared" si="4"/>
        <v>6</v>
      </c>
      <c r="G37" s="61">
        <f>G36+G35</f>
        <v>7</v>
      </c>
    </row>
    <row r="38" spans="1:7" x14ac:dyDescent="0.25">
      <c r="A38" s="58"/>
      <c r="B38" s="13"/>
      <c r="C38" s="13"/>
      <c r="D38" s="13"/>
      <c r="E38" s="13"/>
      <c r="F38" s="13"/>
      <c r="G38" s="13"/>
    </row>
    <row r="39" spans="1:7" hidden="1" x14ac:dyDescent="0.25">
      <c r="A39" s="7"/>
      <c r="B39" s="7"/>
      <c r="C39" s="7"/>
      <c r="D39" s="7"/>
      <c r="E39" s="7"/>
      <c r="F39" s="7"/>
      <c r="G39" s="7"/>
    </row>
    <row r="40" spans="1:7" hidden="1" x14ac:dyDescent="0.25">
      <c r="A40" s="7"/>
      <c r="B40" s="7"/>
      <c r="C40" s="7"/>
      <c r="D40" s="7"/>
      <c r="E40" s="7"/>
      <c r="F40" s="7"/>
      <c r="G40" s="7"/>
    </row>
    <row r="41" spans="1:7" hidden="1" x14ac:dyDescent="0.25">
      <c r="A41" s="7"/>
      <c r="B41" s="7"/>
      <c r="C41" s="7"/>
      <c r="D41" s="7"/>
      <c r="E41" s="7"/>
      <c r="F41" s="7"/>
      <c r="G41" s="7"/>
    </row>
    <row r="42" spans="1:7" hidden="1" x14ac:dyDescent="0.25">
      <c r="A42" s="7"/>
      <c r="B42" s="7"/>
      <c r="C42" s="7"/>
      <c r="D42" s="7"/>
      <c r="E42" s="7"/>
      <c r="F42" s="7"/>
      <c r="G42" s="7"/>
    </row>
    <row r="43" spans="1:7" hidden="1" x14ac:dyDescent="0.25">
      <c r="A43" s="7"/>
      <c r="B43" s="7"/>
      <c r="C43" s="7"/>
      <c r="D43" s="7"/>
      <c r="E43" s="7"/>
      <c r="F43" s="7"/>
      <c r="G43" s="7"/>
    </row>
  </sheetData>
  <sheetProtection password="99CF" sheet="1" objects="1" scenarios="1"/>
  <mergeCells count="11">
    <mergeCell ref="G6:G7"/>
    <mergeCell ref="A1:G1"/>
    <mergeCell ref="A2:G2"/>
    <mergeCell ref="A3:G3"/>
    <mergeCell ref="A4:G4"/>
    <mergeCell ref="A5:G5"/>
    <mergeCell ref="A6:A7"/>
    <mergeCell ref="C6:C7"/>
    <mergeCell ref="D6:D7"/>
    <mergeCell ref="E6:E7"/>
    <mergeCell ref="F6:F7"/>
  </mergeCells>
  <dataValidations count="6">
    <dataValidation allowBlank="1" showInputMessage="1" showErrorMessage="1" prompt="Año 1 (d)" sqref="C6:C7"/>
    <dataValidation allowBlank="1" showInputMessage="1" showErrorMessage="1" prompt="Año 2 (d)" sqref="D6:D7"/>
    <dataValidation allowBlank="1" showInputMessage="1" showErrorMessage="1" prompt="Año 3 (d)" sqref="E6:E7"/>
    <dataValidation allowBlank="1" showInputMessage="1" showErrorMessage="1" prompt="Año 4 (d)" sqref="F6:F7"/>
    <dataValidation allowBlank="1" showInputMessage="1" showErrorMessage="1" prompt="Año 5 (d)" sqref="G6:G7"/>
    <dataValidation type="decimal" allowBlank="1" showInputMessage="1" showErrorMessage="1" sqref="B8:G37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35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>
          <x14:formula1>
            <xm:f>'Info General'!D1</xm:f>
          </x14:formula1>
          <x14:formula2>
            <xm:f>'Info General'!E1</xm:f>
          </x14:formula2>
          <xm:sqref>B6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U39"/>
  <sheetViews>
    <sheetView workbookViewId="0">
      <selection activeCell="O35" sqref="O3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7,1,1,0,0,0,0</v>
      </c>
      <c r="B2">
        <v>7</v>
      </c>
      <c r="C2">
        <v>1</v>
      </c>
      <c r="D2">
        <v>1</v>
      </c>
      <c r="I2" t="s">
        <v>215</v>
      </c>
      <c r="P2" s="18">
        <f>'Formato 7 a)'!B8</f>
        <v>12</v>
      </c>
      <c r="Q2" s="18">
        <f>'Formato 7 a)'!C8</f>
        <v>18</v>
      </c>
      <c r="R2" s="18">
        <f>'Formato 7 a)'!D8</f>
        <v>24</v>
      </c>
      <c r="S2" s="18">
        <f>'Formato 7 a)'!E8</f>
        <v>30</v>
      </c>
      <c r="T2" s="18">
        <f>'Formato 7 a)'!F8</f>
        <v>36</v>
      </c>
      <c r="U2" s="18">
        <f>'Formato 7 a)'!G8</f>
        <v>42</v>
      </c>
    </row>
    <row r="3" spans="1:21" x14ac:dyDescent="0.2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7,1,1,1,0,0,0</v>
      </c>
      <c r="B3">
        <v>7</v>
      </c>
      <c r="C3">
        <v>1</v>
      </c>
      <c r="D3">
        <v>1</v>
      </c>
      <c r="E3">
        <v>1</v>
      </c>
      <c r="J3" t="s">
        <v>740</v>
      </c>
      <c r="P3" s="18">
        <f>'Formato 7 a)'!B9</f>
        <v>1</v>
      </c>
      <c r="Q3" s="18">
        <f>'Formato 7 a)'!C9</f>
        <v>1.5</v>
      </c>
      <c r="R3" s="18">
        <f>'Formato 7 a)'!D9</f>
        <v>2</v>
      </c>
      <c r="S3" s="18">
        <f>'Formato 7 a)'!E9</f>
        <v>2.5</v>
      </c>
      <c r="T3" s="18">
        <f>'Formato 7 a)'!F9</f>
        <v>3</v>
      </c>
      <c r="U3" s="18">
        <f>'Formato 7 a)'!G9</f>
        <v>3.5</v>
      </c>
    </row>
    <row r="4" spans="1:21" x14ac:dyDescent="0.25">
      <c r="A4" t="str">
        <f t="shared" si="0"/>
        <v>7,1,1,2,0,0,0</v>
      </c>
      <c r="B4">
        <v>7</v>
      </c>
      <c r="C4">
        <v>1</v>
      </c>
      <c r="D4">
        <v>1</v>
      </c>
      <c r="E4">
        <v>2</v>
      </c>
      <c r="J4" t="s">
        <v>741</v>
      </c>
      <c r="P4" s="18">
        <f>'Formato 7 a)'!B10</f>
        <v>1</v>
      </c>
      <c r="Q4" s="18">
        <f>'Formato 7 a)'!C10</f>
        <v>1.5</v>
      </c>
      <c r="R4" s="18">
        <f>'Formato 7 a)'!D10</f>
        <v>2</v>
      </c>
      <c r="S4" s="18">
        <f>'Formato 7 a)'!E10</f>
        <v>2.5</v>
      </c>
      <c r="T4" s="18">
        <f>'Formato 7 a)'!F10</f>
        <v>3</v>
      </c>
      <c r="U4" s="18">
        <f>'Formato 7 a)'!G10</f>
        <v>3.5</v>
      </c>
    </row>
    <row r="5" spans="1:21" x14ac:dyDescent="0.25">
      <c r="A5" t="str">
        <f t="shared" si="0"/>
        <v>7,1,1,3,0,0,0</v>
      </c>
      <c r="B5">
        <v>7</v>
      </c>
      <c r="C5">
        <v>1</v>
      </c>
      <c r="D5">
        <v>1</v>
      </c>
      <c r="E5">
        <v>3</v>
      </c>
      <c r="J5" t="s">
        <v>742</v>
      </c>
      <c r="P5" s="18">
        <f>'Formato 7 a)'!B11</f>
        <v>1</v>
      </c>
      <c r="Q5" s="18">
        <f>'Formato 7 a)'!C11</f>
        <v>1.5</v>
      </c>
      <c r="R5" s="18">
        <f>'Formato 7 a)'!D11</f>
        <v>2</v>
      </c>
      <c r="S5" s="18">
        <f>'Formato 7 a)'!E11</f>
        <v>2.5</v>
      </c>
      <c r="T5" s="18">
        <f>'Formato 7 a)'!F11</f>
        <v>3</v>
      </c>
      <c r="U5" s="18">
        <f>'Formato 7 a)'!G11</f>
        <v>3.5</v>
      </c>
    </row>
    <row r="6" spans="1:21" x14ac:dyDescent="0.25">
      <c r="A6" t="str">
        <f t="shared" si="0"/>
        <v>7,1,1,4,0,0,0</v>
      </c>
      <c r="B6">
        <v>7</v>
      </c>
      <c r="C6">
        <v>1</v>
      </c>
      <c r="D6">
        <v>1</v>
      </c>
      <c r="E6">
        <v>4</v>
      </c>
      <c r="J6" t="s">
        <v>3262</v>
      </c>
      <c r="P6" s="18">
        <f>'Formato 7 a)'!B12</f>
        <v>1</v>
      </c>
      <c r="Q6" s="18">
        <f>'Formato 7 a)'!C12</f>
        <v>1.5</v>
      </c>
      <c r="R6" s="18">
        <f>'Formato 7 a)'!D12</f>
        <v>2</v>
      </c>
      <c r="S6" s="18">
        <f>'Formato 7 a)'!E12</f>
        <v>2.5</v>
      </c>
      <c r="T6" s="18">
        <f>'Formato 7 a)'!F12</f>
        <v>3</v>
      </c>
      <c r="U6" s="18">
        <f>'Formato 7 a)'!G12</f>
        <v>3.5</v>
      </c>
    </row>
    <row r="7" spans="1:21" x14ac:dyDescent="0.25">
      <c r="A7" t="str">
        <f t="shared" si="0"/>
        <v>7,1,1,5,0,0,0</v>
      </c>
      <c r="B7">
        <v>7</v>
      </c>
      <c r="C7">
        <v>1</v>
      </c>
      <c r="D7">
        <v>1</v>
      </c>
      <c r="E7">
        <v>5</v>
      </c>
      <c r="J7" t="s">
        <v>744</v>
      </c>
      <c r="P7" s="18">
        <f>'Formato 7 a)'!B13</f>
        <v>1</v>
      </c>
      <c r="Q7" s="18">
        <f>'Formato 7 a)'!C13</f>
        <v>1.5</v>
      </c>
      <c r="R7" s="18">
        <f>'Formato 7 a)'!D13</f>
        <v>2</v>
      </c>
      <c r="S7" s="18">
        <f>'Formato 7 a)'!E13</f>
        <v>2.5</v>
      </c>
      <c r="T7" s="18">
        <f>'Formato 7 a)'!F13</f>
        <v>3</v>
      </c>
      <c r="U7" s="18">
        <f>'Formato 7 a)'!G13</f>
        <v>3.5</v>
      </c>
    </row>
    <row r="8" spans="1:21" x14ac:dyDescent="0.25">
      <c r="A8" t="str">
        <f t="shared" si="0"/>
        <v>7,1,1,6,0,0,0</v>
      </c>
      <c r="B8">
        <v>7</v>
      </c>
      <c r="C8">
        <v>1</v>
      </c>
      <c r="D8">
        <v>1</v>
      </c>
      <c r="E8">
        <v>6</v>
      </c>
      <c r="J8" t="s">
        <v>745</v>
      </c>
      <c r="P8" s="18">
        <f>'Formato 7 a)'!B14</f>
        <v>1</v>
      </c>
      <c r="Q8" s="18">
        <f>'Formato 7 a)'!C14</f>
        <v>1.5</v>
      </c>
      <c r="R8" s="18">
        <f>'Formato 7 a)'!D14</f>
        <v>2</v>
      </c>
      <c r="S8" s="18">
        <f>'Formato 7 a)'!E14</f>
        <v>2.5</v>
      </c>
      <c r="T8" s="18">
        <f>'Formato 7 a)'!F14</f>
        <v>3</v>
      </c>
      <c r="U8" s="18">
        <f>'Formato 7 a)'!G14</f>
        <v>3.5</v>
      </c>
    </row>
    <row r="9" spans="1:21" x14ac:dyDescent="0.25">
      <c r="A9" t="str">
        <f t="shared" si="0"/>
        <v>7,1,1,7,0,0,0</v>
      </c>
      <c r="B9">
        <v>7</v>
      </c>
      <c r="C9">
        <v>1</v>
      </c>
      <c r="D9">
        <v>1</v>
      </c>
      <c r="E9">
        <v>7</v>
      </c>
      <c r="J9" t="s">
        <v>3263</v>
      </c>
      <c r="P9" s="18">
        <f>'Formato 7 a)'!B15</f>
        <v>1</v>
      </c>
      <c r="Q9" s="18">
        <f>'Formato 7 a)'!C15</f>
        <v>1.5</v>
      </c>
      <c r="R9" s="18">
        <f>'Formato 7 a)'!D15</f>
        <v>2</v>
      </c>
      <c r="S9" s="18">
        <f>'Formato 7 a)'!E15</f>
        <v>2.5</v>
      </c>
      <c r="T9" s="18">
        <f>'Formato 7 a)'!F15</f>
        <v>3</v>
      </c>
      <c r="U9" s="18">
        <f>'Formato 7 a)'!G15</f>
        <v>3.5</v>
      </c>
    </row>
    <row r="10" spans="1:21" x14ac:dyDescent="0.25">
      <c r="A10" t="str">
        <f t="shared" si="0"/>
        <v>7,1,1,8,0,0,0</v>
      </c>
      <c r="B10">
        <v>7</v>
      </c>
      <c r="C10">
        <v>1</v>
      </c>
      <c r="D10">
        <v>1</v>
      </c>
      <c r="E10">
        <v>8</v>
      </c>
      <c r="J10" t="s">
        <v>759</v>
      </c>
      <c r="P10" s="18">
        <f>'Formato 7 a)'!B16</f>
        <v>1</v>
      </c>
      <c r="Q10" s="18">
        <f>'Formato 7 a)'!C16</f>
        <v>1.5</v>
      </c>
      <c r="R10" s="18">
        <f>'Formato 7 a)'!D16</f>
        <v>2</v>
      </c>
      <c r="S10" s="18">
        <f>'Formato 7 a)'!E16</f>
        <v>2.5</v>
      </c>
      <c r="T10" s="18">
        <f>'Formato 7 a)'!F16</f>
        <v>3</v>
      </c>
      <c r="U10" s="18">
        <f>'Formato 7 a)'!G16</f>
        <v>3.5</v>
      </c>
    </row>
    <row r="11" spans="1:21" x14ac:dyDescent="0.25">
      <c r="A11" t="str">
        <f t="shared" si="0"/>
        <v>7,1,1,9,0,0,0</v>
      </c>
      <c r="B11">
        <v>7</v>
      </c>
      <c r="C11">
        <v>1</v>
      </c>
      <c r="D11">
        <v>1</v>
      </c>
      <c r="E11">
        <v>9</v>
      </c>
      <c r="J11" t="s">
        <v>758</v>
      </c>
      <c r="P11" s="18">
        <f>'Formato 7 a)'!B17</f>
        <v>1</v>
      </c>
      <c r="Q11" s="18">
        <f>'Formato 7 a)'!C17</f>
        <v>1.5</v>
      </c>
      <c r="R11" s="18">
        <f>'Formato 7 a)'!D17</f>
        <v>2</v>
      </c>
      <c r="S11" s="18">
        <f>'Formato 7 a)'!E17</f>
        <v>2.5</v>
      </c>
      <c r="T11" s="18">
        <f>'Formato 7 a)'!F17</f>
        <v>3</v>
      </c>
      <c r="U11" s="18">
        <f>'Formato 7 a)'!G17</f>
        <v>3.5</v>
      </c>
    </row>
    <row r="12" spans="1:21" x14ac:dyDescent="0.25">
      <c r="A12" t="str">
        <f t="shared" si="0"/>
        <v>7,1,1,10,0,0,0</v>
      </c>
      <c r="B12">
        <v>7</v>
      </c>
      <c r="C12">
        <v>1</v>
      </c>
      <c r="D12">
        <v>1</v>
      </c>
      <c r="E12">
        <v>10</v>
      </c>
      <c r="J12" t="s">
        <v>765</v>
      </c>
      <c r="P12" s="18">
        <f>'Formato 7 a)'!B18</f>
        <v>1</v>
      </c>
      <c r="Q12" s="18">
        <f>'Formato 7 a)'!C18</f>
        <v>1.5</v>
      </c>
      <c r="R12" s="18">
        <f>'Formato 7 a)'!D18</f>
        <v>2</v>
      </c>
      <c r="S12" s="18">
        <f>'Formato 7 a)'!E18</f>
        <v>2.5</v>
      </c>
      <c r="T12" s="18">
        <f>'Formato 7 a)'!F18</f>
        <v>3</v>
      </c>
      <c r="U12" s="18">
        <f>'Formato 7 a)'!G18</f>
        <v>3.5</v>
      </c>
    </row>
    <row r="13" spans="1:21" x14ac:dyDescent="0.25">
      <c r="A13" t="str">
        <f t="shared" si="0"/>
        <v>7,1,1,11,0,0,0</v>
      </c>
      <c r="B13">
        <v>7</v>
      </c>
      <c r="C13">
        <v>1</v>
      </c>
      <c r="D13">
        <v>1</v>
      </c>
      <c r="E13">
        <v>11</v>
      </c>
      <c r="J13" t="s">
        <v>766</v>
      </c>
      <c r="P13" s="18">
        <f>'Formato 7 a)'!B19</f>
        <v>1</v>
      </c>
      <c r="Q13" s="18">
        <f>'Formato 7 a)'!C19</f>
        <v>1.5</v>
      </c>
      <c r="R13" s="18">
        <f>'Formato 7 a)'!D19</f>
        <v>2</v>
      </c>
      <c r="S13" s="18">
        <f>'Formato 7 a)'!E19</f>
        <v>2.5</v>
      </c>
      <c r="T13" s="18">
        <f>'Formato 7 a)'!F19</f>
        <v>3</v>
      </c>
      <c r="U13" s="18">
        <f>'Formato 7 a)'!G19</f>
        <v>3.5</v>
      </c>
    </row>
    <row r="14" spans="1:21" x14ac:dyDescent="0.25">
      <c r="A14" t="str">
        <f t="shared" si="0"/>
        <v>7,1,1,12,0,0,0</v>
      </c>
      <c r="B14">
        <v>7</v>
      </c>
      <c r="C14">
        <v>1</v>
      </c>
      <c r="D14">
        <v>1</v>
      </c>
      <c r="E14">
        <v>12</v>
      </c>
      <c r="J14" t="s">
        <v>770</v>
      </c>
      <c r="P14" s="18">
        <f>'Formato 7 a)'!B20</f>
        <v>1</v>
      </c>
      <c r="Q14" s="18">
        <f>'Formato 7 a)'!C20</f>
        <v>1.5</v>
      </c>
      <c r="R14" s="18">
        <f>'Formato 7 a)'!D20</f>
        <v>2</v>
      </c>
      <c r="S14" s="18">
        <f>'Formato 7 a)'!E20</f>
        <v>2.5</v>
      </c>
      <c r="T14" s="18">
        <f>'Formato 7 a)'!F20</f>
        <v>3</v>
      </c>
      <c r="U14" s="18">
        <f>'Formato 7 a)'!G20</f>
        <v>3.5</v>
      </c>
    </row>
    <row r="15" spans="1:21" x14ac:dyDescent="0.25">
      <c r="A15" t="str">
        <f t="shared" si="0"/>
        <v>7,1,2,0,0,0,0</v>
      </c>
      <c r="B15">
        <v>7</v>
      </c>
      <c r="C15">
        <v>1</v>
      </c>
      <c r="D15">
        <v>2</v>
      </c>
      <c r="I15" t="s">
        <v>708</v>
      </c>
      <c r="P15" s="18">
        <f>'Formato 7 a)'!B22</f>
        <v>5</v>
      </c>
      <c r="Q15" s="18">
        <f>'Formato 7 a)'!C22</f>
        <v>7.5</v>
      </c>
      <c r="R15" s="18">
        <f>'Formato 7 a)'!D22</f>
        <v>10</v>
      </c>
      <c r="S15" s="18">
        <f>'Formato 7 a)'!E22</f>
        <v>12.5</v>
      </c>
      <c r="T15" s="18">
        <f>'Formato 7 a)'!F22</f>
        <v>15</v>
      </c>
      <c r="U15" s="18">
        <f>'Formato 7 a)'!G22</f>
        <v>17.5</v>
      </c>
    </row>
    <row r="16" spans="1:21" x14ac:dyDescent="0.25">
      <c r="A16" t="str">
        <f t="shared" si="0"/>
        <v>7,1,2,1,0,0,0</v>
      </c>
      <c r="B16">
        <v>7</v>
      </c>
      <c r="C16">
        <v>1</v>
      </c>
      <c r="D16">
        <v>2</v>
      </c>
      <c r="E16">
        <v>1</v>
      </c>
      <c r="J16" t="s">
        <v>654</v>
      </c>
      <c r="P16" s="18">
        <f>'Formato 7 a)'!B23</f>
        <v>1</v>
      </c>
      <c r="Q16" s="18">
        <f>'Formato 7 a)'!C23</f>
        <v>1.5</v>
      </c>
      <c r="R16" s="18">
        <f>'Formato 7 a)'!D23</f>
        <v>2</v>
      </c>
      <c r="S16" s="18">
        <f>'Formato 7 a)'!E23</f>
        <v>2.5</v>
      </c>
      <c r="T16" s="18">
        <f>'Formato 7 a)'!F23</f>
        <v>3</v>
      </c>
      <c r="U16" s="18">
        <f>'Formato 7 a)'!G23</f>
        <v>3.5</v>
      </c>
    </row>
    <row r="17" spans="1:21" x14ac:dyDescent="0.25">
      <c r="A17" t="str">
        <f t="shared" si="0"/>
        <v>7,1,2,2,0,0,0</v>
      </c>
      <c r="B17">
        <v>7</v>
      </c>
      <c r="C17">
        <v>1</v>
      </c>
      <c r="D17">
        <v>2</v>
      </c>
      <c r="E17">
        <v>2</v>
      </c>
      <c r="J17" t="s">
        <v>766</v>
      </c>
      <c r="P17" s="18">
        <f>'Formato 7 a)'!B24</f>
        <v>1</v>
      </c>
      <c r="Q17" s="18">
        <f>'Formato 7 a)'!C24</f>
        <v>1.5</v>
      </c>
      <c r="R17" s="18">
        <f>'Formato 7 a)'!D24</f>
        <v>2</v>
      </c>
      <c r="S17" s="18">
        <f>'Formato 7 a)'!E24</f>
        <v>2.5</v>
      </c>
      <c r="T17" s="18">
        <f>'Formato 7 a)'!F24</f>
        <v>3</v>
      </c>
      <c r="U17" s="18">
        <f>'Formato 7 a)'!G24</f>
        <v>3.5</v>
      </c>
    </row>
    <row r="18" spans="1:21" x14ac:dyDescent="0.25">
      <c r="A18" t="str">
        <f t="shared" si="0"/>
        <v>7,1,2,3,0,0,0</v>
      </c>
      <c r="B18">
        <v>7</v>
      </c>
      <c r="C18">
        <v>1</v>
      </c>
      <c r="D18">
        <v>2</v>
      </c>
      <c r="E18">
        <v>3</v>
      </c>
      <c r="J18" t="s">
        <v>783</v>
      </c>
      <c r="P18" s="18">
        <f>'Formato 7 a)'!B25</f>
        <v>1</v>
      </c>
      <c r="Q18" s="18">
        <f>'Formato 7 a)'!C25</f>
        <v>1.5</v>
      </c>
      <c r="R18" s="18">
        <f>'Formato 7 a)'!D25</f>
        <v>2</v>
      </c>
      <c r="S18" s="18">
        <f>'Formato 7 a)'!E25</f>
        <v>2.5</v>
      </c>
      <c r="T18" s="18">
        <f>'Formato 7 a)'!F25</f>
        <v>3</v>
      </c>
      <c r="U18" s="18">
        <f>'Formato 7 a)'!G25</f>
        <v>3.5</v>
      </c>
    </row>
    <row r="19" spans="1:21" x14ac:dyDescent="0.25">
      <c r="A19" t="str">
        <f t="shared" si="0"/>
        <v>7,1,2,4,0,0,0</v>
      </c>
      <c r="B19">
        <v>7</v>
      </c>
      <c r="C19">
        <v>1</v>
      </c>
      <c r="D19">
        <v>2</v>
      </c>
      <c r="E19">
        <v>4</v>
      </c>
      <c r="J19" t="s">
        <v>786</v>
      </c>
      <c r="P19" s="18">
        <f>'Formato 7 a)'!B26</f>
        <v>1</v>
      </c>
      <c r="Q19" s="18">
        <f>'Formato 7 a)'!C26</f>
        <v>1.5</v>
      </c>
      <c r="R19" s="18">
        <f>'Formato 7 a)'!D26</f>
        <v>2</v>
      </c>
      <c r="S19" s="18">
        <f>'Formato 7 a)'!E26</f>
        <v>2.5</v>
      </c>
      <c r="T19" s="18">
        <f>'Formato 7 a)'!F26</f>
        <v>3</v>
      </c>
      <c r="U19" s="18">
        <f>'Formato 7 a)'!G26</f>
        <v>3.5</v>
      </c>
    </row>
    <row r="20" spans="1:21" x14ac:dyDescent="0.25">
      <c r="A20" t="str">
        <f t="shared" si="0"/>
        <v>7,1,2,5,0,0,0</v>
      </c>
      <c r="B20">
        <v>7</v>
      </c>
      <c r="C20">
        <v>1</v>
      </c>
      <c r="D20">
        <v>2</v>
      </c>
      <c r="E20">
        <v>5</v>
      </c>
      <c r="J20" t="s">
        <v>787</v>
      </c>
      <c r="P20" s="18">
        <f>'Formato 7 a)'!B27</f>
        <v>1</v>
      </c>
      <c r="Q20" s="18">
        <f>'Formato 7 a)'!C27</f>
        <v>1.5</v>
      </c>
      <c r="R20" s="18">
        <f>'Formato 7 a)'!D27</f>
        <v>2</v>
      </c>
      <c r="S20" s="18">
        <f>'Formato 7 a)'!E27</f>
        <v>2.5</v>
      </c>
      <c r="T20" s="18">
        <f>'Formato 7 a)'!F27</f>
        <v>3</v>
      </c>
      <c r="U20" s="18">
        <f>'Formato 7 a)'!G27</f>
        <v>3.5</v>
      </c>
    </row>
    <row r="21" spans="1:21" x14ac:dyDescent="0.25">
      <c r="A21" t="str">
        <f t="shared" si="0"/>
        <v>7,1,3,0,0,0,0</v>
      </c>
      <c r="B21">
        <v>7</v>
      </c>
      <c r="C21">
        <v>1</v>
      </c>
      <c r="D21">
        <v>3</v>
      </c>
      <c r="I21" t="s">
        <v>789</v>
      </c>
      <c r="P21" s="18">
        <f>'Formato 7 a)'!B29</f>
        <v>1</v>
      </c>
      <c r="Q21" s="18">
        <f>'Formato 7 a)'!C29</f>
        <v>1.5</v>
      </c>
      <c r="R21" s="18">
        <f>'Formato 7 a)'!D29</f>
        <v>2</v>
      </c>
      <c r="S21" s="18">
        <f>'Formato 7 a)'!E29</f>
        <v>2.5</v>
      </c>
      <c r="T21" s="18">
        <f>'Formato 7 a)'!F29</f>
        <v>3</v>
      </c>
      <c r="U21" s="18">
        <f>'Formato 7 a)'!G29</f>
        <v>3.5</v>
      </c>
    </row>
    <row r="22" spans="1:21" x14ac:dyDescent="0.25">
      <c r="A22" t="str">
        <f t="shared" si="0"/>
        <v>7,1,3,1,0,0,0</v>
      </c>
      <c r="B22">
        <v>7</v>
      </c>
      <c r="C22">
        <v>1</v>
      </c>
      <c r="D22">
        <v>3</v>
      </c>
      <c r="E22">
        <v>1</v>
      </c>
      <c r="J22" t="s">
        <v>789</v>
      </c>
      <c r="P22" s="18">
        <f>'Formato 7 a)'!B30</f>
        <v>1</v>
      </c>
      <c r="Q22" s="18">
        <f>'Formato 7 a)'!C30</f>
        <v>1.5</v>
      </c>
      <c r="R22" s="18">
        <f>'Formato 7 a)'!D30</f>
        <v>2</v>
      </c>
      <c r="S22" s="18">
        <f>'Formato 7 a)'!E30</f>
        <v>2.5</v>
      </c>
      <c r="T22" s="18">
        <f>'Formato 7 a)'!F30</f>
        <v>3</v>
      </c>
      <c r="U22" s="18">
        <f>'Formato 7 a)'!G30</f>
        <v>3.5</v>
      </c>
    </row>
    <row r="23" spans="1:21" x14ac:dyDescent="0.25">
      <c r="A23" t="str">
        <f t="shared" si="0"/>
        <v>7,1,4,0,0,0,0</v>
      </c>
      <c r="B23">
        <v>7</v>
      </c>
      <c r="C23">
        <v>1</v>
      </c>
      <c r="D23">
        <v>4</v>
      </c>
      <c r="I23" t="s">
        <v>3265</v>
      </c>
      <c r="P23" s="18">
        <f>'Formato 7 a)'!B32</f>
        <v>18</v>
      </c>
      <c r="Q23" s="18">
        <f>'Formato 7 a)'!C32</f>
        <v>27</v>
      </c>
      <c r="R23" s="18">
        <f>'Formato 7 a)'!D32</f>
        <v>36</v>
      </c>
      <c r="S23" s="18">
        <f>'Formato 7 a)'!E32</f>
        <v>45</v>
      </c>
      <c r="T23" s="18">
        <f>'Formato 7 a)'!F32</f>
        <v>54</v>
      </c>
      <c r="U23" s="18">
        <f>'Formato 7 a)'!G32</f>
        <v>63</v>
      </c>
    </row>
    <row r="24" spans="1:21" x14ac:dyDescent="0.25">
      <c r="A24" t="str">
        <f t="shared" si="0"/>
        <v>7,1,5,0,0,0,0</v>
      </c>
      <c r="B24">
        <v>7</v>
      </c>
      <c r="C24">
        <v>1</v>
      </c>
      <c r="D24">
        <v>5</v>
      </c>
      <c r="I24" t="s">
        <v>271</v>
      </c>
      <c r="P24" s="18"/>
      <c r="Q24" s="18"/>
      <c r="R24" s="18"/>
      <c r="S24" s="18"/>
      <c r="T24" s="18"/>
      <c r="U24" s="18"/>
    </row>
    <row r="25" spans="1:21" x14ac:dyDescent="0.25">
      <c r="A25" t="str">
        <f t="shared" si="0"/>
        <v>7,1,0,1,0,0,0</v>
      </c>
      <c r="B25">
        <v>7</v>
      </c>
      <c r="C25">
        <v>1</v>
      </c>
      <c r="E25">
        <v>1</v>
      </c>
      <c r="J25" t="s">
        <v>3264</v>
      </c>
      <c r="P25" s="18">
        <f>'Formato 7 a)'!B35</f>
        <v>1</v>
      </c>
      <c r="Q25" s="18">
        <f>'Formato 7 a)'!C35</f>
        <v>1.5</v>
      </c>
      <c r="R25" s="18">
        <f>'Formato 7 a)'!D35</f>
        <v>2</v>
      </c>
      <c r="S25" s="18">
        <f>'Formato 7 a)'!E35</f>
        <v>2.5</v>
      </c>
      <c r="T25" s="18">
        <f>'Formato 7 a)'!F35</f>
        <v>3</v>
      </c>
      <c r="U25" s="18">
        <f>'Formato 7 a)'!G35</f>
        <v>3.5</v>
      </c>
    </row>
    <row r="26" spans="1:21" x14ac:dyDescent="0.25">
      <c r="A26" t="str">
        <f t="shared" si="0"/>
        <v>7,1,0,2,0,0,0</v>
      </c>
      <c r="B26">
        <v>7</v>
      </c>
      <c r="C26">
        <v>1</v>
      </c>
      <c r="E26">
        <v>2</v>
      </c>
      <c r="J26" t="s">
        <v>791</v>
      </c>
      <c r="P26" s="18">
        <f>'Formato 7 a)'!B36</f>
        <v>1</v>
      </c>
      <c r="Q26" s="18">
        <f>'Formato 7 a)'!C36</f>
        <v>1.5</v>
      </c>
      <c r="R26" s="18">
        <f>'Formato 7 a)'!D36</f>
        <v>2</v>
      </c>
      <c r="S26" s="18">
        <f>'Formato 7 a)'!E36</f>
        <v>2.5</v>
      </c>
      <c r="T26" s="18">
        <f>'Formato 7 a)'!F36</f>
        <v>3</v>
      </c>
      <c r="U26" s="18">
        <f>'Formato 7 a)'!G36</f>
        <v>3.5</v>
      </c>
    </row>
    <row r="27" spans="1:21" x14ac:dyDescent="0.25">
      <c r="A27" t="str">
        <f t="shared" si="0"/>
        <v>7,1,0,3,0,0,0</v>
      </c>
      <c r="B27">
        <v>7</v>
      </c>
      <c r="C27">
        <v>1</v>
      </c>
      <c r="E27">
        <v>3</v>
      </c>
      <c r="J27" t="s">
        <v>789</v>
      </c>
      <c r="P27" s="18">
        <f>'Formato 7 a)'!B37</f>
        <v>2</v>
      </c>
      <c r="Q27" s="18">
        <f>'Formato 7 a)'!C37</f>
        <v>3</v>
      </c>
      <c r="R27" s="18">
        <f>'Formato 7 a)'!D37</f>
        <v>4</v>
      </c>
      <c r="S27" s="18">
        <f>'Formato 7 a)'!E37</f>
        <v>5</v>
      </c>
      <c r="T27" s="18">
        <f>'Formato 7 a)'!F37</f>
        <v>6</v>
      </c>
      <c r="U27" s="18">
        <f>'Formato 7 a)'!G37</f>
        <v>7</v>
      </c>
    </row>
    <row r="28" spans="1:21" x14ac:dyDescent="0.25">
      <c r="A28" s="3"/>
      <c r="P28" s="18"/>
      <c r="Q28" s="18"/>
      <c r="R28" s="18"/>
      <c r="S28" s="18"/>
      <c r="T28" s="18"/>
      <c r="U28" s="18"/>
    </row>
    <row r="29" spans="1:21" x14ac:dyDescent="0.25">
      <c r="A29" s="3"/>
      <c r="P29" s="18"/>
      <c r="Q29" s="18"/>
      <c r="R29" s="18"/>
      <c r="S29" s="18"/>
      <c r="T29" s="18"/>
      <c r="U29" s="18"/>
    </row>
    <row r="30" spans="1:21" x14ac:dyDescent="0.25">
      <c r="A30" s="3"/>
      <c r="P30" s="18"/>
      <c r="Q30" s="18"/>
      <c r="R30" s="18"/>
      <c r="S30" s="18"/>
      <c r="T30" s="18"/>
      <c r="U30" s="18"/>
    </row>
    <row r="31" spans="1:21" x14ac:dyDescent="0.2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</sheetData>
  <sheetProtection algorithmName="SHA-512" hashValue="fIQk+uggYiFfVrp/Zai0Ky2mVsLBGKd8NaHHd6K1U79wXFsusII2kgu4rTVGiXASlXXvKx1jE4gPsjvqoMqA+g==" saltValue="jbnXIAcAU9pBAMuQNuoiwg==" spinCount="100000" sheet="1" objects="1" scenarios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"/>
  <dimension ref="A1:G31"/>
  <sheetViews>
    <sheetView showGridLines="0" zoomScale="90" zoomScaleNormal="90" workbookViewId="0">
      <selection activeCell="C11" sqref="C11"/>
    </sheetView>
  </sheetViews>
  <sheetFormatPr baseColWidth="10" defaultColWidth="0" defaultRowHeight="15" zeroHeight="1" x14ac:dyDescent="0.25"/>
  <cols>
    <col min="1" max="1" width="68.7109375" style="3" customWidth="1"/>
    <col min="2" max="7" width="20.7109375" style="3" customWidth="1"/>
    <col min="8" max="16384" width="10.85546875" style="3" hidden="1"/>
  </cols>
  <sheetData>
    <row r="1" spans="1:7" customFormat="1" ht="37.5" customHeight="1" x14ac:dyDescent="0.25">
      <c r="A1" s="176" t="s">
        <v>451</v>
      </c>
      <c r="B1" s="176"/>
      <c r="C1" s="176"/>
      <c r="D1" s="176"/>
      <c r="E1" s="176"/>
      <c r="F1" s="176"/>
      <c r="G1" s="176"/>
    </row>
    <row r="2" spans="1:7" customFormat="1" x14ac:dyDescent="0.25">
      <c r="A2" s="158" t="str">
        <f>ENTIDAD</f>
        <v>Municipio de León, Gobierno del Estado de Guanajuato</v>
      </c>
      <c r="B2" s="159"/>
      <c r="C2" s="159"/>
      <c r="D2" s="159"/>
      <c r="E2" s="159"/>
      <c r="F2" s="159"/>
      <c r="G2" s="160"/>
    </row>
    <row r="3" spans="1:7" customFormat="1" x14ac:dyDescent="0.25">
      <c r="A3" s="161" t="s">
        <v>452</v>
      </c>
      <c r="B3" s="162"/>
      <c r="C3" s="162"/>
      <c r="D3" s="162"/>
      <c r="E3" s="162"/>
      <c r="F3" s="162"/>
      <c r="G3" s="163"/>
    </row>
    <row r="4" spans="1:7" customFormat="1" x14ac:dyDescent="0.25">
      <c r="A4" s="161" t="s">
        <v>118</v>
      </c>
      <c r="B4" s="162"/>
      <c r="C4" s="162"/>
      <c r="D4" s="162"/>
      <c r="E4" s="162"/>
      <c r="F4" s="162"/>
      <c r="G4" s="163"/>
    </row>
    <row r="5" spans="1:7" customFormat="1" x14ac:dyDescent="0.25">
      <c r="A5" s="161" t="s">
        <v>415</v>
      </c>
      <c r="B5" s="162"/>
      <c r="C5" s="162"/>
      <c r="D5" s="162"/>
      <c r="E5" s="162"/>
      <c r="F5" s="162"/>
      <c r="G5" s="163"/>
    </row>
    <row r="6" spans="1:7" customFormat="1" x14ac:dyDescent="0.25">
      <c r="A6" s="188" t="s">
        <v>3142</v>
      </c>
      <c r="B6" s="51">
        <f>ANIO1P</f>
        <v>2023</v>
      </c>
      <c r="C6" s="186" t="str">
        <f>ANIO2P</f>
        <v>2024 (d)</v>
      </c>
      <c r="D6" s="186" t="str">
        <f>ANIO3P</f>
        <v>2025 (d)</v>
      </c>
      <c r="E6" s="186" t="str">
        <f>ANIO4P</f>
        <v>2026 (d)</v>
      </c>
      <c r="F6" s="186" t="str">
        <f>ANIO5P</f>
        <v>2027 (d)</v>
      </c>
      <c r="G6" s="186" t="str">
        <f>ANIO6P</f>
        <v>2028 (d)</v>
      </c>
    </row>
    <row r="7" spans="1:7" customFormat="1" ht="48" customHeight="1" x14ac:dyDescent="0.25">
      <c r="A7" s="189"/>
      <c r="B7" s="88" t="s">
        <v>3292</v>
      </c>
      <c r="C7" s="187"/>
      <c r="D7" s="187"/>
      <c r="E7" s="187"/>
      <c r="F7" s="187"/>
      <c r="G7" s="187"/>
    </row>
    <row r="8" spans="1:7" x14ac:dyDescent="0.25">
      <c r="A8" s="52" t="s">
        <v>453</v>
      </c>
      <c r="B8" s="59">
        <f>SUM(B9:B17)</f>
        <v>9</v>
      </c>
      <c r="C8" s="59">
        <f t="shared" ref="C8:G8" si="0">SUM(C9:C17)</f>
        <v>13.5</v>
      </c>
      <c r="D8" s="59">
        <f t="shared" si="0"/>
        <v>18</v>
      </c>
      <c r="E8" s="59">
        <f t="shared" si="0"/>
        <v>22.5</v>
      </c>
      <c r="F8" s="59">
        <f t="shared" si="0"/>
        <v>27</v>
      </c>
      <c r="G8" s="59">
        <f t="shared" si="0"/>
        <v>31.5</v>
      </c>
    </row>
    <row r="9" spans="1:7" x14ac:dyDescent="0.25">
      <c r="A9" s="53" t="s">
        <v>454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x14ac:dyDescent="0.25">
      <c r="A10" s="53" t="s">
        <v>455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x14ac:dyDescent="0.25">
      <c r="A11" s="53" t="s">
        <v>456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x14ac:dyDescent="0.25">
      <c r="A12" s="53" t="s">
        <v>457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x14ac:dyDescent="0.25">
      <c r="A13" s="53" t="s">
        <v>458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x14ac:dyDescent="0.25">
      <c r="A14" s="53" t="s">
        <v>459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x14ac:dyDescent="0.25">
      <c r="A15" s="53" t="s">
        <v>460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x14ac:dyDescent="0.25">
      <c r="A16" s="53" t="s">
        <v>461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53" t="s">
        <v>462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x14ac:dyDescent="0.25">
      <c r="A18" s="89"/>
      <c r="B18" s="54"/>
      <c r="C18" s="54"/>
      <c r="D18" s="54"/>
      <c r="E18" s="54"/>
      <c r="F18" s="54"/>
      <c r="G18" s="54"/>
    </row>
    <row r="19" spans="1:7" x14ac:dyDescent="0.25">
      <c r="A19" s="55" t="s">
        <v>463</v>
      </c>
      <c r="B19" s="61">
        <f>SUM(B20:B28)</f>
        <v>9</v>
      </c>
      <c r="C19" s="61">
        <f t="shared" ref="C19:G19" si="1">SUM(C20:C28)</f>
        <v>13.5</v>
      </c>
      <c r="D19" s="61">
        <f t="shared" si="1"/>
        <v>18</v>
      </c>
      <c r="E19" s="61">
        <f t="shared" si="1"/>
        <v>22.5</v>
      </c>
      <c r="F19" s="61">
        <f t="shared" si="1"/>
        <v>27</v>
      </c>
      <c r="G19" s="61">
        <f t="shared" si="1"/>
        <v>31.5</v>
      </c>
    </row>
    <row r="20" spans="1:7" x14ac:dyDescent="0.25">
      <c r="A20" s="53" t="s">
        <v>454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x14ac:dyDescent="0.25">
      <c r="A21" s="53" t="s">
        <v>455</v>
      </c>
      <c r="B21" s="60">
        <v>1</v>
      </c>
      <c r="C21" s="60">
        <v>1.5</v>
      </c>
      <c r="D21" s="60">
        <v>2</v>
      </c>
      <c r="E21" s="60">
        <v>2.5</v>
      </c>
      <c r="F21" s="60">
        <v>3</v>
      </c>
      <c r="G21" s="60">
        <v>3.5</v>
      </c>
    </row>
    <row r="22" spans="1:7" x14ac:dyDescent="0.25">
      <c r="A22" s="53" t="s">
        <v>456</v>
      </c>
      <c r="B22" s="60">
        <v>1</v>
      </c>
      <c r="C22" s="60">
        <v>1.5</v>
      </c>
      <c r="D22" s="60">
        <v>2</v>
      </c>
      <c r="E22" s="60">
        <v>2.5</v>
      </c>
      <c r="F22" s="60">
        <v>3</v>
      </c>
      <c r="G22" s="60">
        <v>3.5</v>
      </c>
    </row>
    <row r="23" spans="1:7" x14ac:dyDescent="0.25">
      <c r="A23" s="53" t="s">
        <v>457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x14ac:dyDescent="0.25">
      <c r="A24" s="53" t="s">
        <v>458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x14ac:dyDescent="0.25">
      <c r="A25" s="53" t="s">
        <v>459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x14ac:dyDescent="0.25">
      <c r="A26" s="53" t="s">
        <v>460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x14ac:dyDescent="0.25">
      <c r="A27" s="53" t="s">
        <v>464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x14ac:dyDescent="0.25">
      <c r="A28" s="53" t="s">
        <v>462</v>
      </c>
      <c r="B28" s="60">
        <v>1</v>
      </c>
      <c r="C28" s="60">
        <v>1.5</v>
      </c>
      <c r="D28" s="60">
        <v>2</v>
      </c>
      <c r="E28" s="60">
        <v>2.5</v>
      </c>
      <c r="F28" s="60">
        <v>3</v>
      </c>
      <c r="G28" s="60">
        <v>3.5</v>
      </c>
    </row>
    <row r="29" spans="1:7" x14ac:dyDescent="0.25">
      <c r="A29" s="54"/>
      <c r="B29" s="54"/>
      <c r="C29" s="54"/>
      <c r="D29" s="54"/>
      <c r="E29" s="54"/>
      <c r="F29" s="54"/>
      <c r="G29" s="54"/>
    </row>
    <row r="30" spans="1:7" x14ac:dyDescent="0.25">
      <c r="A30" s="55" t="s">
        <v>465</v>
      </c>
      <c r="B30" s="61">
        <f>B8+B19</f>
        <v>18</v>
      </c>
      <c r="C30" s="61">
        <f t="shared" ref="C30:G30" si="2">C8+C19</f>
        <v>27</v>
      </c>
      <c r="D30" s="61">
        <f t="shared" si="2"/>
        <v>36</v>
      </c>
      <c r="E30" s="61">
        <f t="shared" si="2"/>
        <v>45</v>
      </c>
      <c r="F30" s="61">
        <f t="shared" si="2"/>
        <v>54</v>
      </c>
      <c r="G30" s="61">
        <f t="shared" si="2"/>
        <v>63</v>
      </c>
    </row>
    <row r="31" spans="1:7" x14ac:dyDescent="0.25">
      <c r="A31" s="58"/>
      <c r="B31" s="58"/>
      <c r="C31" s="58"/>
      <c r="D31" s="58"/>
      <c r="E31" s="58"/>
      <c r="F31" s="58"/>
      <c r="G31" s="58"/>
    </row>
  </sheetData>
  <sheetProtection password="9FCF" sheet="1" objects="1" scenarios="1"/>
  <mergeCells count="11">
    <mergeCell ref="A1:G1"/>
    <mergeCell ref="A2:G2"/>
    <mergeCell ref="A3:G3"/>
    <mergeCell ref="A4:G4"/>
    <mergeCell ref="A5:G5"/>
    <mergeCell ref="G6:G7"/>
    <mergeCell ref="A6:A7"/>
    <mergeCell ref="C6:C7"/>
    <mergeCell ref="D6:D7"/>
    <mergeCell ref="E6:E7"/>
    <mergeCell ref="F6:F7"/>
  </mergeCells>
  <dataValidations count="6">
    <dataValidation allowBlank="1" showInputMessage="1" showErrorMessage="1" prompt="Año 1 (d)" sqref="C6:C7"/>
    <dataValidation allowBlank="1" showInputMessage="1" showErrorMessage="1" prompt="Año 2 (d)" sqref="D6:D7"/>
    <dataValidation allowBlank="1" showInputMessage="1" showErrorMessage="1" prompt="Año 3 (d)" sqref="E6:E7"/>
    <dataValidation allowBlank="1" showInputMessage="1" showErrorMessage="1" prompt="Año 4 (d)" sqref="F6:F7"/>
    <dataValidation allowBlank="1" showInputMessage="1" showErrorMessage="1" prompt="Año 5 (d)" sqref="G6:G7"/>
    <dataValidation type="decimal" allowBlank="1" showInputMessage="1" showErrorMessage="1" sqref="B8:G30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>
          <x14:formula1>
            <xm:f>'Info General'!D6</xm:f>
          </x14:formula1>
          <x14:formula2>
            <xm:f>'Info General'!E6</xm:f>
          </x14:formula2>
          <xm:sqref>B6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U22"/>
  <sheetViews>
    <sheetView workbookViewId="0">
      <selection activeCell="P1" sqref="P1:U1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7,2,1,0,0,0,0</v>
      </c>
      <c r="B2">
        <v>7</v>
      </c>
      <c r="C2">
        <v>2</v>
      </c>
      <c r="D2">
        <v>1</v>
      </c>
      <c r="I2" t="s">
        <v>711</v>
      </c>
      <c r="P2" s="18">
        <f>'Formato 7 b)'!B8</f>
        <v>9</v>
      </c>
      <c r="Q2" s="18">
        <f>'Formato 7 b)'!C8</f>
        <v>13.5</v>
      </c>
      <c r="R2" s="18">
        <f>'Formato 7 b)'!D8</f>
        <v>18</v>
      </c>
      <c r="S2" s="18">
        <f>'Formato 7 b)'!E8</f>
        <v>22.5</v>
      </c>
      <c r="T2" s="18">
        <f>'Formato 7 b)'!F8</f>
        <v>27</v>
      </c>
      <c r="U2" s="18">
        <f>'Formato 7 b)'!G8</f>
        <v>31.5</v>
      </c>
    </row>
    <row r="3" spans="1:21" x14ac:dyDescent="0.25">
      <c r="A3" t="str">
        <f t="shared" ref="A3:A2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7,2,1,1,0,0,0</v>
      </c>
      <c r="B3">
        <v>7</v>
      </c>
      <c r="C3">
        <v>2</v>
      </c>
      <c r="D3">
        <v>1</v>
      </c>
      <c r="E3">
        <v>1</v>
      </c>
      <c r="J3" t="s">
        <v>3151</v>
      </c>
      <c r="P3" s="18">
        <f>'Formato 7 b)'!B9</f>
        <v>1</v>
      </c>
      <c r="Q3" s="18">
        <f>'Formato 7 b)'!C9</f>
        <v>1.5</v>
      </c>
      <c r="R3" s="18">
        <f>'Formato 7 b)'!D9</f>
        <v>2</v>
      </c>
      <c r="S3" s="18">
        <f>'Formato 7 b)'!E9</f>
        <v>2.5</v>
      </c>
      <c r="T3" s="18">
        <f>'Formato 7 b)'!F9</f>
        <v>3</v>
      </c>
      <c r="U3" s="18">
        <f>'Formato 7 b)'!G9</f>
        <v>3.5</v>
      </c>
    </row>
    <row r="4" spans="1:21" x14ac:dyDescent="0.25">
      <c r="A4" t="str">
        <f t="shared" si="0"/>
        <v>7,2,1,2,0,0,0</v>
      </c>
      <c r="B4">
        <v>7</v>
      </c>
      <c r="C4">
        <v>2</v>
      </c>
      <c r="D4">
        <v>1</v>
      </c>
      <c r="E4">
        <v>2</v>
      </c>
      <c r="J4" t="s">
        <v>3159</v>
      </c>
      <c r="P4" s="18">
        <f>'Formato 7 b)'!B10</f>
        <v>1</v>
      </c>
      <c r="Q4" s="18">
        <f>'Formato 7 b)'!C10</f>
        <v>1.5</v>
      </c>
      <c r="R4" s="18">
        <f>'Formato 7 b)'!D10</f>
        <v>2</v>
      </c>
      <c r="S4" s="18">
        <f>'Formato 7 b)'!E10</f>
        <v>2.5</v>
      </c>
      <c r="T4" s="18">
        <f>'Formato 7 b)'!F10</f>
        <v>3</v>
      </c>
      <c r="U4" s="18">
        <f>'Formato 7 b)'!G10</f>
        <v>3.5</v>
      </c>
    </row>
    <row r="5" spans="1:21" x14ac:dyDescent="0.25">
      <c r="A5" t="str">
        <f t="shared" si="0"/>
        <v>7,2,1,3,0,0,0</v>
      </c>
      <c r="B5">
        <v>7</v>
      </c>
      <c r="C5">
        <v>2</v>
      </c>
      <c r="D5">
        <v>1</v>
      </c>
      <c r="E5">
        <v>3</v>
      </c>
      <c r="J5" t="s">
        <v>3178</v>
      </c>
      <c r="P5" s="18">
        <f>'Formato 7 b)'!B11</f>
        <v>1</v>
      </c>
      <c r="Q5" s="18">
        <f>'Formato 7 b)'!C11</f>
        <v>1.5</v>
      </c>
      <c r="R5" s="18">
        <f>'Formato 7 b)'!D11</f>
        <v>2</v>
      </c>
      <c r="S5" s="18">
        <f>'Formato 7 b)'!E11</f>
        <v>2.5</v>
      </c>
      <c r="T5" s="18">
        <f>'Formato 7 b)'!F11</f>
        <v>3</v>
      </c>
      <c r="U5" s="18">
        <f>'Formato 7 b)'!G11</f>
        <v>3.5</v>
      </c>
    </row>
    <row r="6" spans="1:21" x14ac:dyDescent="0.25">
      <c r="A6" t="str">
        <f t="shared" si="0"/>
        <v>7,2,1,4,0,0,0</v>
      </c>
      <c r="B6">
        <v>7</v>
      </c>
      <c r="C6">
        <v>2</v>
      </c>
      <c r="D6">
        <v>1</v>
      </c>
      <c r="E6">
        <v>4</v>
      </c>
      <c r="J6" t="s">
        <v>3179</v>
      </c>
      <c r="P6" s="18">
        <f>'Formato 7 b)'!B12</f>
        <v>1</v>
      </c>
      <c r="Q6" s="18">
        <f>'Formato 7 b)'!C12</f>
        <v>1.5</v>
      </c>
      <c r="R6" s="18">
        <f>'Formato 7 b)'!D12</f>
        <v>2</v>
      </c>
      <c r="S6" s="18">
        <f>'Formato 7 b)'!E12</f>
        <v>2.5</v>
      </c>
      <c r="T6" s="18">
        <f>'Formato 7 b)'!F12</f>
        <v>3</v>
      </c>
      <c r="U6" s="18">
        <f>'Formato 7 b)'!G12</f>
        <v>3.5</v>
      </c>
    </row>
    <row r="7" spans="1:21" x14ac:dyDescent="0.25">
      <c r="A7" t="str">
        <f t="shared" si="0"/>
        <v>7,2,1,5,0,0,0</v>
      </c>
      <c r="B7">
        <v>7</v>
      </c>
      <c r="C7">
        <v>2</v>
      </c>
      <c r="D7">
        <v>1</v>
      </c>
      <c r="E7">
        <v>5</v>
      </c>
      <c r="J7" t="s">
        <v>3198</v>
      </c>
      <c r="P7" s="18">
        <f>'Formato 7 b)'!B13</f>
        <v>1</v>
      </c>
      <c r="Q7" s="18">
        <f>'Formato 7 b)'!C13</f>
        <v>1.5</v>
      </c>
      <c r="R7" s="18">
        <f>'Formato 7 b)'!D13</f>
        <v>2</v>
      </c>
      <c r="S7" s="18">
        <f>'Formato 7 b)'!E13</f>
        <v>2.5</v>
      </c>
      <c r="T7" s="18">
        <f>'Formato 7 b)'!F13</f>
        <v>3</v>
      </c>
      <c r="U7" s="18">
        <f>'Formato 7 b)'!G13</f>
        <v>3.5</v>
      </c>
    </row>
    <row r="8" spans="1:21" x14ac:dyDescent="0.25">
      <c r="A8" t="str">
        <f t="shared" si="0"/>
        <v>7,2,1,6,0,0,0</v>
      </c>
      <c r="B8">
        <v>7</v>
      </c>
      <c r="C8">
        <v>2</v>
      </c>
      <c r="D8">
        <v>1</v>
      </c>
      <c r="E8">
        <v>6</v>
      </c>
      <c r="J8" t="s">
        <v>3199</v>
      </c>
      <c r="P8" s="18">
        <f>'Formato 7 b)'!B14</f>
        <v>1</v>
      </c>
      <c r="Q8" s="18">
        <f>'Formato 7 b)'!C14</f>
        <v>1.5</v>
      </c>
      <c r="R8" s="18">
        <f>'Formato 7 b)'!D14</f>
        <v>2</v>
      </c>
      <c r="S8" s="18">
        <f>'Formato 7 b)'!E14</f>
        <v>2.5</v>
      </c>
      <c r="T8" s="18">
        <f>'Formato 7 b)'!F14</f>
        <v>3</v>
      </c>
      <c r="U8" s="18">
        <f>'Formato 7 b)'!G14</f>
        <v>3.5</v>
      </c>
    </row>
    <row r="9" spans="1:21" x14ac:dyDescent="0.25">
      <c r="A9" t="str">
        <f t="shared" si="0"/>
        <v>7,2,1,7,0,0,0</v>
      </c>
      <c r="B9">
        <v>7</v>
      </c>
      <c r="C9">
        <v>2</v>
      </c>
      <c r="D9">
        <v>1</v>
      </c>
      <c r="E9">
        <v>7</v>
      </c>
      <c r="J9" t="s">
        <v>3203</v>
      </c>
      <c r="P9" s="18">
        <f>'Formato 7 b)'!B15</f>
        <v>1</v>
      </c>
      <c r="Q9" s="18">
        <f>'Formato 7 b)'!C15</f>
        <v>1.5</v>
      </c>
      <c r="R9" s="18">
        <f>'Formato 7 b)'!D15</f>
        <v>2</v>
      </c>
      <c r="S9" s="18">
        <f>'Formato 7 b)'!E15</f>
        <v>2.5</v>
      </c>
      <c r="T9" s="18">
        <f>'Formato 7 b)'!F15</f>
        <v>3</v>
      </c>
      <c r="U9" s="18">
        <f>'Formato 7 b)'!G15</f>
        <v>3.5</v>
      </c>
    </row>
    <row r="10" spans="1:21" x14ac:dyDescent="0.25">
      <c r="A10" t="str">
        <f t="shared" si="0"/>
        <v>7,2,1,8,0,0,0</v>
      </c>
      <c r="B10">
        <v>7</v>
      </c>
      <c r="C10">
        <v>2</v>
      </c>
      <c r="D10">
        <v>1</v>
      </c>
      <c r="E10">
        <v>8</v>
      </c>
      <c r="J10" t="s">
        <v>3267</v>
      </c>
      <c r="P10" s="18">
        <f>'Formato 7 b)'!B16</f>
        <v>1</v>
      </c>
      <c r="Q10" s="18">
        <f>'Formato 7 b)'!C16</f>
        <v>1.5</v>
      </c>
      <c r="R10" s="18">
        <f>'Formato 7 b)'!D16</f>
        <v>2</v>
      </c>
      <c r="S10" s="18">
        <f>'Formato 7 b)'!E16</f>
        <v>2.5</v>
      </c>
      <c r="T10" s="18">
        <f>'Formato 7 b)'!F16</f>
        <v>3</v>
      </c>
      <c r="U10" s="18">
        <f>'Formato 7 b)'!G16</f>
        <v>3.5</v>
      </c>
    </row>
    <row r="11" spans="1:21" x14ac:dyDescent="0.25">
      <c r="A11" t="str">
        <f t="shared" si="0"/>
        <v>7,2,1,9,0,0,0</v>
      </c>
      <c r="B11">
        <v>7</v>
      </c>
      <c r="C11">
        <v>2</v>
      </c>
      <c r="D11">
        <v>1</v>
      </c>
      <c r="E11">
        <v>9</v>
      </c>
      <c r="J11" t="s">
        <v>669</v>
      </c>
      <c r="P11" s="18">
        <f>'Formato 7 b)'!B17</f>
        <v>1</v>
      </c>
      <c r="Q11" s="18">
        <f>'Formato 7 b)'!C17</f>
        <v>1.5</v>
      </c>
      <c r="R11" s="18">
        <f>'Formato 7 b)'!D17</f>
        <v>2</v>
      </c>
      <c r="S11" s="18">
        <f>'Formato 7 b)'!E17</f>
        <v>2.5</v>
      </c>
      <c r="T11" s="18">
        <f>'Formato 7 b)'!F17</f>
        <v>3</v>
      </c>
      <c r="U11" s="18">
        <f>'Formato 7 b)'!G17</f>
        <v>3.5</v>
      </c>
    </row>
    <row r="12" spans="1:21" x14ac:dyDescent="0.25">
      <c r="A12" t="str">
        <f t="shared" si="0"/>
        <v>7,2,2,0,0,0,0</v>
      </c>
      <c r="B12">
        <v>7</v>
      </c>
      <c r="C12">
        <v>2</v>
      </c>
      <c r="D12">
        <v>2</v>
      </c>
      <c r="I12" t="s">
        <v>712</v>
      </c>
      <c r="P12" s="18">
        <f>'Formato 7 b)'!B19</f>
        <v>9</v>
      </c>
      <c r="Q12" s="18">
        <f>'Formato 7 b)'!C19</f>
        <v>13.5</v>
      </c>
      <c r="R12" s="18">
        <f>'Formato 7 b)'!D19</f>
        <v>18</v>
      </c>
      <c r="S12" s="18">
        <f>'Formato 7 b)'!E19</f>
        <v>22.5</v>
      </c>
      <c r="T12" s="18">
        <f>'Formato 7 b)'!F19</f>
        <v>27</v>
      </c>
      <c r="U12" s="18">
        <f>'Formato 7 b)'!G19</f>
        <v>31.5</v>
      </c>
    </row>
    <row r="13" spans="1:21" x14ac:dyDescent="0.25">
      <c r="A13" t="str">
        <f t="shared" si="0"/>
        <v>7,2,2,1,0,0,0</v>
      </c>
      <c r="B13">
        <v>7</v>
      </c>
      <c r="C13">
        <v>2</v>
      </c>
      <c r="D13">
        <v>2</v>
      </c>
      <c r="E13">
        <v>1</v>
      </c>
      <c r="J13" t="s">
        <v>3151</v>
      </c>
      <c r="P13" s="18">
        <f>'Formato 7 b)'!B20</f>
        <v>1</v>
      </c>
      <c r="Q13" s="18">
        <f>'Formato 7 b)'!C20</f>
        <v>1.5</v>
      </c>
      <c r="R13" s="18">
        <f>'Formato 7 b)'!D20</f>
        <v>2</v>
      </c>
      <c r="S13" s="18">
        <f>'Formato 7 b)'!E20</f>
        <v>2.5</v>
      </c>
      <c r="T13" s="18">
        <f>'Formato 7 b)'!F20</f>
        <v>3</v>
      </c>
      <c r="U13" s="18">
        <f>'Formato 7 b)'!G20</f>
        <v>3.5</v>
      </c>
    </row>
    <row r="14" spans="1:21" x14ac:dyDescent="0.25">
      <c r="A14" t="str">
        <f t="shared" si="0"/>
        <v>7,2,2,2,0,0,0</v>
      </c>
      <c r="B14">
        <v>7</v>
      </c>
      <c r="C14">
        <v>2</v>
      </c>
      <c r="D14">
        <v>2</v>
      </c>
      <c r="E14">
        <v>2</v>
      </c>
      <c r="J14" t="s">
        <v>3159</v>
      </c>
      <c r="P14" s="18">
        <f>'Formato 7 b)'!B21</f>
        <v>1</v>
      </c>
      <c r="Q14" s="18">
        <f>'Formato 7 b)'!C21</f>
        <v>1.5</v>
      </c>
      <c r="R14" s="18">
        <f>'Formato 7 b)'!D21</f>
        <v>2</v>
      </c>
      <c r="S14" s="18">
        <f>'Formato 7 b)'!E21</f>
        <v>2.5</v>
      </c>
      <c r="T14" s="18">
        <f>'Formato 7 b)'!F21</f>
        <v>3</v>
      </c>
      <c r="U14" s="18">
        <f>'Formato 7 b)'!G21</f>
        <v>3.5</v>
      </c>
    </row>
    <row r="15" spans="1:21" x14ac:dyDescent="0.25">
      <c r="A15" t="str">
        <f t="shared" si="0"/>
        <v>7,2,2,3,0,0,0</v>
      </c>
      <c r="B15">
        <v>7</v>
      </c>
      <c r="C15">
        <v>2</v>
      </c>
      <c r="D15">
        <v>2</v>
      </c>
      <c r="E15">
        <v>3</v>
      </c>
      <c r="J15" t="s">
        <v>3178</v>
      </c>
      <c r="P15" s="18">
        <f>'Formato 7 b)'!B22</f>
        <v>1</v>
      </c>
      <c r="Q15" s="18">
        <f>'Formato 7 b)'!C22</f>
        <v>1.5</v>
      </c>
      <c r="R15" s="18">
        <f>'Formato 7 b)'!D22</f>
        <v>2</v>
      </c>
      <c r="S15" s="18">
        <f>'Formato 7 b)'!E22</f>
        <v>2.5</v>
      </c>
      <c r="T15" s="18">
        <f>'Formato 7 b)'!F22</f>
        <v>3</v>
      </c>
      <c r="U15" s="18">
        <f>'Formato 7 b)'!G22</f>
        <v>3.5</v>
      </c>
    </row>
    <row r="16" spans="1:21" x14ac:dyDescent="0.25">
      <c r="A16" t="str">
        <f t="shared" si="0"/>
        <v>7,2,2,4,0,0,0</v>
      </c>
      <c r="B16">
        <v>7</v>
      </c>
      <c r="C16">
        <v>2</v>
      </c>
      <c r="D16">
        <v>2</v>
      </c>
      <c r="E16">
        <v>4</v>
      </c>
      <c r="J16" t="s">
        <v>3179</v>
      </c>
      <c r="P16" s="18">
        <f>'Formato 7 b)'!B23</f>
        <v>1</v>
      </c>
      <c r="Q16" s="18">
        <f>'Formato 7 b)'!C23</f>
        <v>1.5</v>
      </c>
      <c r="R16" s="18">
        <f>'Formato 7 b)'!D23</f>
        <v>2</v>
      </c>
      <c r="S16" s="18">
        <f>'Formato 7 b)'!E23</f>
        <v>2.5</v>
      </c>
      <c r="T16" s="18">
        <f>'Formato 7 b)'!F23</f>
        <v>3</v>
      </c>
      <c r="U16" s="18">
        <f>'Formato 7 b)'!G23</f>
        <v>3.5</v>
      </c>
    </row>
    <row r="17" spans="1:21" x14ac:dyDescent="0.25">
      <c r="A17" t="str">
        <f t="shared" si="0"/>
        <v>7,2,2,5,0,0,0</v>
      </c>
      <c r="B17">
        <v>7</v>
      </c>
      <c r="C17">
        <v>2</v>
      </c>
      <c r="D17">
        <v>2</v>
      </c>
      <c r="E17">
        <v>5</v>
      </c>
      <c r="J17" t="s">
        <v>3198</v>
      </c>
      <c r="P17" s="18">
        <f>'Formato 7 b)'!B24</f>
        <v>1</v>
      </c>
      <c r="Q17" s="18">
        <f>'Formato 7 b)'!C24</f>
        <v>1.5</v>
      </c>
      <c r="R17" s="18">
        <f>'Formato 7 b)'!D24</f>
        <v>2</v>
      </c>
      <c r="S17" s="18">
        <f>'Formato 7 b)'!E24</f>
        <v>2.5</v>
      </c>
      <c r="T17" s="18">
        <f>'Formato 7 b)'!F24</f>
        <v>3</v>
      </c>
      <c r="U17" s="18">
        <f>'Formato 7 b)'!G24</f>
        <v>3.5</v>
      </c>
    </row>
    <row r="18" spans="1:21" x14ac:dyDescent="0.25">
      <c r="A18" t="str">
        <f t="shared" si="0"/>
        <v>7,2,2,6,0,0,0</v>
      </c>
      <c r="B18">
        <v>7</v>
      </c>
      <c r="C18">
        <v>2</v>
      </c>
      <c r="D18">
        <v>2</v>
      </c>
      <c r="E18">
        <v>6</v>
      </c>
      <c r="J18" t="s">
        <v>3199</v>
      </c>
      <c r="P18" s="18">
        <f>'Formato 7 b)'!B25</f>
        <v>1</v>
      </c>
      <c r="Q18" s="18">
        <f>'Formato 7 b)'!C25</f>
        <v>1.5</v>
      </c>
      <c r="R18" s="18">
        <f>'Formato 7 b)'!D25</f>
        <v>2</v>
      </c>
      <c r="S18" s="18">
        <f>'Formato 7 b)'!E25</f>
        <v>2.5</v>
      </c>
      <c r="T18" s="18">
        <f>'Formato 7 b)'!F25</f>
        <v>3</v>
      </c>
      <c r="U18" s="18">
        <f>'Formato 7 b)'!G25</f>
        <v>3.5</v>
      </c>
    </row>
    <row r="19" spans="1:21" x14ac:dyDescent="0.25">
      <c r="A19" t="str">
        <f t="shared" si="0"/>
        <v>7,2,2,7,0,0,0</v>
      </c>
      <c r="B19">
        <v>7</v>
      </c>
      <c r="C19">
        <v>2</v>
      </c>
      <c r="D19">
        <v>2</v>
      </c>
      <c r="E19">
        <v>7</v>
      </c>
      <c r="J19" t="s">
        <v>3203</v>
      </c>
      <c r="P19" s="18">
        <f>'Formato 7 b)'!B26</f>
        <v>1</v>
      </c>
      <c r="Q19" s="18">
        <f>'Formato 7 b)'!C26</f>
        <v>1.5</v>
      </c>
      <c r="R19" s="18">
        <f>'Formato 7 b)'!D26</f>
        <v>2</v>
      </c>
      <c r="S19" s="18">
        <f>'Formato 7 b)'!E26</f>
        <v>2.5</v>
      </c>
      <c r="T19" s="18">
        <f>'Formato 7 b)'!F26</f>
        <v>3</v>
      </c>
      <c r="U19" s="18">
        <f>'Formato 7 b)'!G26</f>
        <v>3.5</v>
      </c>
    </row>
    <row r="20" spans="1:21" x14ac:dyDescent="0.25">
      <c r="A20" t="str">
        <f t="shared" si="0"/>
        <v>7,2,2,8,0,0,0</v>
      </c>
      <c r="B20">
        <v>7</v>
      </c>
      <c r="C20">
        <v>2</v>
      </c>
      <c r="D20">
        <v>2</v>
      </c>
      <c r="E20">
        <v>8</v>
      </c>
      <c r="J20" t="s">
        <v>3211</v>
      </c>
      <c r="P20" s="18">
        <f>'Formato 7 b)'!B27</f>
        <v>1</v>
      </c>
      <c r="Q20" s="18">
        <f>'Formato 7 b)'!C27</f>
        <v>1.5</v>
      </c>
      <c r="R20" s="18">
        <f>'Formato 7 b)'!D27</f>
        <v>2</v>
      </c>
      <c r="S20" s="18">
        <f>'Formato 7 b)'!E27</f>
        <v>2.5</v>
      </c>
      <c r="T20" s="18">
        <f>'Formato 7 b)'!F27</f>
        <v>3</v>
      </c>
      <c r="U20" s="18">
        <f>'Formato 7 b)'!G27</f>
        <v>3.5</v>
      </c>
    </row>
    <row r="21" spans="1:21" x14ac:dyDescent="0.25">
      <c r="A21" t="str">
        <f t="shared" si="0"/>
        <v>7,2,2,9,0,0,0</v>
      </c>
      <c r="B21">
        <v>7</v>
      </c>
      <c r="C21">
        <v>2</v>
      </c>
      <c r="D21">
        <v>2</v>
      </c>
      <c r="E21">
        <v>9</v>
      </c>
      <c r="J21" t="s">
        <v>669</v>
      </c>
      <c r="P21" s="18">
        <f>'Formato 7 b)'!B28</f>
        <v>1</v>
      </c>
      <c r="Q21" s="18">
        <f>'Formato 7 b)'!C28</f>
        <v>1.5</v>
      </c>
      <c r="R21" s="18">
        <f>'Formato 7 b)'!D28</f>
        <v>2</v>
      </c>
      <c r="S21" s="18">
        <f>'Formato 7 b)'!E28</f>
        <v>2.5</v>
      </c>
      <c r="T21" s="18">
        <f>'Formato 7 b)'!F28</f>
        <v>3</v>
      </c>
      <c r="U21" s="18">
        <f>'Formato 7 b)'!G28</f>
        <v>3.5</v>
      </c>
    </row>
    <row r="22" spans="1:21" x14ac:dyDescent="0.25">
      <c r="A22" t="str">
        <f t="shared" si="0"/>
        <v>7,2,3,0,0,0,0</v>
      </c>
      <c r="B22">
        <v>7</v>
      </c>
      <c r="C22">
        <v>2</v>
      </c>
      <c r="D22">
        <v>3</v>
      </c>
      <c r="I22" t="s">
        <v>3268</v>
      </c>
      <c r="P22" s="18">
        <f>'Formato 7 b)'!B30</f>
        <v>18</v>
      </c>
      <c r="Q22" s="18">
        <f>'Formato 7 b)'!C30</f>
        <v>27</v>
      </c>
      <c r="R22" s="18">
        <f>'Formato 7 b)'!D30</f>
        <v>36</v>
      </c>
      <c r="S22" s="18">
        <f>'Formato 7 b)'!E30</f>
        <v>45</v>
      </c>
      <c r="T22" s="18">
        <f>'Formato 7 b)'!F30</f>
        <v>54</v>
      </c>
      <c r="U22" s="18">
        <f>'Formato 7 b)'!G30</f>
        <v>63</v>
      </c>
    </row>
  </sheetData>
  <sheetProtection algorithmName="SHA-512" hashValue="TMXg/huBkz9/ONd1PjKuZFE0q3xdgwmYyO02rcVBuxvwYOHRxyPa/CdtblcQ+vSRGwPSHsnIBSIll2CqVH+gmQ==" saltValue="tNZZX0yf8dq7XC0YJhoMSg==" spinCount="100000" sheet="1" objects="1" scenario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G47"/>
  <sheetViews>
    <sheetView showGridLines="0" topLeftCell="A2" zoomScale="90" zoomScaleNormal="90" workbookViewId="0">
      <selection activeCell="A29" sqref="A29"/>
    </sheetView>
  </sheetViews>
  <sheetFormatPr baseColWidth="10" defaultColWidth="0" defaultRowHeight="15" zeroHeight="1" x14ac:dyDescent="0.25"/>
  <cols>
    <col min="1" max="1" width="88.140625" customWidth="1"/>
    <col min="2" max="7" width="20.7109375" customWidth="1"/>
    <col min="8" max="16384" width="10.85546875" hidden="1"/>
  </cols>
  <sheetData>
    <row r="1" spans="1:7" s="91" customFormat="1" ht="37.5" customHeight="1" x14ac:dyDescent="0.25">
      <c r="A1" s="176" t="s">
        <v>466</v>
      </c>
      <c r="B1" s="176"/>
      <c r="C1" s="176"/>
      <c r="D1" s="176"/>
      <c r="E1" s="176"/>
      <c r="F1" s="176"/>
      <c r="G1" s="176"/>
    </row>
    <row r="2" spans="1:7" x14ac:dyDescent="0.25">
      <c r="A2" s="158" t="str">
        <f>ENTIDAD</f>
        <v>Municipio de León, Gobierno del Estado de Guanajuato</v>
      </c>
      <c r="B2" s="159"/>
      <c r="C2" s="159"/>
      <c r="D2" s="159"/>
      <c r="E2" s="159"/>
      <c r="F2" s="159"/>
      <c r="G2" s="160"/>
    </row>
    <row r="3" spans="1:7" x14ac:dyDescent="0.25">
      <c r="A3" s="161" t="s">
        <v>467</v>
      </c>
      <c r="B3" s="162"/>
      <c r="C3" s="162"/>
      <c r="D3" s="162"/>
      <c r="E3" s="162"/>
      <c r="F3" s="162"/>
      <c r="G3" s="163"/>
    </row>
    <row r="4" spans="1:7" x14ac:dyDescent="0.25">
      <c r="A4" s="167" t="s">
        <v>118</v>
      </c>
      <c r="B4" s="168"/>
      <c r="C4" s="168"/>
      <c r="D4" s="168"/>
      <c r="E4" s="168"/>
      <c r="F4" s="168"/>
      <c r="G4" s="169"/>
    </row>
    <row r="5" spans="1:7" x14ac:dyDescent="0.25">
      <c r="A5" s="193" t="s">
        <v>3289</v>
      </c>
      <c r="B5" s="191" t="str">
        <f>ANIO5R</f>
        <v>2017 ¹ (c)</v>
      </c>
      <c r="C5" s="191" t="str">
        <f>ANIO4R</f>
        <v>2018 ¹ (c)</v>
      </c>
      <c r="D5" s="191" t="str">
        <f>ANIO3R</f>
        <v>2019 ¹ (c)</v>
      </c>
      <c r="E5" s="191" t="str">
        <f>ANIO2R</f>
        <v>2020 ¹ (c)</v>
      </c>
      <c r="F5" s="191" t="str">
        <f>ANIO1R</f>
        <v>2021 ¹ (c)</v>
      </c>
      <c r="G5" s="51">
        <f>ANIO_INFORME</f>
        <v>2022</v>
      </c>
    </row>
    <row r="6" spans="1:7" ht="32.1" customHeight="1" x14ac:dyDescent="0.25">
      <c r="A6" s="194"/>
      <c r="B6" s="192"/>
      <c r="C6" s="192"/>
      <c r="D6" s="192"/>
      <c r="E6" s="192"/>
      <c r="F6" s="192"/>
      <c r="G6" s="88" t="s">
        <v>3295</v>
      </c>
    </row>
    <row r="7" spans="1:7" x14ac:dyDescent="0.25">
      <c r="A7" s="52" t="s">
        <v>468</v>
      </c>
      <c r="B7" s="59">
        <f>SUM(B8:B19)</f>
        <v>9</v>
      </c>
      <c r="C7" s="59">
        <f t="shared" ref="C7:G7" si="0">SUM(C8:C19)</f>
        <v>12</v>
      </c>
      <c r="D7" s="59">
        <f t="shared" si="0"/>
        <v>15</v>
      </c>
      <c r="E7" s="59">
        <f t="shared" si="0"/>
        <v>18</v>
      </c>
      <c r="F7" s="59">
        <f t="shared" si="0"/>
        <v>21</v>
      </c>
      <c r="G7" s="59">
        <f t="shared" si="0"/>
        <v>24</v>
      </c>
    </row>
    <row r="8" spans="1:7" x14ac:dyDescent="0.25">
      <c r="A8" s="53" t="s">
        <v>469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470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471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472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473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6" t="s">
        <v>474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475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476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477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x14ac:dyDescent="0.25">
      <c r="A17" s="53" t="s">
        <v>3299</v>
      </c>
      <c r="B17" s="60">
        <v>0.75</v>
      </c>
      <c r="C17" s="60">
        <v>1</v>
      </c>
      <c r="D17" s="60">
        <v>1.25</v>
      </c>
      <c r="E17" s="60">
        <v>1.5</v>
      </c>
      <c r="F17" s="60">
        <v>1.75</v>
      </c>
      <c r="G17" s="60">
        <v>2</v>
      </c>
    </row>
    <row r="18" spans="1:7" x14ac:dyDescent="0.25">
      <c r="A18" s="53" t="s">
        <v>478</v>
      </c>
      <c r="B18" s="60">
        <v>0.75</v>
      </c>
      <c r="C18" s="60">
        <v>1</v>
      </c>
      <c r="D18" s="60">
        <v>1.25</v>
      </c>
      <c r="E18" s="60">
        <v>1.5</v>
      </c>
      <c r="F18" s="60">
        <v>1.75</v>
      </c>
      <c r="G18" s="60">
        <v>2</v>
      </c>
    </row>
    <row r="19" spans="1:7" x14ac:dyDescent="0.25">
      <c r="A19" s="53" t="s">
        <v>479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x14ac:dyDescent="0.25">
      <c r="A20" s="54"/>
      <c r="B20" s="54"/>
      <c r="C20" s="54"/>
      <c r="D20" s="54"/>
      <c r="E20" s="54"/>
      <c r="F20" s="54"/>
      <c r="G20" s="54"/>
    </row>
    <row r="21" spans="1:7" x14ac:dyDescent="0.25">
      <c r="A21" s="55" t="s">
        <v>485</v>
      </c>
      <c r="B21" s="61">
        <f>SUM(B22:B26)</f>
        <v>3.75</v>
      </c>
      <c r="C21" s="61">
        <f t="shared" ref="C21:G21" si="1">SUM(C22:C26)</f>
        <v>5</v>
      </c>
      <c r="D21" s="61">
        <f t="shared" si="1"/>
        <v>6.25</v>
      </c>
      <c r="E21" s="61">
        <f t="shared" si="1"/>
        <v>7.5</v>
      </c>
      <c r="F21" s="61">
        <f t="shared" si="1"/>
        <v>8.75</v>
      </c>
      <c r="G21" s="61">
        <f t="shared" si="1"/>
        <v>10</v>
      </c>
    </row>
    <row r="22" spans="1:7" x14ac:dyDescent="0.25">
      <c r="A22" s="53" t="s">
        <v>480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481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482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483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484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x14ac:dyDescent="0.25">
      <c r="A27" s="54"/>
      <c r="B27" s="54"/>
      <c r="C27" s="54"/>
      <c r="D27" s="54"/>
      <c r="E27" s="54"/>
      <c r="F27" s="54"/>
      <c r="G27" s="54"/>
    </row>
    <row r="28" spans="1:7" x14ac:dyDescent="0.25">
      <c r="A28" s="55" t="s">
        <v>486</v>
      </c>
      <c r="B28" s="61">
        <f>B29</f>
        <v>0.75</v>
      </c>
      <c r="C28" s="61">
        <f t="shared" ref="C28:G28" si="2">C29</f>
        <v>1</v>
      </c>
      <c r="D28" s="61">
        <f t="shared" si="2"/>
        <v>1.25</v>
      </c>
      <c r="E28" s="61">
        <f t="shared" si="2"/>
        <v>1.5</v>
      </c>
      <c r="F28" s="61">
        <f t="shared" si="2"/>
        <v>1.75</v>
      </c>
      <c r="G28" s="61">
        <f t="shared" si="2"/>
        <v>2</v>
      </c>
    </row>
    <row r="29" spans="1:7" x14ac:dyDescent="0.25">
      <c r="A29" s="53" t="s">
        <v>269</v>
      </c>
      <c r="B29" s="60">
        <v>0.75</v>
      </c>
      <c r="C29" s="60">
        <v>1</v>
      </c>
      <c r="D29" s="60">
        <v>1.25</v>
      </c>
      <c r="E29" s="60">
        <v>1.5</v>
      </c>
      <c r="F29" s="60">
        <v>1.75</v>
      </c>
      <c r="G29" s="60">
        <v>2</v>
      </c>
    </row>
    <row r="30" spans="1:7" x14ac:dyDescent="0.25">
      <c r="A30" s="54"/>
      <c r="B30" s="54"/>
      <c r="C30" s="54"/>
      <c r="D30" s="54"/>
      <c r="E30" s="54"/>
      <c r="F30" s="54"/>
      <c r="G30" s="54"/>
    </row>
    <row r="31" spans="1:7" x14ac:dyDescent="0.25">
      <c r="A31" s="55" t="s">
        <v>487</v>
      </c>
      <c r="B31" s="61">
        <f>B7+B21+B28</f>
        <v>13.5</v>
      </c>
      <c r="C31" s="61">
        <f t="shared" ref="C31:G31" si="3">C7+C21+C28</f>
        <v>18</v>
      </c>
      <c r="D31" s="61">
        <f t="shared" si="3"/>
        <v>22.5</v>
      </c>
      <c r="E31" s="61">
        <f t="shared" si="3"/>
        <v>27</v>
      </c>
      <c r="F31" s="61">
        <f t="shared" si="3"/>
        <v>31.5</v>
      </c>
      <c r="G31" s="61">
        <f t="shared" si="3"/>
        <v>36</v>
      </c>
    </row>
    <row r="32" spans="1:7" x14ac:dyDescent="0.25">
      <c r="A32" s="54"/>
      <c r="B32" s="54"/>
      <c r="C32" s="54"/>
      <c r="D32" s="54"/>
      <c r="E32" s="54"/>
      <c r="F32" s="54"/>
      <c r="G32" s="54"/>
    </row>
    <row r="33" spans="1:7" x14ac:dyDescent="0.25">
      <c r="A33" s="55" t="s">
        <v>271</v>
      </c>
      <c r="B33" s="54"/>
      <c r="C33" s="54"/>
      <c r="D33" s="54"/>
      <c r="E33" s="54"/>
      <c r="F33" s="54"/>
      <c r="G33" s="54"/>
    </row>
    <row r="34" spans="1:7" ht="30" x14ac:dyDescent="0.25">
      <c r="A34" s="57" t="s">
        <v>428</v>
      </c>
      <c r="B34" s="60">
        <v>0.75</v>
      </c>
      <c r="C34" s="60">
        <v>1</v>
      </c>
      <c r="D34" s="60">
        <v>1.25</v>
      </c>
      <c r="E34" s="60">
        <v>1.5</v>
      </c>
      <c r="F34" s="60">
        <v>1.75</v>
      </c>
      <c r="G34" s="60">
        <v>2</v>
      </c>
    </row>
    <row r="35" spans="1:7" ht="30" x14ac:dyDescent="0.25">
      <c r="A35" s="57" t="s">
        <v>488</v>
      </c>
      <c r="B35" s="60">
        <v>0.75</v>
      </c>
      <c r="C35" s="60">
        <v>1</v>
      </c>
      <c r="D35" s="60">
        <v>1.25</v>
      </c>
      <c r="E35" s="60">
        <v>1.5</v>
      </c>
      <c r="F35" s="60">
        <v>1.75</v>
      </c>
      <c r="G35" s="60">
        <v>2</v>
      </c>
    </row>
    <row r="36" spans="1:7" x14ac:dyDescent="0.25">
      <c r="A36" s="55" t="s">
        <v>489</v>
      </c>
      <c r="B36" s="61">
        <f>B34+B35</f>
        <v>1.5</v>
      </c>
      <c r="C36" s="61">
        <f t="shared" ref="C36:G36" si="4">C34+C35</f>
        <v>2</v>
      </c>
      <c r="D36" s="61">
        <f t="shared" si="4"/>
        <v>2.5</v>
      </c>
      <c r="E36" s="61">
        <f t="shared" si="4"/>
        <v>3</v>
      </c>
      <c r="F36" s="61">
        <f t="shared" si="4"/>
        <v>3.5</v>
      </c>
      <c r="G36" s="61">
        <f t="shared" si="4"/>
        <v>4</v>
      </c>
    </row>
    <row r="37" spans="1:7" x14ac:dyDescent="0.25">
      <c r="A37" s="65"/>
      <c r="B37" s="65"/>
      <c r="C37" s="65"/>
      <c r="D37" s="65"/>
      <c r="E37" s="65"/>
      <c r="F37" s="65"/>
      <c r="G37" s="65"/>
    </row>
    <row r="38" spans="1:7" x14ac:dyDescent="0.25">
      <c r="A38" s="90"/>
    </row>
    <row r="39" spans="1:7" ht="15" customHeight="1" x14ac:dyDescent="0.25">
      <c r="A39" s="190" t="s">
        <v>3293</v>
      </c>
      <c r="B39" s="190"/>
      <c r="C39" s="190"/>
      <c r="D39" s="190"/>
      <c r="E39" s="190"/>
      <c r="F39" s="190"/>
      <c r="G39" s="190"/>
    </row>
    <row r="40" spans="1:7" ht="15" customHeight="1" x14ac:dyDescent="0.25">
      <c r="A40" s="190" t="s">
        <v>3294</v>
      </c>
      <c r="B40" s="190"/>
      <c r="C40" s="190"/>
      <c r="D40" s="190"/>
      <c r="E40" s="190"/>
      <c r="F40" s="190"/>
      <c r="G40" s="190"/>
    </row>
    <row r="41" spans="1:7" hidden="1" x14ac:dyDescent="0.25"/>
    <row r="42" spans="1:7" ht="15" hidden="1" customHeight="1" x14ac:dyDescent="0.25"/>
    <row r="43" spans="1:7" ht="15" hidden="1" customHeight="1" x14ac:dyDescent="0.25"/>
    <row r="44" spans="1:7" ht="15" hidden="1" customHeight="1" x14ac:dyDescent="0.25"/>
    <row r="45" spans="1:7" ht="15" hidden="1" customHeight="1" x14ac:dyDescent="0.25"/>
    <row r="46" spans="1:7" ht="15" hidden="1" customHeight="1" x14ac:dyDescent="0.25"/>
    <row r="47" spans="1:7" ht="15.75" hidden="1" customHeight="1" x14ac:dyDescent="0.25"/>
  </sheetData>
  <sheetProtection password="9DCF" sheet="1" objects="1" scenarios="1"/>
  <mergeCells count="12">
    <mergeCell ref="A40:G40"/>
    <mergeCell ref="A1:G1"/>
    <mergeCell ref="A2:G2"/>
    <mergeCell ref="A3:G3"/>
    <mergeCell ref="A4:G4"/>
    <mergeCell ref="A39:G39"/>
    <mergeCell ref="F5:F6"/>
    <mergeCell ref="E5:E6"/>
    <mergeCell ref="D5:D6"/>
    <mergeCell ref="C5:C6"/>
    <mergeCell ref="B5:B6"/>
    <mergeCell ref="A5:A6"/>
  </mergeCells>
  <dataValidations count="6">
    <dataValidation allowBlank="1" showInputMessage="1" showErrorMessage="1" prompt="Año 1 (c)" sqref="F5:F6"/>
    <dataValidation allowBlank="1" showInputMessage="1" showErrorMessage="1" prompt="Año 2 (c)" sqref="E5:E6"/>
    <dataValidation allowBlank="1" showInputMessage="1" showErrorMessage="1" prompt="Año 3 (c)" sqref="D5:D6"/>
    <dataValidation allowBlank="1" showInputMessage="1" showErrorMessage="1" prompt="Año 4 (c)" sqref="C5:C6"/>
    <dataValidation allowBlank="1" showInputMessage="1" showErrorMessage="1" prompt="Año 5 (c)" sqref="B5:B6"/>
    <dataValidation type="decimal" allowBlank="1" showInputMessage="1" showErrorMessage="1" sqref="B7:G36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>
          <x14:formula1>
            <xm:f>'Info General'!I1</xm:f>
          </x14:formula1>
          <x14:formula2>
            <xm:f>'Info General'!J1</xm:f>
          </x14:formula2>
          <xm:sqref>G5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U27"/>
  <sheetViews>
    <sheetView workbookViewId="0">
      <selection activeCell="A24" sqref="A24:XFD24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7,3,1,0,0,0,0</v>
      </c>
      <c r="B2">
        <v>7</v>
      </c>
      <c r="C2">
        <v>3</v>
      </c>
      <c r="D2">
        <v>1</v>
      </c>
      <c r="I2" t="s">
        <v>215</v>
      </c>
      <c r="P2" s="18">
        <f>'Formato 7 c)'!B7</f>
        <v>9</v>
      </c>
      <c r="Q2" s="18">
        <f>'Formato 7 c)'!C7</f>
        <v>12</v>
      </c>
      <c r="R2" s="18">
        <f>'Formato 7 c)'!D7</f>
        <v>15</v>
      </c>
      <c r="S2" s="18">
        <f>'Formato 7 c)'!E7</f>
        <v>18</v>
      </c>
      <c r="T2" s="18">
        <f>'Formato 7 c)'!F7</f>
        <v>21</v>
      </c>
      <c r="U2" s="18">
        <f>'Formato 7 c)'!G7</f>
        <v>24</v>
      </c>
    </row>
    <row r="3" spans="1:21" x14ac:dyDescent="0.2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7,3,1,0,0,0,0</v>
      </c>
      <c r="B3">
        <v>7</v>
      </c>
      <c r="C3">
        <v>3</v>
      </c>
      <c r="D3">
        <v>1</v>
      </c>
      <c r="J3" t="s">
        <v>740</v>
      </c>
      <c r="P3" s="18">
        <f>'Formato 7 c)'!B8</f>
        <v>0.75</v>
      </c>
      <c r="Q3" s="18">
        <f>'Formato 7 c)'!C8</f>
        <v>1</v>
      </c>
      <c r="R3" s="18">
        <f>'Formato 7 c)'!D8</f>
        <v>1.25</v>
      </c>
      <c r="S3" s="18">
        <f>'Formato 7 c)'!E8</f>
        <v>1.5</v>
      </c>
      <c r="T3" s="18">
        <f>'Formato 7 c)'!F8</f>
        <v>1.75</v>
      </c>
      <c r="U3" s="18">
        <f>'Formato 7 c)'!G8</f>
        <v>2</v>
      </c>
    </row>
    <row r="4" spans="1:21" x14ac:dyDescent="0.25">
      <c r="A4" t="str">
        <f t="shared" si="0"/>
        <v>7,3,1,0,0,0,0</v>
      </c>
      <c r="B4">
        <v>7</v>
      </c>
      <c r="C4">
        <v>3</v>
      </c>
      <c r="D4">
        <v>1</v>
      </c>
      <c r="J4" t="s">
        <v>741</v>
      </c>
      <c r="P4" s="18">
        <f>'Formato 7 c)'!B9</f>
        <v>0.75</v>
      </c>
      <c r="Q4" s="18">
        <f>'Formato 7 c)'!C9</f>
        <v>1</v>
      </c>
      <c r="R4" s="18">
        <f>'Formato 7 c)'!D9</f>
        <v>1.25</v>
      </c>
      <c r="S4" s="18">
        <f>'Formato 7 c)'!E9</f>
        <v>1.5</v>
      </c>
      <c r="T4" s="18">
        <f>'Formato 7 c)'!F9</f>
        <v>1.75</v>
      </c>
      <c r="U4" s="18">
        <f>'Formato 7 c)'!G9</f>
        <v>2</v>
      </c>
    </row>
    <row r="5" spans="1:21" x14ac:dyDescent="0.25">
      <c r="A5" t="str">
        <f t="shared" si="0"/>
        <v>7,3,1,0,0,0,0</v>
      </c>
      <c r="B5">
        <v>7</v>
      </c>
      <c r="C5">
        <v>3</v>
      </c>
      <c r="D5">
        <v>1</v>
      </c>
      <c r="J5" t="s">
        <v>742</v>
      </c>
      <c r="P5" s="18">
        <f>'Formato 7 c)'!B10</f>
        <v>0.75</v>
      </c>
      <c r="Q5" s="18">
        <f>'Formato 7 c)'!C10</f>
        <v>1</v>
      </c>
      <c r="R5" s="18">
        <f>'Formato 7 c)'!D10</f>
        <v>1.25</v>
      </c>
      <c r="S5" s="18">
        <f>'Formato 7 c)'!E10</f>
        <v>1.5</v>
      </c>
      <c r="T5" s="18">
        <f>'Formato 7 c)'!F10</f>
        <v>1.75</v>
      </c>
      <c r="U5" s="18">
        <f>'Formato 7 c)'!G10</f>
        <v>2</v>
      </c>
    </row>
    <row r="6" spans="1:21" x14ac:dyDescent="0.25">
      <c r="A6" t="str">
        <f t="shared" si="0"/>
        <v>7,3,1,0,0,0,0</v>
      </c>
      <c r="B6">
        <v>7</v>
      </c>
      <c r="C6">
        <v>3</v>
      </c>
      <c r="D6">
        <v>1</v>
      </c>
      <c r="J6" t="s">
        <v>743</v>
      </c>
      <c r="P6" s="18">
        <f>'Formato 7 c)'!B11</f>
        <v>0.75</v>
      </c>
      <c r="Q6" s="18">
        <f>'Formato 7 c)'!C11</f>
        <v>1</v>
      </c>
      <c r="R6" s="18">
        <f>'Formato 7 c)'!D11</f>
        <v>1.25</v>
      </c>
      <c r="S6" s="18">
        <f>'Formato 7 c)'!E11</f>
        <v>1.5</v>
      </c>
      <c r="T6" s="18">
        <f>'Formato 7 c)'!F11</f>
        <v>1.75</v>
      </c>
      <c r="U6" s="18">
        <f>'Formato 7 c)'!G11</f>
        <v>2</v>
      </c>
    </row>
    <row r="7" spans="1:21" x14ac:dyDescent="0.25">
      <c r="A7" t="str">
        <f t="shared" si="0"/>
        <v>7,3,1,0,0,0,0</v>
      </c>
      <c r="B7">
        <v>7</v>
      </c>
      <c r="C7">
        <v>3</v>
      </c>
      <c r="D7">
        <v>1</v>
      </c>
      <c r="J7" t="s">
        <v>744</v>
      </c>
      <c r="P7" s="18">
        <f>'Formato 7 c)'!B12</f>
        <v>0.75</v>
      </c>
      <c r="Q7" s="18">
        <f>'Formato 7 c)'!C12</f>
        <v>1</v>
      </c>
      <c r="R7" s="18">
        <f>'Formato 7 c)'!D12</f>
        <v>1.25</v>
      </c>
      <c r="S7" s="18">
        <f>'Formato 7 c)'!E12</f>
        <v>1.5</v>
      </c>
      <c r="T7" s="18">
        <f>'Formato 7 c)'!F12</f>
        <v>1.75</v>
      </c>
      <c r="U7" s="18">
        <f>'Formato 7 c)'!G12</f>
        <v>2</v>
      </c>
    </row>
    <row r="8" spans="1:21" x14ac:dyDescent="0.25">
      <c r="A8" t="str">
        <f t="shared" si="0"/>
        <v>7,3,1,0,0,0,0</v>
      </c>
      <c r="B8">
        <v>7</v>
      </c>
      <c r="C8">
        <v>3</v>
      </c>
      <c r="D8">
        <v>1</v>
      </c>
      <c r="J8" t="s">
        <v>745</v>
      </c>
      <c r="P8" s="18">
        <f>'Formato 7 c)'!B13</f>
        <v>0.75</v>
      </c>
      <c r="Q8" s="18">
        <f>'Formato 7 c)'!C13</f>
        <v>1</v>
      </c>
      <c r="R8" s="18">
        <f>'Formato 7 c)'!D13</f>
        <v>1.25</v>
      </c>
      <c r="S8" s="18">
        <f>'Formato 7 c)'!E13</f>
        <v>1.5</v>
      </c>
      <c r="T8" s="18">
        <f>'Formato 7 c)'!F13</f>
        <v>1.75</v>
      </c>
      <c r="U8" s="18">
        <f>'Formato 7 c)'!G13</f>
        <v>2</v>
      </c>
    </row>
    <row r="9" spans="1:21" x14ac:dyDescent="0.25">
      <c r="A9" t="str">
        <f t="shared" si="0"/>
        <v>7,3,1,0,0,0,0</v>
      </c>
      <c r="B9">
        <v>7</v>
      </c>
      <c r="C9">
        <v>3</v>
      </c>
      <c r="D9">
        <v>1</v>
      </c>
      <c r="J9" t="s">
        <v>746</v>
      </c>
      <c r="P9" s="18">
        <f>'Formato 7 c)'!B14</f>
        <v>0.75</v>
      </c>
      <c r="Q9" s="18">
        <f>'Formato 7 c)'!C14</f>
        <v>1</v>
      </c>
      <c r="R9" s="18">
        <f>'Formato 7 c)'!D14</f>
        <v>1.25</v>
      </c>
      <c r="S9" s="18">
        <f>'Formato 7 c)'!E14</f>
        <v>1.5</v>
      </c>
      <c r="T9" s="18">
        <f>'Formato 7 c)'!F14</f>
        <v>1.75</v>
      </c>
      <c r="U9" s="18">
        <f>'Formato 7 c)'!G14</f>
        <v>2</v>
      </c>
    </row>
    <row r="10" spans="1:21" x14ac:dyDescent="0.25">
      <c r="A10" t="str">
        <f t="shared" si="0"/>
        <v>7,3,1,0,0,0,0</v>
      </c>
      <c r="B10">
        <v>7</v>
      </c>
      <c r="C10">
        <v>3</v>
      </c>
      <c r="D10">
        <v>1</v>
      </c>
      <c r="J10" t="s">
        <v>759</v>
      </c>
      <c r="P10" s="18">
        <f>'Formato 7 c)'!B15</f>
        <v>0.75</v>
      </c>
      <c r="Q10" s="18">
        <f>'Formato 7 c)'!C15</f>
        <v>1</v>
      </c>
      <c r="R10" s="18">
        <f>'Formato 7 c)'!D15</f>
        <v>1.25</v>
      </c>
      <c r="S10" s="18">
        <f>'Formato 7 c)'!E15</f>
        <v>1.5</v>
      </c>
      <c r="T10" s="18">
        <f>'Formato 7 c)'!F15</f>
        <v>1.75</v>
      </c>
      <c r="U10" s="18">
        <f>'Formato 7 c)'!G15</f>
        <v>2</v>
      </c>
    </row>
    <row r="11" spans="1:21" x14ac:dyDescent="0.25">
      <c r="A11" t="str">
        <f t="shared" si="0"/>
        <v>7,3,1,0,0,0,0</v>
      </c>
      <c r="B11">
        <v>7</v>
      </c>
      <c r="C11">
        <v>3</v>
      </c>
      <c r="D11">
        <v>1</v>
      </c>
      <c r="J11" t="s">
        <v>758</v>
      </c>
      <c r="P11" s="18">
        <f>'Formato 7 c)'!B16</f>
        <v>0.75</v>
      </c>
      <c r="Q11" s="18">
        <f>'Formato 7 c)'!C16</f>
        <v>1</v>
      </c>
      <c r="R11" s="18">
        <f>'Formato 7 c)'!D16</f>
        <v>1.25</v>
      </c>
      <c r="S11" s="18">
        <f>'Formato 7 c)'!E16</f>
        <v>1.5</v>
      </c>
      <c r="T11" s="18">
        <f>'Formato 7 c)'!F16</f>
        <v>1.75</v>
      </c>
      <c r="U11" s="18">
        <f>'Formato 7 c)'!G16</f>
        <v>2</v>
      </c>
    </row>
    <row r="12" spans="1:21" x14ac:dyDescent="0.25">
      <c r="A12" t="str">
        <f t="shared" si="0"/>
        <v>7,3,1,0,0,0,0</v>
      </c>
      <c r="B12">
        <v>7</v>
      </c>
      <c r="C12">
        <v>3</v>
      </c>
      <c r="D12">
        <v>1</v>
      </c>
      <c r="J12" t="s">
        <v>3275</v>
      </c>
      <c r="P12" s="18">
        <f>'Formato 7 c)'!B17</f>
        <v>0.75</v>
      </c>
      <c r="Q12" s="18">
        <f>'Formato 7 c)'!C17</f>
        <v>1</v>
      </c>
      <c r="R12" s="18">
        <f>'Formato 7 c)'!D17</f>
        <v>1.25</v>
      </c>
      <c r="S12" s="18">
        <f>'Formato 7 c)'!E17</f>
        <v>1.5</v>
      </c>
      <c r="T12" s="18">
        <f>'Formato 7 c)'!F17</f>
        <v>1.75</v>
      </c>
      <c r="U12" s="18">
        <f>'Formato 7 c)'!G17</f>
        <v>2</v>
      </c>
    </row>
    <row r="13" spans="1:21" x14ac:dyDescent="0.25">
      <c r="A13" t="str">
        <f t="shared" si="0"/>
        <v>7,3,1,0,0,0,0</v>
      </c>
      <c r="B13">
        <v>7</v>
      </c>
      <c r="C13">
        <v>3</v>
      </c>
      <c r="D13">
        <v>1</v>
      </c>
      <c r="J13" t="s">
        <v>766</v>
      </c>
      <c r="P13" s="18">
        <f>'Formato 7 c)'!B18</f>
        <v>0.75</v>
      </c>
      <c r="Q13" s="18">
        <f>'Formato 7 c)'!C18</f>
        <v>1</v>
      </c>
      <c r="R13" s="18">
        <f>'Formato 7 c)'!D18</f>
        <v>1.25</v>
      </c>
      <c r="S13" s="18">
        <f>'Formato 7 c)'!E18</f>
        <v>1.5</v>
      </c>
      <c r="T13" s="18">
        <f>'Formato 7 c)'!F18</f>
        <v>1.75</v>
      </c>
      <c r="U13" s="18">
        <f>'Formato 7 c)'!G18</f>
        <v>2</v>
      </c>
    </row>
    <row r="14" spans="1:21" x14ac:dyDescent="0.25">
      <c r="A14" t="str">
        <f t="shared" si="0"/>
        <v>7,3,1,0,0,0,0</v>
      </c>
      <c r="B14">
        <v>7</v>
      </c>
      <c r="C14">
        <v>3</v>
      </c>
      <c r="D14">
        <v>1</v>
      </c>
      <c r="J14" t="s">
        <v>770</v>
      </c>
      <c r="P14" s="18">
        <f>'Formato 7 c)'!B19</f>
        <v>0.75</v>
      </c>
      <c r="Q14" s="18">
        <f>'Formato 7 c)'!C19</f>
        <v>1</v>
      </c>
      <c r="R14" s="18">
        <f>'Formato 7 c)'!D19</f>
        <v>1.25</v>
      </c>
      <c r="S14" s="18">
        <f>'Formato 7 c)'!E19</f>
        <v>1.5</v>
      </c>
      <c r="T14" s="18">
        <f>'Formato 7 c)'!F19</f>
        <v>1.75</v>
      </c>
      <c r="U14" s="18">
        <f>'Formato 7 c)'!G19</f>
        <v>2</v>
      </c>
    </row>
    <row r="15" spans="1:21" x14ac:dyDescent="0.25">
      <c r="A15" t="str">
        <f t="shared" si="0"/>
        <v>7,3,2,0,0,0,0</v>
      </c>
      <c r="B15">
        <v>7</v>
      </c>
      <c r="C15">
        <v>3</v>
      </c>
      <c r="D15">
        <v>2</v>
      </c>
      <c r="I15" t="s">
        <v>708</v>
      </c>
      <c r="P15" s="18">
        <f>'Formato 7 c)'!B21</f>
        <v>3.75</v>
      </c>
      <c r="Q15" s="18">
        <f>'Formato 7 c)'!C21</f>
        <v>5</v>
      </c>
      <c r="R15" s="18">
        <f>'Formato 7 c)'!D21</f>
        <v>6.25</v>
      </c>
      <c r="S15" s="18">
        <f>'Formato 7 c)'!E21</f>
        <v>7.5</v>
      </c>
      <c r="T15" s="18">
        <f>'Formato 7 c)'!F21</f>
        <v>8.75</v>
      </c>
      <c r="U15" s="18">
        <f>'Formato 7 c)'!G21</f>
        <v>10</v>
      </c>
    </row>
    <row r="16" spans="1:21" x14ac:dyDescent="0.25">
      <c r="A16" t="str">
        <f t="shared" si="0"/>
        <v>7,3,2,0,0,0,0</v>
      </c>
      <c r="B16">
        <v>7</v>
      </c>
      <c r="C16">
        <v>3</v>
      </c>
      <c r="D16">
        <v>2</v>
      </c>
      <c r="J16" t="s">
        <v>654</v>
      </c>
      <c r="P16" s="18">
        <f>'Formato 7 c)'!B22</f>
        <v>0.75</v>
      </c>
      <c r="Q16" s="18">
        <f>'Formato 7 c)'!C22</f>
        <v>1</v>
      </c>
      <c r="R16" s="18">
        <f>'Formato 7 c)'!D22</f>
        <v>1.25</v>
      </c>
      <c r="S16" s="18">
        <f>'Formato 7 c)'!E22</f>
        <v>1.5</v>
      </c>
      <c r="T16" s="18">
        <f>'Formato 7 c)'!F22</f>
        <v>1.75</v>
      </c>
      <c r="U16" s="18">
        <f>'Formato 7 c)'!G22</f>
        <v>2</v>
      </c>
    </row>
    <row r="17" spans="1:21" x14ac:dyDescent="0.25">
      <c r="A17" t="str">
        <f t="shared" si="0"/>
        <v>7,3,2,0,0,0,0</v>
      </c>
      <c r="B17">
        <v>7</v>
      </c>
      <c r="C17">
        <v>3</v>
      </c>
      <c r="D17">
        <v>2</v>
      </c>
      <c r="J17" t="s">
        <v>766</v>
      </c>
      <c r="P17" s="18">
        <f>'Formato 7 c)'!B23</f>
        <v>0.75</v>
      </c>
      <c r="Q17" s="18">
        <f>'Formato 7 c)'!C23</f>
        <v>1</v>
      </c>
      <c r="R17" s="18">
        <f>'Formato 7 c)'!D23</f>
        <v>1.25</v>
      </c>
      <c r="S17" s="18">
        <f>'Formato 7 c)'!E23</f>
        <v>1.5</v>
      </c>
      <c r="T17" s="18">
        <f>'Formato 7 c)'!F23</f>
        <v>1.75</v>
      </c>
      <c r="U17" s="18">
        <f>'Formato 7 c)'!G23</f>
        <v>2</v>
      </c>
    </row>
    <row r="18" spans="1:21" x14ac:dyDescent="0.25">
      <c r="A18" t="str">
        <f t="shared" si="0"/>
        <v>7,3,2,0,0,0,0</v>
      </c>
      <c r="B18">
        <v>7</v>
      </c>
      <c r="C18">
        <v>3</v>
      </c>
      <c r="D18">
        <v>2</v>
      </c>
      <c r="J18" t="s">
        <v>783</v>
      </c>
      <c r="P18" s="18">
        <f>'Formato 7 c)'!B24</f>
        <v>0.75</v>
      </c>
      <c r="Q18" s="18">
        <f>'Formato 7 c)'!C24</f>
        <v>1</v>
      </c>
      <c r="R18" s="18">
        <f>'Formato 7 c)'!D24</f>
        <v>1.25</v>
      </c>
      <c r="S18" s="18">
        <f>'Formato 7 c)'!E24</f>
        <v>1.5</v>
      </c>
      <c r="T18" s="18">
        <f>'Formato 7 c)'!F24</f>
        <v>1.75</v>
      </c>
      <c r="U18" s="18">
        <f>'Formato 7 c)'!G24</f>
        <v>2</v>
      </c>
    </row>
    <row r="19" spans="1:21" x14ac:dyDescent="0.25">
      <c r="A19" t="str">
        <f t="shared" si="0"/>
        <v>7,3,2,0,0,0,0</v>
      </c>
      <c r="B19">
        <v>7</v>
      </c>
      <c r="C19">
        <v>3</v>
      </c>
      <c r="D19">
        <v>2</v>
      </c>
      <c r="J19" t="s">
        <v>786</v>
      </c>
      <c r="P19" s="18">
        <f>'Formato 7 c)'!B25</f>
        <v>0.75</v>
      </c>
      <c r="Q19" s="18">
        <f>'Formato 7 c)'!C25</f>
        <v>1</v>
      </c>
      <c r="R19" s="18">
        <f>'Formato 7 c)'!D25</f>
        <v>1.25</v>
      </c>
      <c r="S19" s="18">
        <f>'Formato 7 c)'!E25</f>
        <v>1.5</v>
      </c>
      <c r="T19" s="18">
        <f>'Formato 7 c)'!F25</f>
        <v>1.75</v>
      </c>
      <c r="U19" s="18">
        <f>'Formato 7 c)'!G25</f>
        <v>2</v>
      </c>
    </row>
    <row r="20" spans="1:21" x14ac:dyDescent="0.25">
      <c r="A20" t="str">
        <f t="shared" si="0"/>
        <v>7,3,2,0,0,0,0</v>
      </c>
      <c r="B20">
        <v>7</v>
      </c>
      <c r="C20">
        <v>3</v>
      </c>
      <c r="D20">
        <v>2</v>
      </c>
      <c r="J20" t="s">
        <v>787</v>
      </c>
      <c r="P20" s="18">
        <f>'Formato 7 c)'!B26</f>
        <v>0.75</v>
      </c>
      <c r="Q20" s="18">
        <f>'Formato 7 c)'!C26</f>
        <v>1</v>
      </c>
      <c r="R20" s="18">
        <f>'Formato 7 c)'!D26</f>
        <v>1.25</v>
      </c>
      <c r="S20" s="18">
        <f>'Formato 7 c)'!E26</f>
        <v>1.5</v>
      </c>
      <c r="T20" s="18">
        <f>'Formato 7 c)'!F26</f>
        <v>1.75</v>
      </c>
      <c r="U20" s="18">
        <f>'Formato 7 c)'!G26</f>
        <v>2</v>
      </c>
    </row>
    <row r="21" spans="1:21" x14ac:dyDescent="0.25">
      <c r="A21" t="str">
        <f t="shared" si="0"/>
        <v>7,3,3,0,0,0,0</v>
      </c>
      <c r="B21">
        <v>7</v>
      </c>
      <c r="C21">
        <v>3</v>
      </c>
      <c r="D21">
        <v>3</v>
      </c>
      <c r="I21" t="s">
        <v>789</v>
      </c>
      <c r="P21" s="18">
        <f>'Formato 7 c)'!B28</f>
        <v>0.75</v>
      </c>
      <c r="Q21" s="18">
        <f>'Formato 7 c)'!C28</f>
        <v>1</v>
      </c>
      <c r="R21" s="18">
        <f>'Formato 7 c)'!D28</f>
        <v>1.25</v>
      </c>
      <c r="S21" s="18">
        <f>'Formato 7 c)'!E28</f>
        <v>1.5</v>
      </c>
      <c r="T21" s="18">
        <f>'Formato 7 c)'!F28</f>
        <v>1.75</v>
      </c>
      <c r="U21" s="18">
        <f>'Formato 7 c)'!G28</f>
        <v>2</v>
      </c>
    </row>
    <row r="22" spans="1:21" x14ac:dyDescent="0.25">
      <c r="A22" t="str">
        <f t="shared" si="0"/>
        <v>7,3,3,0,0,0,0</v>
      </c>
      <c r="B22">
        <v>7</v>
      </c>
      <c r="C22">
        <v>3</v>
      </c>
      <c r="D22">
        <v>3</v>
      </c>
      <c r="J22" t="s">
        <v>789</v>
      </c>
      <c r="P22" s="18">
        <f>'Formato 7 c)'!B29</f>
        <v>0.75</v>
      </c>
      <c r="Q22" s="18">
        <f>'Formato 7 c)'!C29</f>
        <v>1</v>
      </c>
      <c r="R22" s="18">
        <f>'Formato 7 c)'!D29</f>
        <v>1.25</v>
      </c>
      <c r="S22" s="18">
        <f>'Formato 7 c)'!E29</f>
        <v>1.5</v>
      </c>
      <c r="T22" s="18">
        <f>'Formato 7 c)'!F29</f>
        <v>1.75</v>
      </c>
      <c r="U22" s="18">
        <f>'Formato 7 c)'!G29</f>
        <v>2</v>
      </c>
    </row>
    <row r="23" spans="1:21" x14ac:dyDescent="0.25">
      <c r="A23" t="str">
        <f t="shared" si="0"/>
        <v>7,3,4,0,0,0,0</v>
      </c>
      <c r="B23">
        <v>7</v>
      </c>
      <c r="C23">
        <v>3</v>
      </c>
      <c r="D23">
        <v>4</v>
      </c>
      <c r="I23" t="s">
        <v>3276</v>
      </c>
      <c r="P23" s="18">
        <f>'Formato 7 c)'!B31</f>
        <v>13.5</v>
      </c>
      <c r="Q23" s="18">
        <f>'Formato 7 c)'!C31</f>
        <v>18</v>
      </c>
      <c r="R23" s="18">
        <f>'Formato 7 c)'!D31</f>
        <v>22.5</v>
      </c>
      <c r="S23" s="18">
        <f>'Formato 7 c)'!E31</f>
        <v>27</v>
      </c>
      <c r="T23" s="18">
        <f>'Formato 7 c)'!F31</f>
        <v>31.5</v>
      </c>
      <c r="U23" s="18">
        <f>'Formato 7 c)'!G31</f>
        <v>36</v>
      </c>
    </row>
    <row r="24" spans="1:21" x14ac:dyDescent="0.25">
      <c r="A24" t="str">
        <f t="shared" si="0"/>
        <v>7,3,5,0,0,0,0</v>
      </c>
      <c r="B24">
        <v>7</v>
      </c>
      <c r="C24">
        <v>3</v>
      </c>
      <c r="D24">
        <v>5</v>
      </c>
      <c r="I24" t="s">
        <v>271</v>
      </c>
      <c r="P24" s="18">
        <f>'Formato 7 c)'!B33</f>
        <v>0</v>
      </c>
      <c r="Q24" s="18">
        <f>'Formato 7 c)'!C33</f>
        <v>0</v>
      </c>
      <c r="R24" s="18">
        <f>'Formato 7 c)'!D33</f>
        <v>0</v>
      </c>
      <c r="S24" s="18">
        <f>'Formato 7 c)'!E33</f>
        <v>0</v>
      </c>
      <c r="T24" s="18">
        <f>'Formato 7 c)'!F33</f>
        <v>0</v>
      </c>
      <c r="U24" s="18">
        <f>'Formato 7 c)'!G33</f>
        <v>0</v>
      </c>
    </row>
    <row r="25" spans="1:21" x14ac:dyDescent="0.25">
      <c r="A25" t="str">
        <f t="shared" si="0"/>
        <v>7,3,5,0,0,0,0</v>
      </c>
      <c r="B25">
        <v>7</v>
      </c>
      <c r="C25">
        <v>3</v>
      </c>
      <c r="D25">
        <v>5</v>
      </c>
      <c r="J25" t="s">
        <v>3264</v>
      </c>
      <c r="P25" s="18">
        <f>'Formato 7 c)'!B34</f>
        <v>0.75</v>
      </c>
      <c r="Q25" s="18">
        <f>'Formato 7 c)'!C34</f>
        <v>1</v>
      </c>
      <c r="R25" s="18">
        <f>'Formato 7 c)'!D34</f>
        <v>1.25</v>
      </c>
      <c r="S25" s="18">
        <f>'Formato 7 c)'!E34</f>
        <v>1.5</v>
      </c>
      <c r="T25" s="18">
        <f>'Formato 7 c)'!F34</f>
        <v>1.75</v>
      </c>
      <c r="U25" s="18">
        <f>'Formato 7 c)'!G34</f>
        <v>2</v>
      </c>
    </row>
    <row r="26" spans="1:21" x14ac:dyDescent="0.25">
      <c r="A26" t="str">
        <f t="shared" si="0"/>
        <v>7,3,5,0,0,0,0</v>
      </c>
      <c r="B26">
        <v>7</v>
      </c>
      <c r="C26">
        <v>3</v>
      </c>
      <c r="D26">
        <v>5</v>
      </c>
      <c r="J26" t="s">
        <v>3277</v>
      </c>
      <c r="P26" s="18">
        <f>'Formato 7 c)'!B35</f>
        <v>0.75</v>
      </c>
      <c r="Q26" s="18">
        <f>'Formato 7 c)'!C35</f>
        <v>1</v>
      </c>
      <c r="R26" s="18">
        <f>'Formato 7 c)'!D35</f>
        <v>1.25</v>
      </c>
      <c r="S26" s="18">
        <f>'Formato 7 c)'!E35</f>
        <v>1.5</v>
      </c>
      <c r="T26" s="18">
        <f>'Formato 7 c)'!F35</f>
        <v>1.75</v>
      </c>
      <c r="U26" s="18">
        <f>'Formato 7 c)'!G35</f>
        <v>2</v>
      </c>
    </row>
    <row r="27" spans="1:21" x14ac:dyDescent="0.25">
      <c r="A27" t="str">
        <f t="shared" si="0"/>
        <v>7,3,5,0,0,0,0</v>
      </c>
      <c r="B27">
        <v>7</v>
      </c>
      <c r="C27">
        <v>3</v>
      </c>
      <c r="D27">
        <v>5</v>
      </c>
      <c r="J27" t="s">
        <v>3278</v>
      </c>
      <c r="P27" s="18">
        <f>'Formato 7 c)'!B36</f>
        <v>1.5</v>
      </c>
      <c r="Q27" s="18">
        <f>'Formato 7 c)'!C36</f>
        <v>2</v>
      </c>
      <c r="R27" s="18">
        <f>'Formato 7 c)'!D36</f>
        <v>2.5</v>
      </c>
      <c r="S27" s="18">
        <f>'Formato 7 c)'!E36</f>
        <v>3</v>
      </c>
      <c r="T27" s="18">
        <f>'Formato 7 c)'!F36</f>
        <v>3.5</v>
      </c>
      <c r="U27" s="18">
        <f>'Formato 7 c)'!G36</f>
        <v>4</v>
      </c>
    </row>
  </sheetData>
  <sheetProtection algorithmName="SHA-512" hashValue="5s80qCxxKeG3CLHZTr32sE1Lwu+sPHKGIesiqNJNaNW1H6YopaG75Y4r0Li+tdq7MgRevWiPdhPQoQ+zgQ5lRg==" saltValue="WSmwNq5kXYKyV30pZQ4swg==" spinCount="100000" sheet="1" objects="1" scenarios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G33"/>
  <sheetViews>
    <sheetView showGridLines="0" zoomScale="90" zoomScaleNormal="90" workbookViewId="0">
      <selection sqref="A1:G1"/>
    </sheetView>
  </sheetViews>
  <sheetFormatPr baseColWidth="10" defaultColWidth="0" defaultRowHeight="15" zeroHeight="1" x14ac:dyDescent="0.25"/>
  <cols>
    <col min="1" max="1" width="69.42578125" customWidth="1"/>
    <col min="2" max="7" width="20.7109375" customWidth="1"/>
    <col min="8" max="16384" width="10.85546875" hidden="1"/>
  </cols>
  <sheetData>
    <row r="1" spans="1:7" s="91" customFormat="1" ht="37.5" customHeight="1" x14ac:dyDescent="0.25">
      <c r="A1" s="176" t="s">
        <v>490</v>
      </c>
      <c r="B1" s="176"/>
      <c r="C1" s="176"/>
      <c r="D1" s="176"/>
      <c r="E1" s="176"/>
      <c r="F1" s="176"/>
      <c r="G1" s="176"/>
    </row>
    <row r="2" spans="1:7" x14ac:dyDescent="0.25">
      <c r="A2" s="158" t="str">
        <f>ENTIDAD</f>
        <v>Municipio de León, Gobierno del Estado de Guanajuato</v>
      </c>
      <c r="B2" s="159"/>
      <c r="C2" s="159"/>
      <c r="D2" s="159"/>
      <c r="E2" s="159"/>
      <c r="F2" s="159"/>
      <c r="G2" s="160"/>
    </row>
    <row r="3" spans="1:7" x14ac:dyDescent="0.25">
      <c r="A3" s="161" t="s">
        <v>491</v>
      </c>
      <c r="B3" s="162"/>
      <c r="C3" s="162"/>
      <c r="D3" s="162"/>
      <c r="E3" s="162"/>
      <c r="F3" s="162"/>
      <c r="G3" s="163"/>
    </row>
    <row r="4" spans="1:7" x14ac:dyDescent="0.25">
      <c r="A4" s="167" t="s">
        <v>118</v>
      </c>
      <c r="B4" s="168"/>
      <c r="C4" s="168"/>
      <c r="D4" s="168"/>
      <c r="E4" s="168"/>
      <c r="F4" s="168"/>
      <c r="G4" s="169"/>
    </row>
    <row r="5" spans="1:7" x14ac:dyDescent="0.25">
      <c r="A5" s="195" t="s">
        <v>3142</v>
      </c>
      <c r="B5" s="191" t="str">
        <f>ANIO5R</f>
        <v>2017 ¹ (c)</v>
      </c>
      <c r="C5" s="191" t="str">
        <f>ANIO4R</f>
        <v>2018 ¹ (c)</v>
      </c>
      <c r="D5" s="191" t="str">
        <f>ANIO3R</f>
        <v>2019 ¹ (c)</v>
      </c>
      <c r="E5" s="191" t="str">
        <f>ANIO2R</f>
        <v>2020 ¹ (c)</v>
      </c>
      <c r="F5" s="191" t="str">
        <f>ANIO1R</f>
        <v>2021 ¹ (c)</v>
      </c>
      <c r="G5" s="51">
        <f>ANIO_INFORME</f>
        <v>2022</v>
      </c>
    </row>
    <row r="6" spans="1:7" ht="32.1" customHeight="1" x14ac:dyDescent="0.25">
      <c r="A6" s="196"/>
      <c r="B6" s="192"/>
      <c r="C6" s="192"/>
      <c r="D6" s="192"/>
      <c r="E6" s="192"/>
      <c r="F6" s="192"/>
      <c r="G6" s="88" t="s">
        <v>3296</v>
      </c>
    </row>
    <row r="7" spans="1:7" x14ac:dyDescent="0.25">
      <c r="A7" s="52" t="s">
        <v>492</v>
      </c>
      <c r="B7" s="59">
        <f>SUM(B8:B16)</f>
        <v>6.75</v>
      </c>
      <c r="C7" s="59">
        <f t="shared" ref="C7:G7" si="0">SUM(C8:C16)</f>
        <v>9</v>
      </c>
      <c r="D7" s="59">
        <f t="shared" si="0"/>
        <v>11.25</v>
      </c>
      <c r="E7" s="59">
        <f t="shared" si="0"/>
        <v>13.5</v>
      </c>
      <c r="F7" s="59">
        <f t="shared" si="0"/>
        <v>15.75</v>
      </c>
      <c r="G7" s="59">
        <f t="shared" si="0"/>
        <v>18</v>
      </c>
    </row>
    <row r="8" spans="1:7" x14ac:dyDescent="0.25">
      <c r="A8" s="53" t="s">
        <v>454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455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456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457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458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3" t="s">
        <v>459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460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461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462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x14ac:dyDescent="0.25">
      <c r="A17" s="54"/>
      <c r="B17" s="54"/>
      <c r="C17" s="54"/>
      <c r="D17" s="54"/>
      <c r="E17" s="54"/>
      <c r="F17" s="54"/>
      <c r="G17" s="54"/>
    </row>
    <row r="18" spans="1:7" x14ac:dyDescent="0.25">
      <c r="A18" s="55" t="s">
        <v>493</v>
      </c>
      <c r="B18" s="61">
        <f>SUM(B19:B27)</f>
        <v>6.75</v>
      </c>
      <c r="C18" s="61">
        <f t="shared" ref="C18:G18" si="1">SUM(C19:C27)</f>
        <v>9</v>
      </c>
      <c r="D18" s="61">
        <f t="shared" si="1"/>
        <v>11.25</v>
      </c>
      <c r="E18" s="61">
        <f t="shared" si="1"/>
        <v>13.5</v>
      </c>
      <c r="F18" s="61">
        <f t="shared" si="1"/>
        <v>15.75</v>
      </c>
      <c r="G18" s="61">
        <f t="shared" si="1"/>
        <v>18</v>
      </c>
    </row>
    <row r="19" spans="1:7" x14ac:dyDescent="0.25">
      <c r="A19" s="53" t="s">
        <v>454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x14ac:dyDescent="0.25">
      <c r="A20" s="53" t="s">
        <v>455</v>
      </c>
      <c r="B20" s="60">
        <v>0.75</v>
      </c>
      <c r="C20" s="60">
        <v>1</v>
      </c>
      <c r="D20" s="60">
        <v>1.25</v>
      </c>
      <c r="E20" s="60">
        <v>1.5</v>
      </c>
      <c r="F20" s="60">
        <v>1.75</v>
      </c>
      <c r="G20" s="60">
        <v>2</v>
      </c>
    </row>
    <row r="21" spans="1:7" x14ac:dyDescent="0.25">
      <c r="A21" s="53" t="s">
        <v>456</v>
      </c>
      <c r="B21" s="60">
        <v>0.75</v>
      </c>
      <c r="C21" s="60">
        <v>1</v>
      </c>
      <c r="D21" s="60">
        <v>1.25</v>
      </c>
      <c r="E21" s="60">
        <v>1.5</v>
      </c>
      <c r="F21" s="60">
        <v>1.75</v>
      </c>
      <c r="G21" s="60">
        <v>2</v>
      </c>
    </row>
    <row r="22" spans="1:7" x14ac:dyDescent="0.25">
      <c r="A22" s="53" t="s">
        <v>457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458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459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460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464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x14ac:dyDescent="0.25">
      <c r="A27" s="53" t="s">
        <v>462</v>
      </c>
      <c r="B27" s="60">
        <v>0.75</v>
      </c>
      <c r="C27" s="60">
        <v>1</v>
      </c>
      <c r="D27" s="60">
        <v>1.25</v>
      </c>
      <c r="E27" s="60">
        <v>1.5</v>
      </c>
      <c r="F27" s="60">
        <v>1.75</v>
      </c>
      <c r="G27" s="60">
        <v>2</v>
      </c>
    </row>
    <row r="28" spans="1:7" x14ac:dyDescent="0.25">
      <c r="A28" s="54"/>
      <c r="B28" s="54"/>
      <c r="C28" s="54"/>
      <c r="D28" s="54"/>
      <c r="E28" s="54"/>
      <c r="F28" s="54"/>
      <c r="G28" s="54"/>
    </row>
    <row r="29" spans="1:7" x14ac:dyDescent="0.25">
      <c r="A29" s="55" t="s">
        <v>494</v>
      </c>
      <c r="B29" s="60">
        <f>B7+B18</f>
        <v>13.5</v>
      </c>
      <c r="C29" s="60">
        <f t="shared" ref="C29:G29" si="2">C7+C18</f>
        <v>18</v>
      </c>
      <c r="D29" s="60">
        <f t="shared" si="2"/>
        <v>22.5</v>
      </c>
      <c r="E29" s="60">
        <f t="shared" si="2"/>
        <v>27</v>
      </c>
      <c r="F29" s="60">
        <f t="shared" si="2"/>
        <v>31.5</v>
      </c>
      <c r="G29" s="60">
        <f t="shared" si="2"/>
        <v>36</v>
      </c>
    </row>
    <row r="30" spans="1:7" x14ac:dyDescent="0.25">
      <c r="A30" s="58"/>
      <c r="B30" s="58"/>
      <c r="C30" s="58"/>
      <c r="D30" s="58"/>
      <c r="E30" s="58"/>
      <c r="F30" s="58"/>
      <c r="G30" s="58"/>
    </row>
    <row r="31" spans="1:7" x14ac:dyDescent="0.25">
      <c r="A31" s="90"/>
    </row>
    <row r="32" spans="1:7" x14ac:dyDescent="0.25">
      <c r="A32" s="190" t="s">
        <v>3293</v>
      </c>
      <c r="B32" s="190"/>
      <c r="C32" s="190"/>
      <c r="D32" s="190"/>
      <c r="E32" s="190"/>
      <c r="F32" s="190"/>
      <c r="G32" s="190"/>
    </row>
    <row r="33" spans="1:7" x14ac:dyDescent="0.25">
      <c r="A33" s="190" t="s">
        <v>3294</v>
      </c>
      <c r="B33" s="190"/>
      <c r="C33" s="190"/>
      <c r="D33" s="190"/>
      <c r="E33" s="190"/>
      <c r="F33" s="190"/>
      <c r="G33" s="190"/>
    </row>
  </sheetData>
  <sheetProtection password="93CF" sheet="1" objects="1" scenarios="1"/>
  <mergeCells count="12">
    <mergeCell ref="A33:G33"/>
    <mergeCell ref="A1:G1"/>
    <mergeCell ref="A2:G2"/>
    <mergeCell ref="A3:G3"/>
    <mergeCell ref="A4:G4"/>
    <mergeCell ref="A32:G32"/>
    <mergeCell ref="A5:A6"/>
    <mergeCell ref="B5:B6"/>
    <mergeCell ref="C5:C6"/>
    <mergeCell ref="D5:D6"/>
    <mergeCell ref="E5:E6"/>
    <mergeCell ref="F5:F6"/>
  </mergeCells>
  <dataValidations count="6">
    <dataValidation allowBlank="1" showInputMessage="1" showErrorMessage="1" prompt="Año 1 (c)" sqref="F5:F6"/>
    <dataValidation allowBlank="1" showInputMessage="1" showErrorMessage="1" prompt="Año 2 (c)" sqref="E5:E6"/>
    <dataValidation allowBlank="1" showInputMessage="1" showErrorMessage="1" prompt="Año 3 (c)" sqref="D5:D6"/>
    <dataValidation allowBlank="1" showInputMessage="1" showErrorMessage="1" prompt="Año 4 (c)" sqref="C5:C6"/>
    <dataValidation allowBlank="1" showInputMessage="1" showErrorMessage="1" prompt="Año 5 (c)" sqref="B5:B6"/>
    <dataValidation type="decimal" allowBlank="1" showInputMessage="1" showErrorMessage="1" sqref="B7:G29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>
          <x14:formula1>
            <xm:f>'Info General'!I6</xm:f>
          </x14:formula1>
          <x14:formula2>
            <xm:f>'Info General'!J6</xm:f>
          </x14:formula2>
          <xm:sqref>G5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U25"/>
  <sheetViews>
    <sheetView workbookViewId="0">
      <selection activeCell="O25" sqref="O2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7,4,1,0,0,0,0</v>
      </c>
      <c r="B2">
        <v>7</v>
      </c>
      <c r="C2">
        <v>4</v>
      </c>
      <c r="D2">
        <v>1</v>
      </c>
      <c r="I2" t="s">
        <v>711</v>
      </c>
      <c r="P2" s="18">
        <f>'Formato 7 d)'!B7</f>
        <v>6.75</v>
      </c>
      <c r="Q2" s="18">
        <f>'Formato 7 d)'!C7</f>
        <v>9</v>
      </c>
      <c r="R2" s="18">
        <f>'Formato 7 d)'!D7</f>
        <v>11.25</v>
      </c>
      <c r="S2" s="18">
        <f>'Formato 7 d)'!E7</f>
        <v>13.5</v>
      </c>
      <c r="T2" s="18">
        <f>'Formato 7 d)'!F7</f>
        <v>15.75</v>
      </c>
      <c r="U2" s="18">
        <f>'Formato 7 d)'!G7</f>
        <v>18</v>
      </c>
    </row>
    <row r="3" spans="1:21" x14ac:dyDescent="0.25">
      <c r="A3" t="str">
        <f t="shared" ref="A3:A11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7,4,1,1,0,0,0</v>
      </c>
      <c r="B3">
        <v>7</v>
      </c>
      <c r="C3">
        <v>4</v>
      </c>
      <c r="D3">
        <v>1</v>
      </c>
      <c r="E3">
        <v>1</v>
      </c>
      <c r="J3" t="s">
        <v>3151</v>
      </c>
      <c r="P3" s="18">
        <f>'Formato 7 d)'!B8</f>
        <v>0.75</v>
      </c>
      <c r="Q3" s="18">
        <f>'Formato 7 d)'!C8</f>
        <v>1</v>
      </c>
      <c r="R3" s="18">
        <f>'Formato 7 d)'!D8</f>
        <v>1.25</v>
      </c>
      <c r="S3" s="18">
        <f>'Formato 7 d)'!E8</f>
        <v>1.5</v>
      </c>
      <c r="T3" s="18">
        <f>'Formato 7 d)'!F8</f>
        <v>1.75</v>
      </c>
      <c r="U3" s="18">
        <f>'Formato 7 d)'!G8</f>
        <v>2</v>
      </c>
    </row>
    <row r="4" spans="1:21" x14ac:dyDescent="0.25">
      <c r="A4" t="str">
        <f t="shared" si="0"/>
        <v>7,4,1,2,0,0,0</v>
      </c>
      <c r="B4">
        <v>7</v>
      </c>
      <c r="C4">
        <v>4</v>
      </c>
      <c r="D4">
        <v>1</v>
      </c>
      <c r="E4">
        <v>2</v>
      </c>
      <c r="J4" t="s">
        <v>3159</v>
      </c>
      <c r="P4" s="18">
        <f>'Formato 7 d)'!B9</f>
        <v>0.75</v>
      </c>
      <c r="Q4" s="18">
        <f>'Formato 7 d)'!C9</f>
        <v>1</v>
      </c>
      <c r="R4" s="18">
        <f>'Formato 7 d)'!D9</f>
        <v>1.25</v>
      </c>
      <c r="S4" s="18">
        <f>'Formato 7 d)'!E9</f>
        <v>1.5</v>
      </c>
      <c r="T4" s="18">
        <f>'Formato 7 d)'!F9</f>
        <v>1.75</v>
      </c>
      <c r="U4" s="18">
        <f>'Formato 7 d)'!G9</f>
        <v>2</v>
      </c>
    </row>
    <row r="5" spans="1:21" x14ac:dyDescent="0.25">
      <c r="A5" t="str">
        <f t="shared" si="0"/>
        <v>7,4,1,3,0,0,0</v>
      </c>
      <c r="B5">
        <v>7</v>
      </c>
      <c r="C5">
        <v>4</v>
      </c>
      <c r="D5">
        <v>1</v>
      </c>
      <c r="E5">
        <v>3</v>
      </c>
      <c r="J5" t="s">
        <v>3178</v>
      </c>
      <c r="P5" s="18">
        <f>'Formato 7 d)'!B10</f>
        <v>0.75</v>
      </c>
      <c r="Q5" s="18">
        <f>'Formato 7 d)'!C10</f>
        <v>1</v>
      </c>
      <c r="R5" s="18">
        <f>'Formato 7 d)'!D10</f>
        <v>1.25</v>
      </c>
      <c r="S5" s="18">
        <f>'Formato 7 d)'!E10</f>
        <v>1.5</v>
      </c>
      <c r="T5" s="18">
        <f>'Formato 7 d)'!F10</f>
        <v>1.75</v>
      </c>
      <c r="U5" s="18">
        <f>'Formato 7 d)'!G10</f>
        <v>2</v>
      </c>
    </row>
    <row r="6" spans="1:21" x14ac:dyDescent="0.25">
      <c r="A6" t="str">
        <f t="shared" si="0"/>
        <v>7,4,1,4,0,0,0</v>
      </c>
      <c r="B6">
        <v>7</v>
      </c>
      <c r="C6">
        <v>4</v>
      </c>
      <c r="D6">
        <v>1</v>
      </c>
      <c r="E6">
        <v>4</v>
      </c>
      <c r="J6" t="s">
        <v>3179</v>
      </c>
      <c r="P6" s="18">
        <f>'Formato 7 d)'!B11</f>
        <v>0.75</v>
      </c>
      <c r="Q6" s="18">
        <f>'Formato 7 d)'!C11</f>
        <v>1</v>
      </c>
      <c r="R6" s="18">
        <f>'Formato 7 d)'!D11</f>
        <v>1.25</v>
      </c>
      <c r="S6" s="18">
        <f>'Formato 7 d)'!E11</f>
        <v>1.5</v>
      </c>
      <c r="T6" s="18">
        <f>'Formato 7 d)'!F11</f>
        <v>1.75</v>
      </c>
      <c r="U6" s="18">
        <f>'Formato 7 d)'!G11</f>
        <v>2</v>
      </c>
    </row>
    <row r="7" spans="1:21" x14ac:dyDescent="0.25">
      <c r="A7" t="str">
        <f t="shared" si="0"/>
        <v>7,4,1,5,0,0,0</v>
      </c>
      <c r="B7">
        <v>7</v>
      </c>
      <c r="C7">
        <v>4</v>
      </c>
      <c r="D7">
        <v>1</v>
      </c>
      <c r="E7">
        <v>5</v>
      </c>
      <c r="J7" t="s">
        <v>3198</v>
      </c>
      <c r="P7" s="18">
        <f>'Formato 7 d)'!B12</f>
        <v>0.75</v>
      </c>
      <c r="Q7" s="18">
        <f>'Formato 7 d)'!C12</f>
        <v>1</v>
      </c>
      <c r="R7" s="18">
        <f>'Formato 7 d)'!D12</f>
        <v>1.25</v>
      </c>
      <c r="S7" s="18">
        <f>'Formato 7 d)'!E12</f>
        <v>1.5</v>
      </c>
      <c r="T7" s="18">
        <f>'Formato 7 d)'!F12</f>
        <v>1.75</v>
      </c>
      <c r="U7" s="18">
        <f>'Formato 7 d)'!G12</f>
        <v>2</v>
      </c>
    </row>
    <row r="8" spans="1:21" x14ac:dyDescent="0.25">
      <c r="A8" t="str">
        <f t="shared" si="0"/>
        <v>7,4,1,6,0,0,0</v>
      </c>
      <c r="B8">
        <v>7</v>
      </c>
      <c r="C8">
        <v>4</v>
      </c>
      <c r="D8">
        <v>1</v>
      </c>
      <c r="E8">
        <v>6</v>
      </c>
      <c r="J8" t="s">
        <v>3199</v>
      </c>
      <c r="P8" s="18">
        <f>'Formato 7 d)'!B13</f>
        <v>0.75</v>
      </c>
      <c r="Q8" s="18">
        <f>'Formato 7 d)'!C13</f>
        <v>1</v>
      </c>
      <c r="R8" s="18">
        <f>'Formato 7 d)'!D13</f>
        <v>1.25</v>
      </c>
      <c r="S8" s="18">
        <f>'Formato 7 d)'!E13</f>
        <v>1.5</v>
      </c>
      <c r="T8" s="18">
        <f>'Formato 7 d)'!F13</f>
        <v>1.75</v>
      </c>
      <c r="U8" s="18">
        <f>'Formato 7 d)'!G13</f>
        <v>2</v>
      </c>
    </row>
    <row r="9" spans="1:21" x14ac:dyDescent="0.25">
      <c r="A9" t="str">
        <f t="shared" si="0"/>
        <v>7,4,1,7,0,0,0</v>
      </c>
      <c r="B9">
        <v>7</v>
      </c>
      <c r="C9">
        <v>4</v>
      </c>
      <c r="D9">
        <v>1</v>
      </c>
      <c r="E9">
        <v>7</v>
      </c>
      <c r="J9" t="s">
        <v>3203</v>
      </c>
      <c r="P9" s="18">
        <f>'Formato 7 d)'!B14</f>
        <v>0.75</v>
      </c>
      <c r="Q9" s="18">
        <f>'Formato 7 d)'!C14</f>
        <v>1</v>
      </c>
      <c r="R9" s="18">
        <f>'Formato 7 d)'!D14</f>
        <v>1.25</v>
      </c>
      <c r="S9" s="18">
        <f>'Formato 7 d)'!E14</f>
        <v>1.5</v>
      </c>
      <c r="T9" s="18">
        <f>'Formato 7 d)'!F14</f>
        <v>1.75</v>
      </c>
      <c r="U9" s="18">
        <f>'Formato 7 d)'!G14</f>
        <v>2</v>
      </c>
    </row>
    <row r="10" spans="1:21" x14ac:dyDescent="0.25">
      <c r="A10" t="str">
        <f t="shared" si="0"/>
        <v>7,4,1,8,0,0,0</v>
      </c>
      <c r="B10">
        <v>7</v>
      </c>
      <c r="C10">
        <v>4</v>
      </c>
      <c r="D10">
        <v>1</v>
      </c>
      <c r="E10">
        <v>8</v>
      </c>
      <c r="J10" t="s">
        <v>3267</v>
      </c>
      <c r="P10" s="18">
        <f>'Formato 7 d)'!B15</f>
        <v>0.75</v>
      </c>
      <c r="Q10" s="18">
        <f>'Formato 7 d)'!C15</f>
        <v>1</v>
      </c>
      <c r="R10" s="18">
        <f>'Formato 7 d)'!D15</f>
        <v>1.25</v>
      </c>
      <c r="S10" s="18">
        <f>'Formato 7 d)'!E15</f>
        <v>1.5</v>
      </c>
      <c r="T10" s="18">
        <f>'Formato 7 d)'!F15</f>
        <v>1.75</v>
      </c>
      <c r="U10" s="18">
        <f>'Formato 7 d)'!G15</f>
        <v>2</v>
      </c>
    </row>
    <row r="11" spans="1:21" x14ac:dyDescent="0.25">
      <c r="A11" t="str">
        <f t="shared" si="0"/>
        <v>7,4,1,9,0,0,0</v>
      </c>
      <c r="B11">
        <v>7</v>
      </c>
      <c r="C11">
        <v>4</v>
      </c>
      <c r="D11">
        <v>1</v>
      </c>
      <c r="E11">
        <v>9</v>
      </c>
      <c r="J11" t="s">
        <v>669</v>
      </c>
      <c r="P11" s="18">
        <f>'Formato 7 d)'!B16</f>
        <v>0.75</v>
      </c>
      <c r="Q11" s="18">
        <f>'Formato 7 d)'!C16</f>
        <v>1</v>
      </c>
      <c r="R11" s="18">
        <f>'Formato 7 d)'!D16</f>
        <v>1.25</v>
      </c>
      <c r="S11" s="18">
        <f>'Formato 7 d)'!E16</f>
        <v>1.5</v>
      </c>
      <c r="T11" s="18">
        <f>'Formato 7 d)'!F16</f>
        <v>1.75</v>
      </c>
      <c r="U11" s="18">
        <f>'Formato 7 d)'!G16</f>
        <v>2</v>
      </c>
    </row>
    <row r="12" spans="1:21" x14ac:dyDescent="0.25">
      <c r="A12" t="str">
        <f t="shared" ref="A12" si="1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7,4,2,0,0,0,0</v>
      </c>
      <c r="B12">
        <v>7</v>
      </c>
      <c r="C12">
        <v>4</v>
      </c>
      <c r="D12">
        <v>2</v>
      </c>
      <c r="I12" t="s">
        <v>712</v>
      </c>
      <c r="P12" s="18">
        <f>'Formato 7 d)'!B18</f>
        <v>6.75</v>
      </c>
      <c r="Q12" s="18">
        <f>'Formato 7 d)'!C18</f>
        <v>9</v>
      </c>
      <c r="R12" s="18">
        <f>'Formato 7 d)'!D18</f>
        <v>11.25</v>
      </c>
      <c r="S12" s="18">
        <f>'Formato 7 d)'!E18</f>
        <v>13.5</v>
      </c>
      <c r="T12" s="18">
        <f>'Formato 7 d)'!F18</f>
        <v>15.75</v>
      </c>
      <c r="U12" s="18">
        <f>'Formato 7 d)'!G18</f>
        <v>18</v>
      </c>
    </row>
    <row r="13" spans="1:21" x14ac:dyDescent="0.25">
      <c r="A13" t="str">
        <f t="shared" ref="A13:A22" si="2">IF(LEN(CLEAN(B13))=0,"0",B13)&amp;","&amp;IF(LEN(CLEAN(C13))=0,"0",C13)&amp;","&amp;IF(LEN(CLEAN(D13))=0,"0",D13)&amp;","&amp;IF(LEN(CLEAN(E13))=0,"0",E13)&amp;","&amp;IF(LEN(CLEAN(F13))=0,"0",F13)&amp;","&amp;IF(LEN(CLEAN(G13))=0,"0",G13)&amp;","&amp;IF(LEN(CLEAN(H13))=0,"0",H13)</f>
        <v>7,4,2,1,0,0,0</v>
      </c>
      <c r="B13">
        <v>7</v>
      </c>
      <c r="C13">
        <v>4</v>
      </c>
      <c r="D13">
        <v>2</v>
      </c>
      <c r="E13">
        <v>1</v>
      </c>
      <c r="J13" t="s">
        <v>3151</v>
      </c>
      <c r="P13" s="18">
        <f>'Formato 7 d)'!B19</f>
        <v>0.75</v>
      </c>
      <c r="Q13" s="18">
        <f>'Formato 7 d)'!C19</f>
        <v>1</v>
      </c>
      <c r="R13" s="18">
        <f>'Formato 7 d)'!D19</f>
        <v>1.25</v>
      </c>
      <c r="S13" s="18">
        <f>'Formato 7 d)'!E19</f>
        <v>1.5</v>
      </c>
      <c r="T13" s="18">
        <f>'Formato 7 d)'!F19</f>
        <v>1.75</v>
      </c>
      <c r="U13" s="18">
        <f>'Formato 7 d)'!G19</f>
        <v>2</v>
      </c>
    </row>
    <row r="14" spans="1:21" x14ac:dyDescent="0.25">
      <c r="A14" t="str">
        <f t="shared" si="2"/>
        <v>7,4,2,2,0,0,0</v>
      </c>
      <c r="B14">
        <v>7</v>
      </c>
      <c r="C14">
        <v>4</v>
      </c>
      <c r="D14">
        <v>2</v>
      </c>
      <c r="E14">
        <v>2</v>
      </c>
      <c r="J14" t="s">
        <v>3159</v>
      </c>
      <c r="P14" s="18">
        <f>'Formato 7 d)'!B20</f>
        <v>0.75</v>
      </c>
      <c r="Q14" s="18">
        <f>'Formato 7 d)'!C20</f>
        <v>1</v>
      </c>
      <c r="R14" s="18">
        <f>'Formato 7 d)'!D20</f>
        <v>1.25</v>
      </c>
      <c r="S14" s="18">
        <f>'Formato 7 d)'!E20</f>
        <v>1.5</v>
      </c>
      <c r="T14" s="18">
        <f>'Formato 7 d)'!F20</f>
        <v>1.75</v>
      </c>
      <c r="U14" s="18">
        <f>'Formato 7 d)'!G20</f>
        <v>2</v>
      </c>
    </row>
    <row r="15" spans="1:21" x14ac:dyDescent="0.25">
      <c r="A15" t="str">
        <f t="shared" si="2"/>
        <v>7,4,2,3,0,0,0</v>
      </c>
      <c r="B15">
        <v>7</v>
      </c>
      <c r="C15">
        <v>4</v>
      </c>
      <c r="D15">
        <v>2</v>
      </c>
      <c r="E15">
        <v>3</v>
      </c>
      <c r="J15" t="s">
        <v>3178</v>
      </c>
      <c r="P15" s="18">
        <f>'Formato 7 d)'!B21</f>
        <v>0.75</v>
      </c>
      <c r="Q15" s="18">
        <f>'Formato 7 d)'!C21</f>
        <v>1</v>
      </c>
      <c r="R15" s="18">
        <f>'Formato 7 d)'!D21</f>
        <v>1.25</v>
      </c>
      <c r="S15" s="18">
        <f>'Formato 7 d)'!E21</f>
        <v>1.5</v>
      </c>
      <c r="T15" s="18">
        <f>'Formato 7 d)'!F21</f>
        <v>1.75</v>
      </c>
      <c r="U15" s="18">
        <f>'Formato 7 d)'!G21</f>
        <v>2</v>
      </c>
    </row>
    <row r="16" spans="1:21" x14ac:dyDescent="0.25">
      <c r="A16" t="str">
        <f t="shared" si="2"/>
        <v>7,4,2,4,0,0,0</v>
      </c>
      <c r="B16">
        <v>7</v>
      </c>
      <c r="C16">
        <v>4</v>
      </c>
      <c r="D16">
        <v>2</v>
      </c>
      <c r="E16">
        <v>4</v>
      </c>
      <c r="J16" t="s">
        <v>3179</v>
      </c>
      <c r="P16" s="18">
        <f>'Formato 7 d)'!B22</f>
        <v>0.75</v>
      </c>
      <c r="Q16" s="18">
        <f>'Formato 7 d)'!C22</f>
        <v>1</v>
      </c>
      <c r="R16" s="18">
        <f>'Formato 7 d)'!D22</f>
        <v>1.25</v>
      </c>
      <c r="S16" s="18">
        <f>'Formato 7 d)'!E22</f>
        <v>1.5</v>
      </c>
      <c r="T16" s="18">
        <f>'Formato 7 d)'!F22</f>
        <v>1.75</v>
      </c>
      <c r="U16" s="18">
        <f>'Formato 7 d)'!G22</f>
        <v>2</v>
      </c>
    </row>
    <row r="17" spans="1:21" x14ac:dyDescent="0.25">
      <c r="A17" t="str">
        <f t="shared" si="2"/>
        <v>7,4,2,5,0,0,0</v>
      </c>
      <c r="B17">
        <v>7</v>
      </c>
      <c r="C17">
        <v>4</v>
      </c>
      <c r="D17">
        <v>2</v>
      </c>
      <c r="E17">
        <v>5</v>
      </c>
      <c r="J17" t="s">
        <v>3198</v>
      </c>
      <c r="P17" s="18">
        <f>'Formato 7 d)'!B23</f>
        <v>0.75</v>
      </c>
      <c r="Q17" s="18">
        <f>'Formato 7 d)'!C23</f>
        <v>1</v>
      </c>
      <c r="R17" s="18">
        <f>'Formato 7 d)'!D23</f>
        <v>1.25</v>
      </c>
      <c r="S17" s="18">
        <f>'Formato 7 d)'!E23</f>
        <v>1.5</v>
      </c>
      <c r="T17" s="18">
        <f>'Formato 7 d)'!F23</f>
        <v>1.75</v>
      </c>
      <c r="U17" s="18">
        <f>'Formato 7 d)'!G23</f>
        <v>2</v>
      </c>
    </row>
    <row r="18" spans="1:21" x14ac:dyDescent="0.25">
      <c r="A18" t="str">
        <f t="shared" si="2"/>
        <v>7,4,2,6,0,0,0</v>
      </c>
      <c r="B18">
        <v>7</v>
      </c>
      <c r="C18">
        <v>4</v>
      </c>
      <c r="D18">
        <v>2</v>
      </c>
      <c r="E18">
        <v>6</v>
      </c>
      <c r="J18" t="s">
        <v>3199</v>
      </c>
      <c r="P18" s="18">
        <f>'Formato 7 d)'!B24</f>
        <v>0.75</v>
      </c>
      <c r="Q18" s="18">
        <f>'Formato 7 d)'!C24</f>
        <v>1</v>
      </c>
      <c r="R18" s="18">
        <f>'Formato 7 d)'!D24</f>
        <v>1.25</v>
      </c>
      <c r="S18" s="18">
        <f>'Formato 7 d)'!E24</f>
        <v>1.5</v>
      </c>
      <c r="T18" s="18">
        <f>'Formato 7 d)'!F24</f>
        <v>1.75</v>
      </c>
      <c r="U18" s="18">
        <f>'Formato 7 d)'!G24</f>
        <v>2</v>
      </c>
    </row>
    <row r="19" spans="1:21" x14ac:dyDescent="0.25">
      <c r="A19" t="str">
        <f t="shared" si="2"/>
        <v>7,4,2,7,0,0,0</v>
      </c>
      <c r="B19">
        <v>7</v>
      </c>
      <c r="C19">
        <v>4</v>
      </c>
      <c r="D19">
        <v>2</v>
      </c>
      <c r="E19">
        <v>7</v>
      </c>
      <c r="J19" t="s">
        <v>3203</v>
      </c>
      <c r="P19" s="18">
        <f>'Formato 7 d)'!B25</f>
        <v>0.75</v>
      </c>
      <c r="Q19" s="18">
        <f>'Formato 7 d)'!C25</f>
        <v>1</v>
      </c>
      <c r="R19" s="18">
        <f>'Formato 7 d)'!D25</f>
        <v>1.25</v>
      </c>
      <c r="S19" s="18">
        <f>'Formato 7 d)'!E25</f>
        <v>1.5</v>
      </c>
      <c r="T19" s="18">
        <f>'Formato 7 d)'!F25</f>
        <v>1.75</v>
      </c>
      <c r="U19" s="18">
        <f>'Formato 7 d)'!G25</f>
        <v>2</v>
      </c>
    </row>
    <row r="20" spans="1:21" x14ac:dyDescent="0.25">
      <c r="A20" t="str">
        <f t="shared" si="2"/>
        <v>7,4,2,8,0,0,0</v>
      </c>
      <c r="B20">
        <v>7</v>
      </c>
      <c r="C20">
        <v>4</v>
      </c>
      <c r="D20">
        <v>2</v>
      </c>
      <c r="E20">
        <v>8</v>
      </c>
      <c r="J20" t="s">
        <v>3267</v>
      </c>
      <c r="P20" s="18">
        <f>'Formato 7 d)'!B26</f>
        <v>0.75</v>
      </c>
      <c r="Q20" s="18">
        <f>'Formato 7 d)'!C26</f>
        <v>1</v>
      </c>
      <c r="R20" s="18">
        <f>'Formato 7 d)'!D26</f>
        <v>1.25</v>
      </c>
      <c r="S20" s="18">
        <f>'Formato 7 d)'!E26</f>
        <v>1.5</v>
      </c>
      <c r="T20" s="18">
        <f>'Formato 7 d)'!F26</f>
        <v>1.75</v>
      </c>
      <c r="U20" s="18">
        <f>'Formato 7 d)'!G26</f>
        <v>2</v>
      </c>
    </row>
    <row r="21" spans="1:21" x14ac:dyDescent="0.25">
      <c r="A21" t="str">
        <f t="shared" si="2"/>
        <v>7,4,2,9,0,0,0</v>
      </c>
      <c r="B21">
        <v>7</v>
      </c>
      <c r="C21">
        <v>4</v>
      </c>
      <c r="D21">
        <v>2</v>
      </c>
      <c r="E21">
        <v>9</v>
      </c>
      <c r="J21" t="s">
        <v>669</v>
      </c>
      <c r="P21" s="18">
        <f>'Formato 7 d)'!B27</f>
        <v>0.75</v>
      </c>
      <c r="Q21" s="18">
        <f>'Formato 7 d)'!C27</f>
        <v>1</v>
      </c>
      <c r="R21" s="18">
        <f>'Formato 7 d)'!D27</f>
        <v>1.25</v>
      </c>
      <c r="S21" s="18">
        <f>'Formato 7 d)'!E27</f>
        <v>1.5</v>
      </c>
      <c r="T21" s="18">
        <f>'Formato 7 d)'!F27</f>
        <v>1.75</v>
      </c>
      <c r="U21" s="18">
        <f>'Formato 7 d)'!G27</f>
        <v>2</v>
      </c>
    </row>
    <row r="22" spans="1:21" x14ac:dyDescent="0.25">
      <c r="A22" t="str">
        <f t="shared" si="2"/>
        <v>7,4,3,0,0,0,0</v>
      </c>
      <c r="B22">
        <v>7</v>
      </c>
      <c r="C22">
        <v>4</v>
      </c>
      <c r="D22">
        <v>3</v>
      </c>
      <c r="I22" t="s">
        <v>494</v>
      </c>
      <c r="P22" s="18">
        <f>'Formato 7 d)'!B29</f>
        <v>13.5</v>
      </c>
      <c r="Q22" s="18">
        <f>'Formato 7 d)'!C29</f>
        <v>18</v>
      </c>
      <c r="R22" s="18">
        <f>'Formato 7 d)'!D29</f>
        <v>22.5</v>
      </c>
      <c r="S22" s="18">
        <f>'Formato 7 d)'!E29</f>
        <v>27</v>
      </c>
      <c r="T22" s="18">
        <f>'Formato 7 d)'!F29</f>
        <v>31.5</v>
      </c>
      <c r="U22" s="18">
        <f>'Formato 7 d)'!G29</f>
        <v>36</v>
      </c>
    </row>
    <row r="23" spans="1:21" x14ac:dyDescent="0.25">
      <c r="P23" s="18"/>
      <c r="Q23" s="18"/>
      <c r="R23" s="18"/>
      <c r="S23" s="18"/>
      <c r="T23" s="18"/>
      <c r="U23" s="18"/>
    </row>
    <row r="24" spans="1:21" x14ac:dyDescent="0.25">
      <c r="P24" s="18"/>
      <c r="Q24" s="18"/>
      <c r="R24" s="18"/>
      <c r="S24" s="18"/>
      <c r="T24" s="18"/>
      <c r="U24" s="18"/>
    </row>
    <row r="25" spans="1:21" x14ac:dyDescent="0.25">
      <c r="P25" s="18"/>
      <c r="Q25" s="18"/>
      <c r="R25" s="18"/>
      <c r="S25" s="18"/>
      <c r="T25" s="18"/>
      <c r="U25" s="18"/>
    </row>
  </sheetData>
  <sheetProtection algorithmName="SHA-512" hashValue="JBqw2KSwUJudG5EJEJJWao7OeqN6yX0o0aQfUJHfUmeboxwbRaUM9QhEt9BUiji9zv0Ltqx16PpTZlhTgvWOXA==" saltValue="798ZZpD/gB31GeZ9i3XED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O572"/>
  <sheetViews>
    <sheetView topLeftCell="A37" zoomScale="115" zoomScaleNormal="115" workbookViewId="0">
      <selection activeCell="B35" sqref="B35"/>
    </sheetView>
  </sheetViews>
  <sheetFormatPr baseColWidth="10" defaultRowHeight="15" x14ac:dyDescent="0.25"/>
  <cols>
    <col min="1" max="1" width="4.7109375" customWidth="1"/>
    <col min="2" max="2" width="24.85546875" bestFit="1" customWidth="1"/>
    <col min="3" max="3" width="4.5703125" customWidth="1"/>
    <col min="4" max="4" width="2.7109375" bestFit="1" customWidth="1"/>
    <col min="5" max="5" width="22" bestFit="1" customWidth="1"/>
    <col min="6" max="6" width="2.7109375" bestFit="1" customWidth="1"/>
    <col min="7" max="7" width="15.28515625" bestFit="1" customWidth="1"/>
    <col min="8" max="8" width="1.7109375" bestFit="1" customWidth="1"/>
    <col min="9" max="9" width="15.42578125" bestFit="1" customWidth="1"/>
    <col min="10" max="10" width="2.7109375" bestFit="1" customWidth="1"/>
    <col min="11" max="11" width="12" customWidth="1"/>
    <col min="12" max="12" width="1.7109375" bestFit="1" customWidth="1"/>
    <col min="13" max="13" width="17.85546875" bestFit="1" customWidth="1"/>
    <col min="14" max="14" width="2.7109375" bestFit="1" customWidth="1"/>
    <col min="15" max="15" width="13.5703125" customWidth="1"/>
    <col min="16" max="16" width="1.7109375" bestFit="1" customWidth="1"/>
    <col min="17" max="17" width="23.7109375" bestFit="1" customWidth="1"/>
    <col min="18" max="18" width="2.7109375" bestFit="1" customWidth="1"/>
    <col min="19" max="19" width="21.42578125" bestFit="1" customWidth="1"/>
    <col min="20" max="20" width="2.7109375" bestFit="1" customWidth="1"/>
    <col min="21" max="21" width="20.28515625" bestFit="1" customWidth="1"/>
    <col min="22" max="22" width="2.7109375" bestFit="1" customWidth="1"/>
    <col min="23" max="23" width="19.42578125" bestFit="1" customWidth="1"/>
    <col min="24" max="24" width="2.7109375" bestFit="1" customWidth="1"/>
    <col min="25" max="25" width="42.5703125" bestFit="1" customWidth="1"/>
    <col min="26" max="26" width="2.7109375" bestFit="1" customWidth="1"/>
    <col min="27" max="27" width="29.140625" bestFit="1" customWidth="1"/>
    <col min="28" max="28" width="2.7109375" bestFit="1" customWidth="1"/>
    <col min="29" max="29" width="31.85546875" bestFit="1" customWidth="1"/>
    <col min="30" max="30" width="2.7109375" bestFit="1" customWidth="1"/>
    <col min="31" max="31" width="25" bestFit="1" customWidth="1"/>
    <col min="32" max="32" width="2.7109375" bestFit="1" customWidth="1"/>
    <col min="33" max="33" width="23.140625" bestFit="1" customWidth="1"/>
    <col min="34" max="34" width="2.7109375" bestFit="1" customWidth="1"/>
    <col min="35" max="35" width="26" bestFit="1" customWidth="1"/>
    <col min="36" max="36" width="2.7109375" bestFit="1" customWidth="1"/>
    <col min="37" max="37" width="17.85546875" bestFit="1" customWidth="1"/>
    <col min="38" max="38" width="2.7109375" bestFit="1" customWidth="1"/>
    <col min="39" max="39" width="17.28515625" bestFit="1" customWidth="1"/>
    <col min="40" max="40" width="2.7109375" bestFit="1" customWidth="1"/>
    <col min="41" max="41" width="20.140625" bestFit="1" customWidth="1"/>
    <col min="42" max="42" width="2.7109375" bestFit="1" customWidth="1"/>
    <col min="43" max="43" width="40.7109375" customWidth="1"/>
    <col min="44" max="44" width="2.7109375" bestFit="1" customWidth="1"/>
    <col min="45" max="45" width="27.85546875" bestFit="1" customWidth="1"/>
    <col min="46" max="46" width="2.7109375" bestFit="1" customWidth="1"/>
    <col min="47" max="47" width="18" bestFit="1" customWidth="1"/>
    <col min="48" max="48" width="2.7109375" bestFit="1" customWidth="1"/>
    <col min="49" max="49" width="17.85546875" bestFit="1" customWidth="1"/>
    <col min="50" max="50" width="2.7109375" bestFit="1" customWidth="1"/>
    <col min="51" max="51" width="24.28515625" bestFit="1" customWidth="1"/>
    <col min="52" max="52" width="2.7109375" bestFit="1" customWidth="1"/>
    <col min="53" max="53" width="15.28515625" bestFit="1" customWidth="1"/>
    <col min="54" max="54" width="2.7109375" bestFit="1" customWidth="1"/>
    <col min="55" max="55" width="23.42578125" bestFit="1" customWidth="1"/>
    <col min="56" max="56" width="2.7109375" bestFit="1" customWidth="1"/>
    <col min="57" max="57" width="14.140625" bestFit="1" customWidth="1"/>
    <col min="58" max="58" width="2.7109375" bestFit="1" customWidth="1"/>
    <col min="59" max="59" width="16.28515625" bestFit="1" customWidth="1"/>
    <col min="60" max="60" width="2.7109375" bestFit="1" customWidth="1"/>
    <col min="61" max="61" width="32.140625" bestFit="1" customWidth="1"/>
    <col min="62" max="62" width="2.7109375" bestFit="1" customWidth="1"/>
    <col min="63" max="63" width="30.5703125" bestFit="1" customWidth="1"/>
    <col min="64" max="64" width="2.7109375" bestFit="1" customWidth="1"/>
    <col min="65" max="65" width="14.7109375" bestFit="1" customWidth="1"/>
    <col min="66" max="66" width="2.7109375" bestFit="1" customWidth="1"/>
    <col min="67" max="67" width="26" bestFit="1" customWidth="1"/>
  </cols>
  <sheetData>
    <row r="1" spans="1:67" x14ac:dyDescent="0.25">
      <c r="B1" t="s">
        <v>795</v>
      </c>
      <c r="E1" t="s">
        <v>797</v>
      </c>
      <c r="G1" t="s">
        <v>798</v>
      </c>
      <c r="I1" t="s">
        <v>799</v>
      </c>
      <c r="K1" t="s">
        <v>800</v>
      </c>
      <c r="M1" t="s">
        <v>801</v>
      </c>
      <c r="O1" t="s">
        <v>802</v>
      </c>
      <c r="Q1" t="s">
        <v>803</v>
      </c>
      <c r="S1" t="s">
        <v>804</v>
      </c>
      <c r="U1" t="s">
        <v>805</v>
      </c>
      <c r="W1" t="s">
        <v>806</v>
      </c>
      <c r="Y1" t="s">
        <v>807</v>
      </c>
      <c r="AA1" t="s">
        <v>808</v>
      </c>
      <c r="AC1" t="s">
        <v>809</v>
      </c>
      <c r="AE1" t="s">
        <v>810</v>
      </c>
      <c r="AG1" t="s">
        <v>811</v>
      </c>
      <c r="AI1" t="s">
        <v>812</v>
      </c>
      <c r="AK1" t="s">
        <v>813</v>
      </c>
      <c r="AM1" t="s">
        <v>814</v>
      </c>
      <c r="AO1" t="s">
        <v>815</v>
      </c>
      <c r="AQ1" t="s">
        <v>816</v>
      </c>
      <c r="AS1" t="s">
        <v>817</v>
      </c>
      <c r="AU1" t="s">
        <v>818</v>
      </c>
      <c r="AW1" t="s">
        <v>819</v>
      </c>
      <c r="AY1" t="s">
        <v>820</v>
      </c>
      <c r="BA1" t="s">
        <v>821</v>
      </c>
      <c r="BC1" t="s">
        <v>822</v>
      </c>
      <c r="BE1" t="s">
        <v>823</v>
      </c>
      <c r="BG1" t="s">
        <v>824</v>
      </c>
      <c r="BI1" t="s">
        <v>825</v>
      </c>
      <c r="BK1" t="s">
        <v>826</v>
      </c>
      <c r="BM1" t="s">
        <v>827</v>
      </c>
      <c r="BO1" t="s">
        <v>828</v>
      </c>
    </row>
    <row r="2" spans="1:67" x14ac:dyDescent="0.25">
      <c r="A2">
        <v>1</v>
      </c>
      <c r="B2" t="s">
        <v>797</v>
      </c>
      <c r="D2">
        <v>0</v>
      </c>
      <c r="E2" t="s">
        <v>3135</v>
      </c>
      <c r="F2">
        <v>0</v>
      </c>
      <c r="G2" t="s">
        <v>3135</v>
      </c>
      <c r="H2">
        <v>0</v>
      </c>
      <c r="I2" t="s">
        <v>3135</v>
      </c>
      <c r="J2">
        <v>0</v>
      </c>
      <c r="K2" t="s">
        <v>3135</v>
      </c>
      <c r="L2">
        <v>0</v>
      </c>
      <c r="M2" t="s">
        <v>3135</v>
      </c>
      <c r="N2">
        <v>0</v>
      </c>
      <c r="O2" t="s">
        <v>3135</v>
      </c>
      <c r="P2">
        <v>0</v>
      </c>
      <c r="Q2" t="s">
        <v>3135</v>
      </c>
      <c r="R2">
        <v>0</v>
      </c>
      <c r="S2" t="s">
        <v>3135</v>
      </c>
      <c r="T2">
        <v>0</v>
      </c>
      <c r="U2" t="s">
        <v>3135</v>
      </c>
      <c r="V2">
        <v>0</v>
      </c>
      <c r="W2" t="s">
        <v>3135</v>
      </c>
      <c r="X2">
        <v>0</v>
      </c>
      <c r="Y2" t="s">
        <v>3135</v>
      </c>
      <c r="Z2">
        <v>0</v>
      </c>
      <c r="AA2" t="s">
        <v>3135</v>
      </c>
      <c r="AB2">
        <v>0</v>
      </c>
      <c r="AC2" t="s">
        <v>3135</v>
      </c>
      <c r="AD2">
        <v>0</v>
      </c>
      <c r="AE2" t="s">
        <v>3135</v>
      </c>
      <c r="AF2">
        <v>0</v>
      </c>
      <c r="AG2" t="s">
        <v>3135</v>
      </c>
      <c r="AH2">
        <v>0</v>
      </c>
      <c r="AI2" t="s">
        <v>3135</v>
      </c>
      <c r="AJ2">
        <v>0</v>
      </c>
      <c r="AK2" t="s">
        <v>3135</v>
      </c>
      <c r="AL2">
        <v>0</v>
      </c>
      <c r="AM2" t="s">
        <v>3135</v>
      </c>
      <c r="AN2">
        <v>0</v>
      </c>
      <c r="AO2" t="s">
        <v>3135</v>
      </c>
      <c r="AP2">
        <v>0</v>
      </c>
      <c r="AQ2" t="s">
        <v>3135</v>
      </c>
      <c r="AR2">
        <v>0</v>
      </c>
      <c r="AS2" t="s">
        <v>3135</v>
      </c>
      <c r="AT2">
        <v>0</v>
      </c>
      <c r="AU2" t="s">
        <v>3135</v>
      </c>
      <c r="AV2">
        <v>0</v>
      </c>
      <c r="AW2" t="s">
        <v>3135</v>
      </c>
      <c r="AX2">
        <v>0</v>
      </c>
      <c r="AY2" t="s">
        <v>3135</v>
      </c>
      <c r="AZ2">
        <v>0</v>
      </c>
      <c r="BA2" t="s">
        <v>3135</v>
      </c>
      <c r="BB2">
        <v>0</v>
      </c>
      <c r="BC2" t="s">
        <v>3135</v>
      </c>
      <c r="BD2">
        <v>0</v>
      </c>
      <c r="BE2" t="s">
        <v>3135</v>
      </c>
      <c r="BF2">
        <v>0</v>
      </c>
      <c r="BG2" t="s">
        <v>3135</v>
      </c>
      <c r="BH2">
        <v>0</v>
      </c>
      <c r="BI2" t="s">
        <v>3135</v>
      </c>
      <c r="BJ2">
        <v>0</v>
      </c>
      <c r="BK2" t="s">
        <v>3135</v>
      </c>
      <c r="BL2">
        <v>0</v>
      </c>
      <c r="BM2" t="s">
        <v>3135</v>
      </c>
      <c r="BN2">
        <v>0</v>
      </c>
      <c r="BO2" t="s">
        <v>3135</v>
      </c>
    </row>
    <row r="3" spans="1:67" x14ac:dyDescent="0.25">
      <c r="A3">
        <v>2</v>
      </c>
      <c r="B3" t="s">
        <v>798</v>
      </c>
      <c r="D3">
        <v>1</v>
      </c>
      <c r="E3" t="s">
        <v>797</v>
      </c>
      <c r="F3">
        <v>2</v>
      </c>
      <c r="G3" t="s">
        <v>840</v>
      </c>
      <c r="H3">
        <v>3</v>
      </c>
      <c r="I3" t="s">
        <v>845</v>
      </c>
      <c r="J3">
        <v>4</v>
      </c>
      <c r="K3" t="s">
        <v>850</v>
      </c>
      <c r="L3">
        <v>5</v>
      </c>
      <c r="M3" t="s">
        <v>860</v>
      </c>
      <c r="N3">
        <v>6</v>
      </c>
      <c r="O3" t="s">
        <v>895</v>
      </c>
      <c r="P3">
        <v>7</v>
      </c>
      <c r="Q3" t="s">
        <v>904</v>
      </c>
      <c r="R3">
        <v>8</v>
      </c>
      <c r="S3" t="s">
        <v>1025</v>
      </c>
      <c r="T3">
        <v>9</v>
      </c>
      <c r="U3" t="s">
        <v>1082</v>
      </c>
      <c r="V3">
        <v>10</v>
      </c>
      <c r="W3" t="s">
        <v>1096</v>
      </c>
      <c r="X3">
        <v>11</v>
      </c>
      <c r="Y3" t="s">
        <v>860</v>
      </c>
      <c r="Z3">
        <v>12</v>
      </c>
      <c r="AA3" t="s">
        <v>1174</v>
      </c>
      <c r="AB3">
        <v>13</v>
      </c>
      <c r="AC3" t="s">
        <v>1254</v>
      </c>
      <c r="AD3">
        <v>14</v>
      </c>
      <c r="AE3" t="s">
        <v>1336</v>
      </c>
      <c r="AF3">
        <v>15</v>
      </c>
      <c r="AG3" t="s">
        <v>1455</v>
      </c>
      <c r="AH3">
        <v>16</v>
      </c>
      <c r="AI3" t="s">
        <v>1574</v>
      </c>
      <c r="AJ3">
        <v>17</v>
      </c>
      <c r="AK3" t="s">
        <v>1677</v>
      </c>
      <c r="AL3">
        <v>18</v>
      </c>
      <c r="AM3" t="s">
        <v>1707</v>
      </c>
      <c r="AN3">
        <v>19</v>
      </c>
      <c r="AO3" t="s">
        <v>860</v>
      </c>
      <c r="AP3">
        <v>20</v>
      </c>
      <c r="AQ3" t="s">
        <v>1767</v>
      </c>
      <c r="AR3">
        <v>21</v>
      </c>
      <c r="AS3" t="s">
        <v>2335</v>
      </c>
      <c r="AT3">
        <v>22</v>
      </c>
      <c r="AU3" t="s">
        <v>2538</v>
      </c>
      <c r="AV3">
        <v>23</v>
      </c>
      <c r="AW3" t="s">
        <v>2553</v>
      </c>
      <c r="AX3">
        <v>24</v>
      </c>
      <c r="AY3" t="s">
        <v>2561</v>
      </c>
      <c r="AZ3">
        <v>25</v>
      </c>
      <c r="BA3" t="s">
        <v>2612</v>
      </c>
      <c r="BB3">
        <v>26</v>
      </c>
      <c r="BC3" t="s">
        <v>2629</v>
      </c>
      <c r="BD3">
        <v>27</v>
      </c>
      <c r="BE3" t="s">
        <v>2693</v>
      </c>
      <c r="BF3">
        <v>28</v>
      </c>
      <c r="BG3" t="s">
        <v>860</v>
      </c>
      <c r="BH3">
        <v>29</v>
      </c>
      <c r="BI3" t="s">
        <v>2737</v>
      </c>
      <c r="BJ3">
        <v>30</v>
      </c>
      <c r="BK3" t="s">
        <v>2335</v>
      </c>
      <c r="BL3">
        <v>31</v>
      </c>
      <c r="BM3" t="s">
        <v>2983</v>
      </c>
      <c r="BN3">
        <v>32</v>
      </c>
      <c r="BO3" t="s">
        <v>3087</v>
      </c>
    </row>
    <row r="4" spans="1:67" x14ac:dyDescent="0.25">
      <c r="A4">
        <v>3</v>
      </c>
      <c r="B4" t="s">
        <v>799</v>
      </c>
      <c r="D4">
        <v>1</v>
      </c>
      <c r="E4" t="s">
        <v>830</v>
      </c>
      <c r="F4">
        <v>2</v>
      </c>
      <c r="G4" t="s">
        <v>841</v>
      </c>
      <c r="H4">
        <v>3</v>
      </c>
      <c r="I4" t="s">
        <v>846</v>
      </c>
      <c r="J4">
        <v>4</v>
      </c>
      <c r="K4" t="s">
        <v>851</v>
      </c>
      <c r="L4">
        <v>5</v>
      </c>
      <c r="M4" t="s">
        <v>861</v>
      </c>
      <c r="N4">
        <v>6</v>
      </c>
      <c r="O4" t="s">
        <v>802</v>
      </c>
      <c r="P4">
        <v>7</v>
      </c>
      <c r="Q4" t="s">
        <v>905</v>
      </c>
      <c r="R4">
        <v>8</v>
      </c>
      <c r="S4" t="s">
        <v>907</v>
      </c>
      <c r="T4">
        <v>9</v>
      </c>
      <c r="U4" t="s">
        <v>1083</v>
      </c>
      <c r="V4">
        <v>10</v>
      </c>
      <c r="W4" t="s">
        <v>1097</v>
      </c>
      <c r="X4">
        <v>11</v>
      </c>
      <c r="Y4" t="s">
        <v>1132</v>
      </c>
      <c r="Z4">
        <v>12</v>
      </c>
      <c r="AA4" t="s">
        <v>1175</v>
      </c>
      <c r="AB4">
        <v>13</v>
      </c>
      <c r="AC4" t="s">
        <v>1255</v>
      </c>
      <c r="AD4">
        <v>14</v>
      </c>
      <c r="AE4" t="s">
        <v>1337</v>
      </c>
      <c r="AF4">
        <v>15</v>
      </c>
      <c r="AG4" t="s">
        <v>1456</v>
      </c>
      <c r="AH4">
        <v>16</v>
      </c>
      <c r="AI4" t="s">
        <v>1575</v>
      </c>
      <c r="AJ4">
        <v>17</v>
      </c>
      <c r="AK4" t="s">
        <v>1678</v>
      </c>
      <c r="AL4">
        <v>18</v>
      </c>
      <c r="AM4" t="s">
        <v>1708</v>
      </c>
      <c r="AN4">
        <v>19</v>
      </c>
      <c r="AO4" t="s">
        <v>1725</v>
      </c>
      <c r="AP4">
        <v>20</v>
      </c>
      <c r="AQ4" t="s">
        <v>1768</v>
      </c>
      <c r="AR4">
        <v>21</v>
      </c>
      <c r="AS4" t="s">
        <v>2336</v>
      </c>
      <c r="AT4">
        <v>22</v>
      </c>
      <c r="AU4" t="s">
        <v>2539</v>
      </c>
      <c r="AV4">
        <v>23</v>
      </c>
      <c r="AW4" t="s">
        <v>1084</v>
      </c>
      <c r="AX4">
        <v>24</v>
      </c>
      <c r="AY4" t="s">
        <v>2562</v>
      </c>
      <c r="AZ4">
        <v>25</v>
      </c>
      <c r="BA4" t="s">
        <v>2613</v>
      </c>
      <c r="BB4">
        <v>26</v>
      </c>
      <c r="BC4" t="s">
        <v>2630</v>
      </c>
      <c r="BD4">
        <v>27</v>
      </c>
      <c r="BE4" t="s">
        <v>2566</v>
      </c>
      <c r="BF4">
        <v>28</v>
      </c>
      <c r="BG4" t="s">
        <v>907</v>
      </c>
      <c r="BH4">
        <v>29</v>
      </c>
      <c r="BI4" t="s">
        <v>2738</v>
      </c>
      <c r="BJ4">
        <v>30</v>
      </c>
      <c r="BK4" t="s">
        <v>1254</v>
      </c>
      <c r="BL4">
        <v>31</v>
      </c>
      <c r="BM4" t="s">
        <v>2984</v>
      </c>
      <c r="BN4">
        <v>32</v>
      </c>
      <c r="BO4" t="s">
        <v>3088</v>
      </c>
    </row>
    <row r="5" spans="1:67" x14ac:dyDescent="0.25">
      <c r="A5">
        <v>4</v>
      </c>
      <c r="B5" t="s">
        <v>800</v>
      </c>
      <c r="D5">
        <v>1</v>
      </c>
      <c r="E5" t="s">
        <v>831</v>
      </c>
      <c r="F5">
        <v>2</v>
      </c>
      <c r="G5" t="s">
        <v>842</v>
      </c>
      <c r="H5">
        <v>3</v>
      </c>
      <c r="I5" t="s">
        <v>847</v>
      </c>
      <c r="J5">
        <v>4</v>
      </c>
      <c r="K5" t="s">
        <v>800</v>
      </c>
      <c r="L5">
        <v>5</v>
      </c>
      <c r="M5" t="s">
        <v>862</v>
      </c>
      <c r="N5">
        <v>6</v>
      </c>
      <c r="O5" t="s">
        <v>896</v>
      </c>
      <c r="P5">
        <v>7</v>
      </c>
      <c r="Q5" t="s">
        <v>906</v>
      </c>
      <c r="R5">
        <v>8</v>
      </c>
      <c r="S5" t="s">
        <v>862</v>
      </c>
      <c r="T5">
        <v>9</v>
      </c>
      <c r="U5" t="s">
        <v>1084</v>
      </c>
      <c r="V5">
        <v>10</v>
      </c>
      <c r="W5" t="s">
        <v>1098</v>
      </c>
      <c r="X5">
        <v>11</v>
      </c>
      <c r="Y5" t="s">
        <v>1133</v>
      </c>
      <c r="Z5">
        <v>12</v>
      </c>
      <c r="AA5" t="s">
        <v>1176</v>
      </c>
      <c r="AB5">
        <v>13</v>
      </c>
      <c r="AC5" t="s">
        <v>1256</v>
      </c>
      <c r="AD5">
        <v>14</v>
      </c>
      <c r="AE5" t="s">
        <v>1338</v>
      </c>
      <c r="AF5">
        <v>15</v>
      </c>
      <c r="AG5" t="s">
        <v>1457</v>
      </c>
      <c r="AH5">
        <v>16</v>
      </c>
      <c r="AI5" t="s">
        <v>1082</v>
      </c>
      <c r="AJ5">
        <v>17</v>
      </c>
      <c r="AK5" t="s">
        <v>1679</v>
      </c>
      <c r="AL5">
        <v>18</v>
      </c>
      <c r="AM5" t="s">
        <v>1709</v>
      </c>
      <c r="AN5">
        <v>19</v>
      </c>
      <c r="AO5" t="s">
        <v>862</v>
      </c>
      <c r="AP5">
        <v>20</v>
      </c>
      <c r="AQ5" t="s">
        <v>1769</v>
      </c>
      <c r="AR5">
        <v>21</v>
      </c>
      <c r="AS5" t="s">
        <v>1254</v>
      </c>
      <c r="AT5">
        <v>22</v>
      </c>
      <c r="AU5" t="s">
        <v>2540</v>
      </c>
      <c r="AV5">
        <v>23</v>
      </c>
      <c r="AW5" t="s">
        <v>2554</v>
      </c>
      <c r="AX5">
        <v>24</v>
      </c>
      <c r="AY5" t="s">
        <v>2563</v>
      </c>
      <c r="AZ5">
        <v>25</v>
      </c>
      <c r="BA5" t="s">
        <v>2614</v>
      </c>
      <c r="BB5">
        <v>26</v>
      </c>
      <c r="BC5" t="s">
        <v>2631</v>
      </c>
      <c r="BD5">
        <v>27</v>
      </c>
      <c r="BE5" t="s">
        <v>2694</v>
      </c>
      <c r="BF5">
        <v>28</v>
      </c>
      <c r="BG5" t="s">
        <v>2708</v>
      </c>
      <c r="BH5">
        <v>29</v>
      </c>
      <c r="BI5" t="s">
        <v>2739</v>
      </c>
      <c r="BJ5">
        <v>30</v>
      </c>
      <c r="BK5" t="s">
        <v>2791</v>
      </c>
      <c r="BL5">
        <v>31</v>
      </c>
      <c r="BM5" t="s">
        <v>2985</v>
      </c>
      <c r="BN5">
        <v>32</v>
      </c>
      <c r="BO5" t="s">
        <v>3089</v>
      </c>
    </row>
    <row r="6" spans="1:67" x14ac:dyDescent="0.25">
      <c r="A6">
        <v>5</v>
      </c>
      <c r="B6" t="s">
        <v>801</v>
      </c>
      <c r="D6">
        <v>1</v>
      </c>
      <c r="E6" t="s">
        <v>832</v>
      </c>
      <c r="F6">
        <v>2</v>
      </c>
      <c r="G6" t="s">
        <v>843</v>
      </c>
      <c r="H6">
        <v>3</v>
      </c>
      <c r="I6" t="s">
        <v>848</v>
      </c>
      <c r="J6">
        <v>4</v>
      </c>
      <c r="K6" t="s">
        <v>852</v>
      </c>
      <c r="L6">
        <v>5</v>
      </c>
      <c r="M6" t="s">
        <v>863</v>
      </c>
      <c r="N6">
        <v>6</v>
      </c>
      <c r="O6" t="s">
        <v>897</v>
      </c>
      <c r="P6">
        <v>7</v>
      </c>
      <c r="Q6" t="s">
        <v>907</v>
      </c>
      <c r="R6">
        <v>8</v>
      </c>
      <c r="S6" t="s">
        <v>1026</v>
      </c>
      <c r="T6">
        <v>9</v>
      </c>
      <c r="U6" t="s">
        <v>1085</v>
      </c>
      <c r="V6">
        <v>10</v>
      </c>
      <c r="W6" t="s">
        <v>1099</v>
      </c>
      <c r="X6">
        <v>11</v>
      </c>
      <c r="Y6" t="s">
        <v>1134</v>
      </c>
      <c r="Z6">
        <v>12</v>
      </c>
      <c r="AA6" t="s">
        <v>1177</v>
      </c>
      <c r="AB6">
        <v>13</v>
      </c>
      <c r="AC6" t="s">
        <v>1257</v>
      </c>
      <c r="AD6">
        <v>14</v>
      </c>
      <c r="AE6" t="s">
        <v>1339</v>
      </c>
      <c r="AF6">
        <v>15</v>
      </c>
      <c r="AG6" t="s">
        <v>1458</v>
      </c>
      <c r="AH6">
        <v>16</v>
      </c>
      <c r="AI6" t="s">
        <v>1576</v>
      </c>
      <c r="AJ6">
        <v>17</v>
      </c>
      <c r="AK6" t="s">
        <v>1680</v>
      </c>
      <c r="AL6">
        <v>18</v>
      </c>
      <c r="AM6" t="s">
        <v>1710</v>
      </c>
      <c r="AN6">
        <v>19</v>
      </c>
      <c r="AO6" t="s">
        <v>1726</v>
      </c>
      <c r="AP6">
        <v>20</v>
      </c>
      <c r="AQ6" t="s">
        <v>1770</v>
      </c>
      <c r="AR6">
        <v>21</v>
      </c>
      <c r="AS6" t="s">
        <v>2337</v>
      </c>
      <c r="AT6">
        <v>22</v>
      </c>
      <c r="AU6" t="s">
        <v>2541</v>
      </c>
      <c r="AV6">
        <v>23</v>
      </c>
      <c r="AW6" t="s">
        <v>2555</v>
      </c>
      <c r="AX6">
        <v>24</v>
      </c>
      <c r="AY6" t="s">
        <v>2564</v>
      </c>
      <c r="AZ6">
        <v>25</v>
      </c>
      <c r="BA6" t="s">
        <v>2615</v>
      </c>
      <c r="BB6">
        <v>26</v>
      </c>
      <c r="BC6" t="s">
        <v>2632</v>
      </c>
      <c r="BD6">
        <v>27</v>
      </c>
      <c r="BE6" t="s">
        <v>2695</v>
      </c>
      <c r="BF6">
        <v>28</v>
      </c>
      <c r="BG6" t="s">
        <v>2709</v>
      </c>
      <c r="BH6">
        <v>29</v>
      </c>
      <c r="BI6" t="s">
        <v>2740</v>
      </c>
      <c r="BJ6">
        <v>30</v>
      </c>
      <c r="BK6" t="s">
        <v>1256</v>
      </c>
      <c r="BL6">
        <v>31</v>
      </c>
      <c r="BM6" t="s">
        <v>2986</v>
      </c>
      <c r="BN6">
        <v>32</v>
      </c>
      <c r="BO6" t="s">
        <v>1084</v>
      </c>
    </row>
    <row r="7" spans="1:67" x14ac:dyDescent="0.25">
      <c r="A7">
        <v>6</v>
      </c>
      <c r="B7" t="s">
        <v>802</v>
      </c>
      <c r="D7">
        <v>1</v>
      </c>
      <c r="E7" t="s">
        <v>833</v>
      </c>
      <c r="F7">
        <v>2</v>
      </c>
      <c r="G7" t="s">
        <v>844</v>
      </c>
      <c r="H7">
        <v>3</v>
      </c>
      <c r="I7" t="s">
        <v>849</v>
      </c>
      <c r="J7">
        <v>4</v>
      </c>
      <c r="K7" t="s">
        <v>853</v>
      </c>
      <c r="L7">
        <v>5</v>
      </c>
      <c r="M7" t="s">
        <v>864</v>
      </c>
      <c r="N7">
        <v>6</v>
      </c>
      <c r="O7" t="s">
        <v>898</v>
      </c>
      <c r="P7">
        <v>7</v>
      </c>
      <c r="Q7" t="s">
        <v>908</v>
      </c>
      <c r="R7">
        <v>8</v>
      </c>
      <c r="S7" t="s">
        <v>1027</v>
      </c>
      <c r="T7">
        <v>9</v>
      </c>
      <c r="U7" t="s">
        <v>1086</v>
      </c>
      <c r="V7">
        <v>10</v>
      </c>
      <c r="W7" t="s">
        <v>806</v>
      </c>
      <c r="X7">
        <v>11</v>
      </c>
      <c r="Y7" t="s">
        <v>1135</v>
      </c>
      <c r="Z7">
        <v>12</v>
      </c>
      <c r="AA7" t="s">
        <v>1178</v>
      </c>
      <c r="AB7">
        <v>13</v>
      </c>
      <c r="AC7" t="s">
        <v>1258</v>
      </c>
      <c r="AD7">
        <v>14</v>
      </c>
      <c r="AE7" t="s">
        <v>1340</v>
      </c>
      <c r="AF7">
        <v>15</v>
      </c>
      <c r="AG7" t="s">
        <v>1459</v>
      </c>
      <c r="AH7">
        <v>16</v>
      </c>
      <c r="AI7" t="s">
        <v>1577</v>
      </c>
      <c r="AJ7">
        <v>17</v>
      </c>
      <c r="AK7" t="s">
        <v>1681</v>
      </c>
      <c r="AL7">
        <v>18</v>
      </c>
      <c r="AM7" t="s">
        <v>1711</v>
      </c>
      <c r="AN7">
        <v>19</v>
      </c>
      <c r="AO7" t="s">
        <v>1727</v>
      </c>
      <c r="AP7">
        <v>20</v>
      </c>
      <c r="AQ7" t="s">
        <v>1771</v>
      </c>
      <c r="AR7">
        <v>21</v>
      </c>
      <c r="AS7" t="s">
        <v>2338</v>
      </c>
      <c r="AT7">
        <v>22</v>
      </c>
      <c r="AU7" t="s">
        <v>2542</v>
      </c>
      <c r="AV7">
        <v>23</v>
      </c>
      <c r="AW7" t="s">
        <v>2556</v>
      </c>
      <c r="AX7">
        <v>24</v>
      </c>
      <c r="AY7" t="s">
        <v>2565</v>
      </c>
      <c r="AZ7">
        <v>25</v>
      </c>
      <c r="BA7" t="s">
        <v>2616</v>
      </c>
      <c r="BB7">
        <v>26</v>
      </c>
      <c r="BC7" t="s">
        <v>2633</v>
      </c>
      <c r="BD7">
        <v>27</v>
      </c>
      <c r="BE7" t="s">
        <v>2696</v>
      </c>
      <c r="BF7">
        <v>28</v>
      </c>
      <c r="BG7" t="s">
        <v>2710</v>
      </c>
      <c r="BH7">
        <v>29</v>
      </c>
      <c r="BI7" t="s">
        <v>2741</v>
      </c>
      <c r="BJ7">
        <v>30</v>
      </c>
      <c r="BK7" t="s">
        <v>2792</v>
      </c>
      <c r="BL7">
        <v>31</v>
      </c>
      <c r="BM7" t="s">
        <v>2987</v>
      </c>
      <c r="BN7">
        <v>32</v>
      </c>
      <c r="BO7" t="s">
        <v>3090</v>
      </c>
    </row>
    <row r="8" spans="1:67" x14ac:dyDescent="0.25">
      <c r="A8">
        <v>7</v>
      </c>
      <c r="B8" t="s">
        <v>803</v>
      </c>
      <c r="D8">
        <v>1</v>
      </c>
      <c r="E8" t="s">
        <v>834</v>
      </c>
      <c r="J8">
        <v>4</v>
      </c>
      <c r="K8" t="s">
        <v>854</v>
      </c>
      <c r="L8">
        <v>5</v>
      </c>
      <c r="M8" t="s">
        <v>865</v>
      </c>
      <c r="N8">
        <v>6</v>
      </c>
      <c r="O8" t="s">
        <v>899</v>
      </c>
      <c r="P8">
        <v>7</v>
      </c>
      <c r="Q8" t="s">
        <v>909</v>
      </c>
      <c r="R8">
        <v>8</v>
      </c>
      <c r="S8" t="s">
        <v>1028</v>
      </c>
      <c r="T8">
        <v>9</v>
      </c>
      <c r="U8" t="s">
        <v>898</v>
      </c>
      <c r="V8">
        <v>10</v>
      </c>
      <c r="W8" t="s">
        <v>1100</v>
      </c>
      <c r="X8">
        <v>11</v>
      </c>
      <c r="Y8" t="s">
        <v>1136</v>
      </c>
      <c r="Z8">
        <v>12</v>
      </c>
      <c r="AA8" t="s">
        <v>1179</v>
      </c>
      <c r="AB8">
        <v>13</v>
      </c>
      <c r="AC8" t="s">
        <v>1259</v>
      </c>
      <c r="AD8">
        <v>14</v>
      </c>
      <c r="AE8" t="s">
        <v>1341</v>
      </c>
      <c r="AF8">
        <v>15</v>
      </c>
      <c r="AG8" t="s">
        <v>1460</v>
      </c>
      <c r="AH8">
        <v>16</v>
      </c>
      <c r="AI8" t="s">
        <v>1578</v>
      </c>
      <c r="AJ8">
        <v>17</v>
      </c>
      <c r="AK8" t="s">
        <v>1362</v>
      </c>
      <c r="AL8">
        <v>18</v>
      </c>
      <c r="AM8" t="s">
        <v>1712</v>
      </c>
      <c r="AN8">
        <v>19</v>
      </c>
      <c r="AO8" t="s">
        <v>1728</v>
      </c>
      <c r="AP8">
        <v>20</v>
      </c>
      <c r="AQ8" t="s">
        <v>1772</v>
      </c>
      <c r="AR8">
        <v>21</v>
      </c>
      <c r="AS8" t="s">
        <v>1708</v>
      </c>
      <c r="AT8">
        <v>22</v>
      </c>
      <c r="AU8" t="s">
        <v>2543</v>
      </c>
      <c r="AV8">
        <v>23</v>
      </c>
      <c r="AW8" t="s">
        <v>2557</v>
      </c>
      <c r="AX8">
        <v>24</v>
      </c>
      <c r="AY8" t="s">
        <v>2566</v>
      </c>
      <c r="AZ8">
        <v>25</v>
      </c>
      <c r="BA8" t="s">
        <v>2617</v>
      </c>
      <c r="BB8">
        <v>26</v>
      </c>
      <c r="BC8" t="s">
        <v>2634</v>
      </c>
      <c r="BD8">
        <v>27</v>
      </c>
      <c r="BE8" t="s">
        <v>2697</v>
      </c>
      <c r="BF8">
        <v>28</v>
      </c>
      <c r="BG8" t="s">
        <v>1729</v>
      </c>
      <c r="BH8">
        <v>29</v>
      </c>
      <c r="BI8" t="s">
        <v>2742</v>
      </c>
      <c r="BJ8">
        <v>30</v>
      </c>
      <c r="BK8" t="s">
        <v>2793</v>
      </c>
      <c r="BL8">
        <v>31</v>
      </c>
      <c r="BM8" t="s">
        <v>2988</v>
      </c>
      <c r="BN8">
        <v>32</v>
      </c>
      <c r="BO8" t="s">
        <v>3091</v>
      </c>
    </row>
    <row r="9" spans="1:67" x14ac:dyDescent="0.25">
      <c r="A9">
        <v>8</v>
      </c>
      <c r="B9" t="s">
        <v>804</v>
      </c>
      <c r="D9">
        <v>1</v>
      </c>
      <c r="E9" t="s">
        <v>835</v>
      </c>
      <c r="J9">
        <v>4</v>
      </c>
      <c r="K9" t="s">
        <v>855</v>
      </c>
      <c r="L9">
        <v>5</v>
      </c>
      <c r="M9" t="s">
        <v>866</v>
      </c>
      <c r="N9">
        <v>6</v>
      </c>
      <c r="O9" t="s">
        <v>900</v>
      </c>
      <c r="P9">
        <v>7</v>
      </c>
      <c r="Q9" t="s">
        <v>910</v>
      </c>
      <c r="R9">
        <v>8</v>
      </c>
      <c r="S9" t="s">
        <v>1029</v>
      </c>
      <c r="T9">
        <v>9</v>
      </c>
      <c r="U9" t="s">
        <v>1087</v>
      </c>
      <c r="V9">
        <v>10</v>
      </c>
      <c r="W9" t="s">
        <v>1101</v>
      </c>
      <c r="X9">
        <v>11</v>
      </c>
      <c r="Y9" t="s">
        <v>1137</v>
      </c>
      <c r="Z9">
        <v>12</v>
      </c>
      <c r="AA9" t="s">
        <v>1180</v>
      </c>
      <c r="AB9">
        <v>13</v>
      </c>
      <c r="AC9" t="s">
        <v>1260</v>
      </c>
      <c r="AD9">
        <v>14</v>
      </c>
      <c r="AE9" t="s">
        <v>1342</v>
      </c>
      <c r="AF9">
        <v>15</v>
      </c>
      <c r="AG9" t="s">
        <v>1461</v>
      </c>
      <c r="AH9">
        <v>16</v>
      </c>
      <c r="AI9" t="s">
        <v>1579</v>
      </c>
      <c r="AJ9">
        <v>17</v>
      </c>
      <c r="AK9" t="s">
        <v>1682</v>
      </c>
      <c r="AL9">
        <v>18</v>
      </c>
      <c r="AM9" t="s">
        <v>1713</v>
      </c>
      <c r="AN9">
        <v>19</v>
      </c>
      <c r="AO9" t="s">
        <v>1729</v>
      </c>
      <c r="AP9">
        <v>20</v>
      </c>
      <c r="AQ9" t="s">
        <v>1773</v>
      </c>
      <c r="AR9">
        <v>21</v>
      </c>
      <c r="AS9" t="s">
        <v>2339</v>
      </c>
      <c r="AT9">
        <v>22</v>
      </c>
      <c r="AU9" t="s">
        <v>2544</v>
      </c>
      <c r="AV9">
        <v>23</v>
      </c>
      <c r="AW9" t="s">
        <v>1620</v>
      </c>
      <c r="AX9">
        <v>24</v>
      </c>
      <c r="AY9" t="s">
        <v>2567</v>
      </c>
      <c r="AZ9">
        <v>25</v>
      </c>
      <c r="BA9" t="s">
        <v>2618</v>
      </c>
      <c r="BB9">
        <v>26</v>
      </c>
      <c r="BC9" t="s">
        <v>2635</v>
      </c>
      <c r="BD9">
        <v>27</v>
      </c>
      <c r="BE9" t="s">
        <v>939</v>
      </c>
      <c r="BF9">
        <v>28</v>
      </c>
      <c r="BG9" t="s">
        <v>1033</v>
      </c>
      <c r="BH9">
        <v>29</v>
      </c>
      <c r="BI9" t="s">
        <v>1084</v>
      </c>
      <c r="BJ9">
        <v>30</v>
      </c>
      <c r="BK9" t="s">
        <v>2794</v>
      </c>
      <c r="BL9">
        <v>31</v>
      </c>
      <c r="BM9" t="s">
        <v>2989</v>
      </c>
      <c r="BN9">
        <v>32</v>
      </c>
      <c r="BO9" t="s">
        <v>3092</v>
      </c>
    </row>
    <row r="10" spans="1:67" x14ac:dyDescent="0.25">
      <c r="A10">
        <v>9</v>
      </c>
      <c r="B10" t="s">
        <v>805</v>
      </c>
      <c r="D10">
        <v>1</v>
      </c>
      <c r="E10" t="s">
        <v>836</v>
      </c>
      <c r="J10">
        <v>4</v>
      </c>
      <c r="K10" t="s">
        <v>856</v>
      </c>
      <c r="L10">
        <v>5</v>
      </c>
      <c r="M10" t="s">
        <v>867</v>
      </c>
      <c r="N10">
        <v>6</v>
      </c>
      <c r="O10" t="s">
        <v>901</v>
      </c>
      <c r="P10">
        <v>7</v>
      </c>
      <c r="Q10" t="s">
        <v>911</v>
      </c>
      <c r="R10">
        <v>8</v>
      </c>
      <c r="S10" t="s">
        <v>1030</v>
      </c>
      <c r="T10">
        <v>9</v>
      </c>
      <c r="U10" t="s">
        <v>1088</v>
      </c>
      <c r="V10">
        <v>10</v>
      </c>
      <c r="W10" t="s">
        <v>1102</v>
      </c>
      <c r="X10">
        <v>11</v>
      </c>
      <c r="Y10" t="s">
        <v>1138</v>
      </c>
      <c r="Z10">
        <v>12</v>
      </c>
      <c r="AA10" t="s">
        <v>1181</v>
      </c>
      <c r="AB10">
        <v>13</v>
      </c>
      <c r="AC10" t="s">
        <v>1261</v>
      </c>
      <c r="AD10">
        <v>14</v>
      </c>
      <c r="AE10" t="s">
        <v>1343</v>
      </c>
      <c r="AF10">
        <v>15</v>
      </c>
      <c r="AG10" t="s">
        <v>1462</v>
      </c>
      <c r="AH10">
        <v>16</v>
      </c>
      <c r="AI10" t="s">
        <v>1580</v>
      </c>
      <c r="AJ10">
        <v>17</v>
      </c>
      <c r="AK10" t="s">
        <v>939</v>
      </c>
      <c r="AL10">
        <v>18</v>
      </c>
      <c r="AM10" t="s">
        <v>1714</v>
      </c>
      <c r="AN10">
        <v>19</v>
      </c>
      <c r="AO10" t="s">
        <v>1730</v>
      </c>
      <c r="AP10">
        <v>20</v>
      </c>
      <c r="AQ10" t="s">
        <v>1774</v>
      </c>
      <c r="AR10">
        <v>21</v>
      </c>
      <c r="AS10" t="s">
        <v>2340</v>
      </c>
      <c r="AT10">
        <v>22</v>
      </c>
      <c r="AU10" t="s">
        <v>2545</v>
      </c>
      <c r="AV10">
        <v>23</v>
      </c>
      <c r="AW10" t="s">
        <v>2558</v>
      </c>
      <c r="AX10">
        <v>24</v>
      </c>
      <c r="AY10" t="s">
        <v>2568</v>
      </c>
      <c r="AZ10">
        <v>25</v>
      </c>
      <c r="BA10" t="s">
        <v>2619</v>
      </c>
      <c r="BB10">
        <v>26</v>
      </c>
      <c r="BC10" t="s">
        <v>2636</v>
      </c>
      <c r="BD10">
        <v>27</v>
      </c>
      <c r="BE10" t="s">
        <v>2698</v>
      </c>
      <c r="BF10">
        <v>28</v>
      </c>
      <c r="BG10" t="s">
        <v>2711</v>
      </c>
      <c r="BH10">
        <v>29</v>
      </c>
      <c r="BI10" t="s">
        <v>2743</v>
      </c>
      <c r="BJ10">
        <v>30</v>
      </c>
      <c r="BK10" t="s">
        <v>2795</v>
      </c>
      <c r="BL10">
        <v>31</v>
      </c>
      <c r="BM10" t="s">
        <v>2990</v>
      </c>
      <c r="BN10">
        <v>32</v>
      </c>
      <c r="BO10" t="s">
        <v>3093</v>
      </c>
    </row>
    <row r="11" spans="1:67" x14ac:dyDescent="0.25">
      <c r="A11">
        <v>10</v>
      </c>
      <c r="B11" t="s">
        <v>806</v>
      </c>
      <c r="D11">
        <v>1</v>
      </c>
      <c r="E11" t="s">
        <v>837</v>
      </c>
      <c r="J11">
        <v>4</v>
      </c>
      <c r="K11" t="s">
        <v>857</v>
      </c>
      <c r="L11">
        <v>5</v>
      </c>
      <c r="M11" t="s">
        <v>868</v>
      </c>
      <c r="N11">
        <v>6</v>
      </c>
      <c r="O11" t="s">
        <v>902</v>
      </c>
      <c r="P11">
        <v>7</v>
      </c>
      <c r="Q11" t="s">
        <v>912</v>
      </c>
      <c r="R11">
        <v>8</v>
      </c>
      <c r="S11" t="s">
        <v>1031</v>
      </c>
      <c r="T11">
        <v>9</v>
      </c>
      <c r="U11" t="s">
        <v>1089</v>
      </c>
      <c r="V11">
        <v>10</v>
      </c>
      <c r="W11" t="s">
        <v>1103</v>
      </c>
      <c r="X11">
        <v>11</v>
      </c>
      <c r="Y11" t="s">
        <v>1139</v>
      </c>
      <c r="Z11">
        <v>12</v>
      </c>
      <c r="AA11" t="s">
        <v>1182</v>
      </c>
      <c r="AB11">
        <v>13</v>
      </c>
      <c r="AC11" t="s">
        <v>1262</v>
      </c>
      <c r="AD11">
        <v>14</v>
      </c>
      <c r="AE11" t="s">
        <v>1344</v>
      </c>
      <c r="AF11">
        <v>15</v>
      </c>
      <c r="AG11" t="s">
        <v>1463</v>
      </c>
      <c r="AH11">
        <v>16</v>
      </c>
      <c r="AI11" t="s">
        <v>1581</v>
      </c>
      <c r="AJ11">
        <v>17</v>
      </c>
      <c r="AK11" t="s">
        <v>1683</v>
      </c>
      <c r="AL11">
        <v>18</v>
      </c>
      <c r="AM11" t="s">
        <v>1715</v>
      </c>
      <c r="AN11">
        <v>19</v>
      </c>
      <c r="AO11" t="s">
        <v>853</v>
      </c>
      <c r="AP11">
        <v>20</v>
      </c>
      <c r="AQ11" t="s">
        <v>1775</v>
      </c>
      <c r="AR11">
        <v>21</v>
      </c>
      <c r="AS11" t="s">
        <v>2341</v>
      </c>
      <c r="AT11">
        <v>22</v>
      </c>
      <c r="AU11" t="s">
        <v>2546</v>
      </c>
      <c r="AV11">
        <v>23</v>
      </c>
      <c r="AW11" t="s">
        <v>2559</v>
      </c>
      <c r="AX11">
        <v>24</v>
      </c>
      <c r="AY11" t="s">
        <v>2569</v>
      </c>
      <c r="AZ11">
        <v>25</v>
      </c>
      <c r="BA11" t="s">
        <v>2620</v>
      </c>
      <c r="BB11">
        <v>26</v>
      </c>
      <c r="BC11" t="s">
        <v>2637</v>
      </c>
      <c r="BD11">
        <v>27</v>
      </c>
      <c r="BE11" t="s">
        <v>2699</v>
      </c>
      <c r="BF11">
        <v>28</v>
      </c>
      <c r="BG11" t="s">
        <v>2712</v>
      </c>
      <c r="BH11">
        <v>29</v>
      </c>
      <c r="BI11" t="s">
        <v>2744</v>
      </c>
      <c r="BJ11">
        <v>30</v>
      </c>
      <c r="BK11" t="s">
        <v>2796</v>
      </c>
      <c r="BL11">
        <v>31</v>
      </c>
      <c r="BM11" t="s">
        <v>2991</v>
      </c>
      <c r="BN11">
        <v>32</v>
      </c>
      <c r="BO11" t="s">
        <v>898</v>
      </c>
    </row>
    <row r="12" spans="1:67" x14ac:dyDescent="0.25">
      <c r="A12">
        <v>11</v>
      </c>
      <c r="B12" t="s">
        <v>807</v>
      </c>
      <c r="D12">
        <v>1</v>
      </c>
      <c r="E12" t="s">
        <v>838</v>
      </c>
      <c r="J12">
        <v>4</v>
      </c>
      <c r="K12" t="s">
        <v>858</v>
      </c>
      <c r="L12">
        <v>5</v>
      </c>
      <c r="M12" t="s">
        <v>869</v>
      </c>
      <c r="N12">
        <v>6</v>
      </c>
      <c r="O12" t="s">
        <v>903</v>
      </c>
      <c r="P12">
        <v>7</v>
      </c>
      <c r="Q12" t="s">
        <v>913</v>
      </c>
      <c r="R12">
        <v>8</v>
      </c>
      <c r="S12" t="s">
        <v>1032</v>
      </c>
      <c r="T12">
        <v>9</v>
      </c>
      <c r="U12" t="s">
        <v>1090</v>
      </c>
      <c r="V12">
        <v>10</v>
      </c>
      <c r="W12" t="s">
        <v>1104</v>
      </c>
      <c r="X12">
        <v>11</v>
      </c>
      <c r="Y12" t="s">
        <v>1140</v>
      </c>
      <c r="Z12">
        <v>12</v>
      </c>
      <c r="AA12" t="s">
        <v>1183</v>
      </c>
      <c r="AB12">
        <v>13</v>
      </c>
      <c r="AC12" t="s">
        <v>1263</v>
      </c>
      <c r="AD12">
        <v>14</v>
      </c>
      <c r="AE12" t="s">
        <v>1345</v>
      </c>
      <c r="AF12">
        <v>15</v>
      </c>
      <c r="AG12" t="s">
        <v>1464</v>
      </c>
      <c r="AH12">
        <v>16</v>
      </c>
      <c r="AI12" t="s">
        <v>863</v>
      </c>
      <c r="AJ12">
        <v>17</v>
      </c>
      <c r="AK12" t="s">
        <v>1684</v>
      </c>
      <c r="AL12">
        <v>18</v>
      </c>
      <c r="AM12" t="s">
        <v>1716</v>
      </c>
      <c r="AN12">
        <v>19</v>
      </c>
      <c r="AO12" t="s">
        <v>1731</v>
      </c>
      <c r="AP12">
        <v>20</v>
      </c>
      <c r="AQ12" t="s">
        <v>1776</v>
      </c>
      <c r="AR12">
        <v>21</v>
      </c>
      <c r="AS12" t="s">
        <v>2342</v>
      </c>
      <c r="AT12">
        <v>22</v>
      </c>
      <c r="AU12" t="s">
        <v>2547</v>
      </c>
      <c r="AV12">
        <v>23</v>
      </c>
      <c r="AW12" t="s">
        <v>2560</v>
      </c>
      <c r="AX12">
        <v>24</v>
      </c>
      <c r="AY12" t="s">
        <v>2570</v>
      </c>
      <c r="AZ12">
        <v>25</v>
      </c>
      <c r="BA12" t="s">
        <v>2621</v>
      </c>
      <c r="BB12">
        <v>26</v>
      </c>
      <c r="BC12" t="s">
        <v>2638</v>
      </c>
      <c r="BD12">
        <v>27</v>
      </c>
      <c r="BE12" t="s">
        <v>2700</v>
      </c>
      <c r="BF12">
        <v>28</v>
      </c>
      <c r="BG12" t="s">
        <v>2713</v>
      </c>
      <c r="BH12">
        <v>29</v>
      </c>
      <c r="BI12" t="s">
        <v>2745</v>
      </c>
      <c r="BJ12">
        <v>30</v>
      </c>
      <c r="BK12" t="s">
        <v>2797</v>
      </c>
      <c r="BL12">
        <v>31</v>
      </c>
      <c r="BM12" t="s">
        <v>2992</v>
      </c>
      <c r="BN12">
        <v>32</v>
      </c>
      <c r="BO12" t="s">
        <v>3094</v>
      </c>
    </row>
    <row r="13" spans="1:67" x14ac:dyDescent="0.25">
      <c r="A13">
        <v>12</v>
      </c>
      <c r="B13" t="s">
        <v>808</v>
      </c>
      <c r="D13">
        <v>1</v>
      </c>
      <c r="E13" t="s">
        <v>839</v>
      </c>
      <c r="J13">
        <v>4</v>
      </c>
      <c r="K13" t="s">
        <v>859</v>
      </c>
      <c r="L13">
        <v>5</v>
      </c>
      <c r="M13" t="s">
        <v>870</v>
      </c>
      <c r="P13">
        <v>7</v>
      </c>
      <c r="Q13" t="s">
        <v>914</v>
      </c>
      <c r="R13">
        <v>8</v>
      </c>
      <c r="S13" t="s">
        <v>1033</v>
      </c>
      <c r="T13">
        <v>9</v>
      </c>
      <c r="U13" t="s">
        <v>1091</v>
      </c>
      <c r="V13">
        <v>10</v>
      </c>
      <c r="W13" t="s">
        <v>809</v>
      </c>
      <c r="X13">
        <v>11</v>
      </c>
      <c r="Y13" t="s">
        <v>1141</v>
      </c>
      <c r="Z13">
        <v>12</v>
      </c>
      <c r="AA13" t="s">
        <v>1184</v>
      </c>
      <c r="AB13">
        <v>13</v>
      </c>
      <c r="AC13" t="s">
        <v>1264</v>
      </c>
      <c r="AD13">
        <v>14</v>
      </c>
      <c r="AE13" t="s">
        <v>1346</v>
      </c>
      <c r="AF13">
        <v>15</v>
      </c>
      <c r="AG13" t="s">
        <v>1465</v>
      </c>
      <c r="AH13">
        <v>16</v>
      </c>
      <c r="AI13" t="s">
        <v>1582</v>
      </c>
      <c r="AJ13">
        <v>17</v>
      </c>
      <c r="AK13" t="s">
        <v>1685</v>
      </c>
      <c r="AL13">
        <v>18</v>
      </c>
      <c r="AM13" t="s">
        <v>1717</v>
      </c>
      <c r="AN13">
        <v>19</v>
      </c>
      <c r="AO13" t="s">
        <v>1732</v>
      </c>
      <c r="AP13">
        <v>20</v>
      </c>
      <c r="AQ13" t="s">
        <v>1777</v>
      </c>
      <c r="AR13">
        <v>21</v>
      </c>
      <c r="AS13" t="s">
        <v>2343</v>
      </c>
      <c r="AT13">
        <v>22</v>
      </c>
      <c r="AU13" t="s">
        <v>2548</v>
      </c>
      <c r="AX13">
        <v>24</v>
      </c>
      <c r="AY13" t="s">
        <v>2571</v>
      </c>
      <c r="AZ13">
        <v>25</v>
      </c>
      <c r="BA13" t="s">
        <v>2622</v>
      </c>
      <c r="BB13">
        <v>26</v>
      </c>
      <c r="BC13" t="s">
        <v>2639</v>
      </c>
      <c r="BD13">
        <v>27</v>
      </c>
      <c r="BE13" t="s">
        <v>2701</v>
      </c>
      <c r="BF13">
        <v>28</v>
      </c>
      <c r="BG13" t="s">
        <v>2714</v>
      </c>
      <c r="BH13">
        <v>29</v>
      </c>
      <c r="BI13" t="s">
        <v>2746</v>
      </c>
      <c r="BJ13">
        <v>30</v>
      </c>
      <c r="BK13" t="s">
        <v>2798</v>
      </c>
      <c r="BL13">
        <v>31</v>
      </c>
      <c r="BM13" t="s">
        <v>2993</v>
      </c>
      <c r="BN13">
        <v>32</v>
      </c>
      <c r="BO13" t="s">
        <v>3095</v>
      </c>
    </row>
    <row r="14" spans="1:67" x14ac:dyDescent="0.25">
      <c r="A14">
        <v>13</v>
      </c>
      <c r="B14" t="s">
        <v>809</v>
      </c>
      <c r="L14">
        <v>5</v>
      </c>
      <c r="M14" t="s">
        <v>808</v>
      </c>
      <c r="P14">
        <v>7</v>
      </c>
      <c r="Q14" t="s">
        <v>915</v>
      </c>
      <c r="R14">
        <v>8</v>
      </c>
      <c r="S14" t="s">
        <v>1034</v>
      </c>
      <c r="T14">
        <v>9</v>
      </c>
      <c r="U14" t="s">
        <v>1092</v>
      </c>
      <c r="V14">
        <v>10</v>
      </c>
      <c r="W14" t="s">
        <v>1105</v>
      </c>
      <c r="X14">
        <v>11</v>
      </c>
      <c r="Y14" t="s">
        <v>1142</v>
      </c>
      <c r="Z14">
        <v>12</v>
      </c>
      <c r="AA14" t="s">
        <v>1185</v>
      </c>
      <c r="AB14">
        <v>13</v>
      </c>
      <c r="AC14" t="s">
        <v>1265</v>
      </c>
      <c r="AD14">
        <v>14</v>
      </c>
      <c r="AE14" t="s">
        <v>1347</v>
      </c>
      <c r="AF14">
        <v>15</v>
      </c>
      <c r="AG14" t="s">
        <v>1466</v>
      </c>
      <c r="AH14">
        <v>16</v>
      </c>
      <c r="AI14" t="s">
        <v>1583</v>
      </c>
      <c r="AJ14">
        <v>17</v>
      </c>
      <c r="AK14" t="s">
        <v>1686</v>
      </c>
      <c r="AL14">
        <v>18</v>
      </c>
      <c r="AM14" t="s">
        <v>1718</v>
      </c>
      <c r="AN14">
        <v>19</v>
      </c>
      <c r="AO14" t="s">
        <v>1733</v>
      </c>
      <c r="AP14">
        <v>20</v>
      </c>
      <c r="AQ14" t="s">
        <v>1778</v>
      </c>
      <c r="AR14">
        <v>21</v>
      </c>
      <c r="AS14" t="s">
        <v>2344</v>
      </c>
      <c r="AT14">
        <v>22</v>
      </c>
      <c r="AU14" t="s">
        <v>2549</v>
      </c>
      <c r="AX14">
        <v>24</v>
      </c>
      <c r="AY14" t="s">
        <v>2572</v>
      </c>
      <c r="AZ14">
        <v>25</v>
      </c>
      <c r="BA14" t="s">
        <v>2623</v>
      </c>
      <c r="BB14">
        <v>26</v>
      </c>
      <c r="BC14" t="s">
        <v>2640</v>
      </c>
      <c r="BD14">
        <v>27</v>
      </c>
      <c r="BE14" t="s">
        <v>2702</v>
      </c>
      <c r="BF14">
        <v>28</v>
      </c>
      <c r="BG14" t="s">
        <v>1044</v>
      </c>
      <c r="BH14">
        <v>29</v>
      </c>
      <c r="BI14" t="s">
        <v>2747</v>
      </c>
      <c r="BJ14">
        <v>30</v>
      </c>
      <c r="BK14" t="s">
        <v>2799</v>
      </c>
      <c r="BL14">
        <v>31</v>
      </c>
      <c r="BM14" t="s">
        <v>2994</v>
      </c>
      <c r="BN14">
        <v>32</v>
      </c>
      <c r="BO14" t="s">
        <v>3096</v>
      </c>
    </row>
    <row r="15" spans="1:67" x14ac:dyDescent="0.25">
      <c r="A15">
        <v>14</v>
      </c>
      <c r="B15" t="s">
        <v>810</v>
      </c>
      <c r="L15">
        <v>5</v>
      </c>
      <c r="M15" t="s">
        <v>809</v>
      </c>
      <c r="P15">
        <v>7</v>
      </c>
      <c r="Q15" t="s">
        <v>916</v>
      </c>
      <c r="R15">
        <v>8</v>
      </c>
      <c r="S15" t="s">
        <v>1035</v>
      </c>
      <c r="T15">
        <v>9</v>
      </c>
      <c r="U15" t="s">
        <v>1093</v>
      </c>
      <c r="V15">
        <v>10</v>
      </c>
      <c r="W15" t="s">
        <v>1106</v>
      </c>
      <c r="X15">
        <v>11</v>
      </c>
      <c r="Y15" t="s">
        <v>807</v>
      </c>
      <c r="Z15">
        <v>12</v>
      </c>
      <c r="AA15" t="s">
        <v>1186</v>
      </c>
      <c r="AB15">
        <v>13</v>
      </c>
      <c r="AC15" t="s">
        <v>1266</v>
      </c>
      <c r="AD15">
        <v>14</v>
      </c>
      <c r="AE15" t="s">
        <v>1348</v>
      </c>
      <c r="AF15">
        <v>15</v>
      </c>
      <c r="AG15" t="s">
        <v>1467</v>
      </c>
      <c r="AH15">
        <v>16</v>
      </c>
      <c r="AI15" t="s">
        <v>1584</v>
      </c>
      <c r="AJ15">
        <v>17</v>
      </c>
      <c r="AK15" t="s">
        <v>1687</v>
      </c>
      <c r="AL15">
        <v>18</v>
      </c>
      <c r="AM15" t="s">
        <v>1719</v>
      </c>
      <c r="AN15">
        <v>19</v>
      </c>
      <c r="AO15" t="s">
        <v>1734</v>
      </c>
      <c r="AP15">
        <v>20</v>
      </c>
      <c r="AQ15" t="s">
        <v>1779</v>
      </c>
      <c r="AR15">
        <v>21</v>
      </c>
      <c r="AS15" t="s">
        <v>2345</v>
      </c>
      <c r="AT15">
        <v>22</v>
      </c>
      <c r="AU15" t="s">
        <v>2550</v>
      </c>
      <c r="AX15">
        <v>24</v>
      </c>
      <c r="AY15" t="s">
        <v>2573</v>
      </c>
      <c r="AZ15">
        <v>25</v>
      </c>
      <c r="BA15" t="s">
        <v>2624</v>
      </c>
      <c r="BB15">
        <v>26</v>
      </c>
      <c r="BC15" t="s">
        <v>2641</v>
      </c>
      <c r="BD15">
        <v>27</v>
      </c>
      <c r="BE15" t="s">
        <v>2703</v>
      </c>
      <c r="BF15">
        <v>28</v>
      </c>
      <c r="BG15" t="s">
        <v>2715</v>
      </c>
      <c r="BH15">
        <v>29</v>
      </c>
      <c r="BI15" t="s">
        <v>2748</v>
      </c>
      <c r="BJ15">
        <v>30</v>
      </c>
      <c r="BK15" t="s">
        <v>2800</v>
      </c>
      <c r="BL15">
        <v>31</v>
      </c>
      <c r="BM15" t="s">
        <v>2995</v>
      </c>
      <c r="BN15">
        <v>32</v>
      </c>
      <c r="BO15" t="s">
        <v>3097</v>
      </c>
    </row>
    <row r="16" spans="1:67" x14ac:dyDescent="0.25">
      <c r="A16">
        <v>15</v>
      </c>
      <c r="B16" t="s">
        <v>811</v>
      </c>
      <c r="L16">
        <v>5</v>
      </c>
      <c r="M16" t="s">
        <v>871</v>
      </c>
      <c r="P16">
        <v>7</v>
      </c>
      <c r="Q16" t="s">
        <v>917</v>
      </c>
      <c r="R16">
        <v>8</v>
      </c>
      <c r="S16" t="s">
        <v>804</v>
      </c>
      <c r="T16">
        <v>9</v>
      </c>
      <c r="U16" t="s">
        <v>1094</v>
      </c>
      <c r="V16">
        <v>10</v>
      </c>
      <c r="W16" t="s">
        <v>1107</v>
      </c>
      <c r="X16">
        <v>11</v>
      </c>
      <c r="Y16" t="s">
        <v>1143</v>
      </c>
      <c r="Z16">
        <v>12</v>
      </c>
      <c r="AA16" t="s">
        <v>1187</v>
      </c>
      <c r="AB16">
        <v>13</v>
      </c>
      <c r="AC16" t="s">
        <v>1267</v>
      </c>
      <c r="AD16">
        <v>14</v>
      </c>
      <c r="AE16" t="s">
        <v>1349</v>
      </c>
      <c r="AF16">
        <v>15</v>
      </c>
      <c r="AG16" t="s">
        <v>1468</v>
      </c>
      <c r="AH16">
        <v>16</v>
      </c>
      <c r="AI16" t="s">
        <v>1585</v>
      </c>
      <c r="AJ16">
        <v>17</v>
      </c>
      <c r="AK16" t="s">
        <v>1688</v>
      </c>
      <c r="AL16">
        <v>18</v>
      </c>
      <c r="AM16" t="s">
        <v>1720</v>
      </c>
      <c r="AN16">
        <v>19</v>
      </c>
      <c r="AO16" t="s">
        <v>1735</v>
      </c>
      <c r="AP16">
        <v>20</v>
      </c>
      <c r="AQ16" t="s">
        <v>1780</v>
      </c>
      <c r="AR16">
        <v>21</v>
      </c>
      <c r="AS16" t="s">
        <v>2346</v>
      </c>
      <c r="AT16">
        <v>22</v>
      </c>
      <c r="AU16" t="s">
        <v>818</v>
      </c>
      <c r="AX16">
        <v>24</v>
      </c>
      <c r="AY16" t="s">
        <v>2574</v>
      </c>
      <c r="AZ16">
        <v>25</v>
      </c>
      <c r="BA16" t="s">
        <v>2625</v>
      </c>
      <c r="BB16">
        <v>26</v>
      </c>
      <c r="BC16" t="s">
        <v>2642</v>
      </c>
      <c r="BD16">
        <v>27</v>
      </c>
      <c r="BE16" t="s">
        <v>2704</v>
      </c>
      <c r="BF16">
        <v>28</v>
      </c>
      <c r="BG16" t="s">
        <v>2716</v>
      </c>
      <c r="BH16">
        <v>29</v>
      </c>
      <c r="BI16" t="s">
        <v>939</v>
      </c>
      <c r="BJ16">
        <v>30</v>
      </c>
      <c r="BK16" t="s">
        <v>2801</v>
      </c>
      <c r="BL16">
        <v>31</v>
      </c>
      <c r="BM16" t="s">
        <v>2996</v>
      </c>
      <c r="BN16">
        <v>32</v>
      </c>
      <c r="BO16" t="s">
        <v>3098</v>
      </c>
    </row>
    <row r="17" spans="1:67" x14ac:dyDescent="0.25">
      <c r="A17">
        <v>16</v>
      </c>
      <c r="B17" t="s">
        <v>812</v>
      </c>
      <c r="L17">
        <v>5</v>
      </c>
      <c r="M17" t="s">
        <v>872</v>
      </c>
      <c r="P17">
        <v>7</v>
      </c>
      <c r="Q17" t="s">
        <v>918</v>
      </c>
      <c r="R17">
        <v>8</v>
      </c>
      <c r="S17" t="s">
        <v>1036</v>
      </c>
      <c r="T17">
        <v>9</v>
      </c>
      <c r="U17" t="s">
        <v>1019</v>
      </c>
      <c r="V17">
        <v>10</v>
      </c>
      <c r="W17" t="s">
        <v>1108</v>
      </c>
      <c r="X17">
        <v>11</v>
      </c>
      <c r="Y17" t="s">
        <v>1144</v>
      </c>
      <c r="Z17">
        <v>12</v>
      </c>
      <c r="AA17" t="s">
        <v>1084</v>
      </c>
      <c r="AB17">
        <v>13</v>
      </c>
      <c r="AC17" t="s">
        <v>1268</v>
      </c>
      <c r="AD17">
        <v>14</v>
      </c>
      <c r="AE17" t="s">
        <v>1350</v>
      </c>
      <c r="AF17">
        <v>15</v>
      </c>
      <c r="AG17" t="s">
        <v>1469</v>
      </c>
      <c r="AH17">
        <v>16</v>
      </c>
      <c r="AI17" t="s">
        <v>1586</v>
      </c>
      <c r="AJ17">
        <v>17</v>
      </c>
      <c r="AK17" t="s">
        <v>1689</v>
      </c>
      <c r="AL17">
        <v>18</v>
      </c>
      <c r="AM17" t="s">
        <v>1413</v>
      </c>
      <c r="AN17">
        <v>19</v>
      </c>
      <c r="AO17" t="s">
        <v>1736</v>
      </c>
      <c r="AP17">
        <v>20</v>
      </c>
      <c r="AQ17" t="s">
        <v>1781</v>
      </c>
      <c r="AR17">
        <v>21</v>
      </c>
      <c r="AS17" t="s">
        <v>2347</v>
      </c>
      <c r="AT17">
        <v>22</v>
      </c>
      <c r="AU17" t="s">
        <v>2551</v>
      </c>
      <c r="AX17">
        <v>24</v>
      </c>
      <c r="AY17" t="s">
        <v>2382</v>
      </c>
      <c r="AZ17">
        <v>25</v>
      </c>
      <c r="BA17" t="s">
        <v>2626</v>
      </c>
      <c r="BB17">
        <v>26</v>
      </c>
      <c r="BC17" t="s">
        <v>2643</v>
      </c>
      <c r="BD17">
        <v>27</v>
      </c>
      <c r="BE17" t="s">
        <v>2705</v>
      </c>
      <c r="BF17">
        <v>28</v>
      </c>
      <c r="BG17" t="s">
        <v>808</v>
      </c>
      <c r="BH17">
        <v>29</v>
      </c>
      <c r="BI17" t="s">
        <v>2749</v>
      </c>
      <c r="BJ17">
        <v>30</v>
      </c>
      <c r="BK17" t="s">
        <v>2802</v>
      </c>
      <c r="BL17">
        <v>31</v>
      </c>
      <c r="BM17" t="s">
        <v>2997</v>
      </c>
      <c r="BN17">
        <v>32</v>
      </c>
      <c r="BO17" t="s">
        <v>3099</v>
      </c>
    </row>
    <row r="18" spans="1:67" x14ac:dyDescent="0.25">
      <c r="A18">
        <v>17</v>
      </c>
      <c r="B18" t="s">
        <v>813</v>
      </c>
      <c r="L18">
        <v>5</v>
      </c>
      <c r="M18" t="s">
        <v>873</v>
      </c>
      <c r="P18">
        <v>7</v>
      </c>
      <c r="Q18" t="s">
        <v>919</v>
      </c>
      <c r="R18">
        <v>8</v>
      </c>
      <c r="S18" t="s">
        <v>1037</v>
      </c>
      <c r="T18">
        <v>9</v>
      </c>
      <c r="U18" t="s">
        <v>1095</v>
      </c>
      <c r="V18">
        <v>10</v>
      </c>
      <c r="W18" t="s">
        <v>1109</v>
      </c>
      <c r="X18">
        <v>11</v>
      </c>
      <c r="Y18" t="s">
        <v>1145</v>
      </c>
      <c r="Z18">
        <v>12</v>
      </c>
      <c r="AA18" t="s">
        <v>1188</v>
      </c>
      <c r="AB18">
        <v>13</v>
      </c>
      <c r="AC18" t="s">
        <v>1269</v>
      </c>
      <c r="AD18">
        <v>14</v>
      </c>
      <c r="AE18" t="s">
        <v>1351</v>
      </c>
      <c r="AF18">
        <v>15</v>
      </c>
      <c r="AG18" t="s">
        <v>1470</v>
      </c>
      <c r="AH18">
        <v>16</v>
      </c>
      <c r="AI18" t="s">
        <v>1587</v>
      </c>
      <c r="AJ18">
        <v>17</v>
      </c>
      <c r="AK18" t="s">
        <v>1690</v>
      </c>
      <c r="AL18">
        <v>18</v>
      </c>
      <c r="AM18" t="s">
        <v>1721</v>
      </c>
      <c r="AN18">
        <v>19</v>
      </c>
      <c r="AO18" t="s">
        <v>1043</v>
      </c>
      <c r="AP18">
        <v>20</v>
      </c>
      <c r="AQ18" t="s">
        <v>1782</v>
      </c>
      <c r="AR18">
        <v>21</v>
      </c>
      <c r="AS18" t="s">
        <v>2348</v>
      </c>
      <c r="AT18">
        <v>22</v>
      </c>
      <c r="AU18" t="s">
        <v>1121</v>
      </c>
      <c r="AX18">
        <v>24</v>
      </c>
      <c r="AY18" t="s">
        <v>2575</v>
      </c>
      <c r="AZ18">
        <v>25</v>
      </c>
      <c r="BA18" t="s">
        <v>1070</v>
      </c>
      <c r="BB18">
        <v>26</v>
      </c>
      <c r="BC18" t="s">
        <v>1084</v>
      </c>
      <c r="BD18">
        <v>27</v>
      </c>
      <c r="BE18" t="s">
        <v>2706</v>
      </c>
      <c r="BF18">
        <v>28</v>
      </c>
      <c r="BG18" t="s">
        <v>2717</v>
      </c>
      <c r="BH18">
        <v>29</v>
      </c>
      <c r="BI18" t="s">
        <v>2750</v>
      </c>
      <c r="BJ18">
        <v>30</v>
      </c>
      <c r="BK18" t="s">
        <v>2803</v>
      </c>
      <c r="BL18">
        <v>31</v>
      </c>
      <c r="BM18" t="s">
        <v>2998</v>
      </c>
      <c r="BN18">
        <v>32</v>
      </c>
      <c r="BO18" t="s">
        <v>3100</v>
      </c>
    </row>
    <row r="19" spans="1:67" x14ac:dyDescent="0.25">
      <c r="A19">
        <v>18</v>
      </c>
      <c r="B19" t="s">
        <v>814</v>
      </c>
      <c r="L19">
        <v>5</v>
      </c>
      <c r="M19" t="s">
        <v>874</v>
      </c>
      <c r="P19">
        <v>7</v>
      </c>
      <c r="Q19" t="s">
        <v>920</v>
      </c>
      <c r="R19">
        <v>8</v>
      </c>
      <c r="S19" t="s">
        <v>1038</v>
      </c>
      <c r="V19">
        <v>10</v>
      </c>
      <c r="W19" t="s">
        <v>1110</v>
      </c>
      <c r="X19">
        <v>11</v>
      </c>
      <c r="Y19" t="s">
        <v>1146</v>
      </c>
      <c r="Z19">
        <v>12</v>
      </c>
      <c r="AA19" t="s">
        <v>1189</v>
      </c>
      <c r="AB19">
        <v>13</v>
      </c>
      <c r="AC19" t="s">
        <v>1270</v>
      </c>
      <c r="AD19">
        <v>14</v>
      </c>
      <c r="AE19" t="s">
        <v>1352</v>
      </c>
      <c r="AF19">
        <v>15</v>
      </c>
      <c r="AG19" t="s">
        <v>1471</v>
      </c>
      <c r="AH19">
        <v>16</v>
      </c>
      <c r="AI19" t="s">
        <v>1588</v>
      </c>
      <c r="AJ19">
        <v>17</v>
      </c>
      <c r="AK19" t="s">
        <v>1691</v>
      </c>
      <c r="AL19">
        <v>18</v>
      </c>
      <c r="AM19" t="s">
        <v>1722</v>
      </c>
      <c r="AN19">
        <v>19</v>
      </c>
      <c r="AO19" t="s">
        <v>1737</v>
      </c>
      <c r="AP19">
        <v>20</v>
      </c>
      <c r="AQ19" t="s">
        <v>1783</v>
      </c>
      <c r="AR19">
        <v>21</v>
      </c>
      <c r="AS19" t="s">
        <v>2349</v>
      </c>
      <c r="AT19">
        <v>22</v>
      </c>
      <c r="AU19" t="s">
        <v>2552</v>
      </c>
      <c r="AX19">
        <v>24</v>
      </c>
      <c r="AY19" t="s">
        <v>2576</v>
      </c>
      <c r="AZ19">
        <v>25</v>
      </c>
      <c r="BA19" t="s">
        <v>2627</v>
      </c>
      <c r="BB19">
        <v>26</v>
      </c>
      <c r="BC19" t="s">
        <v>2644</v>
      </c>
      <c r="BD19">
        <v>27</v>
      </c>
      <c r="BE19" t="s">
        <v>2707</v>
      </c>
      <c r="BF19">
        <v>28</v>
      </c>
      <c r="BG19" t="s">
        <v>809</v>
      </c>
      <c r="BH19">
        <v>29</v>
      </c>
      <c r="BI19" t="s">
        <v>2751</v>
      </c>
      <c r="BJ19">
        <v>30</v>
      </c>
      <c r="BK19" t="s">
        <v>1580</v>
      </c>
      <c r="BL19">
        <v>31</v>
      </c>
      <c r="BM19" t="s">
        <v>2999</v>
      </c>
      <c r="BN19">
        <v>32</v>
      </c>
      <c r="BO19" t="s">
        <v>1047</v>
      </c>
    </row>
    <row r="20" spans="1:67" x14ac:dyDescent="0.25">
      <c r="A20">
        <v>19</v>
      </c>
      <c r="B20" t="s">
        <v>815</v>
      </c>
      <c r="L20">
        <v>5</v>
      </c>
      <c r="M20" t="s">
        <v>875</v>
      </c>
      <c r="P20">
        <v>7</v>
      </c>
      <c r="Q20" t="s">
        <v>921</v>
      </c>
      <c r="R20">
        <v>8</v>
      </c>
      <c r="S20" t="s">
        <v>898</v>
      </c>
      <c r="V20">
        <v>10</v>
      </c>
      <c r="W20" t="s">
        <v>1111</v>
      </c>
      <c r="X20">
        <v>11</v>
      </c>
      <c r="Y20" t="s">
        <v>1147</v>
      </c>
      <c r="Z20">
        <v>12</v>
      </c>
      <c r="AA20" t="s">
        <v>1190</v>
      </c>
      <c r="AB20">
        <v>13</v>
      </c>
      <c r="AC20" t="s">
        <v>1271</v>
      </c>
      <c r="AD20">
        <v>14</v>
      </c>
      <c r="AE20" t="s">
        <v>1353</v>
      </c>
      <c r="AF20">
        <v>15</v>
      </c>
      <c r="AG20" t="s">
        <v>1472</v>
      </c>
      <c r="AH20">
        <v>16</v>
      </c>
      <c r="AI20" t="s">
        <v>1589</v>
      </c>
      <c r="AJ20">
        <v>17</v>
      </c>
      <c r="AK20" t="s">
        <v>1692</v>
      </c>
      <c r="AL20">
        <v>18</v>
      </c>
      <c r="AM20" t="s">
        <v>1723</v>
      </c>
      <c r="AN20">
        <v>19</v>
      </c>
      <c r="AO20" t="s">
        <v>1738</v>
      </c>
      <c r="AP20">
        <v>20</v>
      </c>
      <c r="AQ20" t="s">
        <v>1784</v>
      </c>
      <c r="AR20">
        <v>21</v>
      </c>
      <c r="AS20" t="s">
        <v>2350</v>
      </c>
      <c r="AT20">
        <v>22</v>
      </c>
      <c r="AU20" t="s">
        <v>1430</v>
      </c>
      <c r="AX20">
        <v>24</v>
      </c>
      <c r="AY20" t="s">
        <v>2577</v>
      </c>
      <c r="AZ20">
        <v>25</v>
      </c>
      <c r="BA20" t="s">
        <v>2628</v>
      </c>
      <c r="BB20">
        <v>26</v>
      </c>
      <c r="BC20" t="s">
        <v>2645</v>
      </c>
      <c r="BF20">
        <v>28</v>
      </c>
      <c r="BG20" t="s">
        <v>2718</v>
      </c>
      <c r="BH20">
        <v>29</v>
      </c>
      <c r="BI20" t="s">
        <v>2752</v>
      </c>
      <c r="BJ20">
        <v>30</v>
      </c>
      <c r="BK20" t="s">
        <v>2804</v>
      </c>
      <c r="BL20">
        <v>31</v>
      </c>
      <c r="BM20" t="s">
        <v>3000</v>
      </c>
      <c r="BN20">
        <v>32</v>
      </c>
      <c r="BO20" t="s">
        <v>3101</v>
      </c>
    </row>
    <row r="21" spans="1:67" x14ac:dyDescent="0.25">
      <c r="A21">
        <v>20</v>
      </c>
      <c r="B21" t="s">
        <v>816</v>
      </c>
      <c r="L21">
        <v>5</v>
      </c>
      <c r="M21" t="s">
        <v>813</v>
      </c>
      <c r="P21">
        <v>7</v>
      </c>
      <c r="Q21" t="s">
        <v>922</v>
      </c>
      <c r="R21">
        <v>8</v>
      </c>
      <c r="S21" t="s">
        <v>1039</v>
      </c>
      <c r="V21">
        <v>10</v>
      </c>
      <c r="W21" t="s">
        <v>879</v>
      </c>
      <c r="X21">
        <v>11</v>
      </c>
      <c r="Y21" t="s">
        <v>1148</v>
      </c>
      <c r="Z21">
        <v>12</v>
      </c>
      <c r="AA21" t="s">
        <v>1191</v>
      </c>
      <c r="AB21">
        <v>13</v>
      </c>
      <c r="AC21" t="s">
        <v>1272</v>
      </c>
      <c r="AD21">
        <v>14</v>
      </c>
      <c r="AE21" t="s">
        <v>1354</v>
      </c>
      <c r="AF21">
        <v>15</v>
      </c>
      <c r="AG21" t="s">
        <v>1473</v>
      </c>
      <c r="AH21">
        <v>16</v>
      </c>
      <c r="AI21" t="s">
        <v>1590</v>
      </c>
      <c r="AJ21">
        <v>17</v>
      </c>
      <c r="AK21" t="s">
        <v>1693</v>
      </c>
      <c r="AL21">
        <v>18</v>
      </c>
      <c r="AM21" t="s">
        <v>1438</v>
      </c>
      <c r="AN21">
        <v>19</v>
      </c>
      <c r="AO21" t="s">
        <v>1739</v>
      </c>
      <c r="AP21">
        <v>20</v>
      </c>
      <c r="AQ21" t="s">
        <v>1785</v>
      </c>
      <c r="AR21">
        <v>21</v>
      </c>
      <c r="AS21" t="s">
        <v>2351</v>
      </c>
      <c r="AX21">
        <v>24</v>
      </c>
      <c r="AY21" t="s">
        <v>2578</v>
      </c>
      <c r="AZ21">
        <v>25</v>
      </c>
      <c r="BA21" t="s">
        <v>821</v>
      </c>
      <c r="BB21">
        <v>26</v>
      </c>
      <c r="BC21" t="s">
        <v>2646</v>
      </c>
      <c r="BF21">
        <v>28</v>
      </c>
      <c r="BG21" t="s">
        <v>871</v>
      </c>
      <c r="BH21">
        <v>29</v>
      </c>
      <c r="BI21" t="s">
        <v>2753</v>
      </c>
      <c r="BJ21">
        <v>30</v>
      </c>
      <c r="BK21" t="s">
        <v>2805</v>
      </c>
      <c r="BL21">
        <v>31</v>
      </c>
      <c r="BM21" t="s">
        <v>3001</v>
      </c>
      <c r="BN21">
        <v>32</v>
      </c>
      <c r="BO21" t="s">
        <v>3102</v>
      </c>
    </row>
    <row r="22" spans="1:67" x14ac:dyDescent="0.25">
      <c r="A22">
        <v>21</v>
      </c>
      <c r="B22" t="s">
        <v>817</v>
      </c>
      <c r="L22">
        <v>5</v>
      </c>
      <c r="M22" t="s">
        <v>876</v>
      </c>
      <c r="P22">
        <v>7</v>
      </c>
      <c r="Q22" t="s">
        <v>923</v>
      </c>
      <c r="R22">
        <v>8</v>
      </c>
      <c r="S22" t="s">
        <v>1040</v>
      </c>
      <c r="V22">
        <v>10</v>
      </c>
      <c r="W22" t="s">
        <v>1112</v>
      </c>
      <c r="X22">
        <v>11</v>
      </c>
      <c r="Y22" t="s">
        <v>1149</v>
      </c>
      <c r="Z22">
        <v>12</v>
      </c>
      <c r="AA22" t="s">
        <v>1192</v>
      </c>
      <c r="AB22">
        <v>13</v>
      </c>
      <c r="AC22" t="s">
        <v>1273</v>
      </c>
      <c r="AD22">
        <v>14</v>
      </c>
      <c r="AE22" t="s">
        <v>1355</v>
      </c>
      <c r="AF22">
        <v>15</v>
      </c>
      <c r="AG22" t="s">
        <v>1474</v>
      </c>
      <c r="AH22">
        <v>16</v>
      </c>
      <c r="AI22" t="s">
        <v>1591</v>
      </c>
      <c r="AJ22">
        <v>17</v>
      </c>
      <c r="AK22" t="s">
        <v>1694</v>
      </c>
      <c r="AL22">
        <v>18</v>
      </c>
      <c r="AM22" t="s">
        <v>1724</v>
      </c>
      <c r="AN22">
        <v>19</v>
      </c>
      <c r="AO22" t="s">
        <v>1740</v>
      </c>
      <c r="AP22">
        <v>20</v>
      </c>
      <c r="AQ22" t="s">
        <v>1786</v>
      </c>
      <c r="AR22">
        <v>21</v>
      </c>
      <c r="AS22" t="s">
        <v>2352</v>
      </c>
      <c r="AX22">
        <v>24</v>
      </c>
      <c r="AY22" t="s">
        <v>1619</v>
      </c>
      <c r="BB22">
        <v>26</v>
      </c>
      <c r="BC22" t="s">
        <v>2647</v>
      </c>
      <c r="BF22">
        <v>28</v>
      </c>
      <c r="BG22" t="s">
        <v>2719</v>
      </c>
      <c r="BH22">
        <v>29</v>
      </c>
      <c r="BI22" t="s">
        <v>2754</v>
      </c>
      <c r="BJ22">
        <v>30</v>
      </c>
      <c r="BK22" t="s">
        <v>1347</v>
      </c>
      <c r="BL22">
        <v>31</v>
      </c>
      <c r="BM22" t="s">
        <v>3002</v>
      </c>
      <c r="BN22">
        <v>32</v>
      </c>
      <c r="BO22" t="s">
        <v>3103</v>
      </c>
    </row>
    <row r="23" spans="1:67" x14ac:dyDescent="0.25">
      <c r="A23">
        <v>22</v>
      </c>
      <c r="B23" t="s">
        <v>818</v>
      </c>
      <c r="L23">
        <v>5</v>
      </c>
      <c r="M23" t="s">
        <v>877</v>
      </c>
      <c r="P23">
        <v>7</v>
      </c>
      <c r="Q23" t="s">
        <v>924</v>
      </c>
      <c r="R23">
        <v>8</v>
      </c>
      <c r="S23" t="s">
        <v>1041</v>
      </c>
      <c r="V23">
        <v>10</v>
      </c>
      <c r="W23" t="s">
        <v>1113</v>
      </c>
      <c r="X23">
        <v>11</v>
      </c>
      <c r="Y23" t="s">
        <v>879</v>
      </c>
      <c r="Z23">
        <v>12</v>
      </c>
      <c r="AA23" t="s">
        <v>1193</v>
      </c>
      <c r="AB23">
        <v>13</v>
      </c>
      <c r="AC23" t="s">
        <v>939</v>
      </c>
      <c r="AD23">
        <v>14</v>
      </c>
      <c r="AE23" t="s">
        <v>1356</v>
      </c>
      <c r="AF23">
        <v>15</v>
      </c>
      <c r="AG23" t="s">
        <v>1475</v>
      </c>
      <c r="AH23">
        <v>16</v>
      </c>
      <c r="AI23" t="s">
        <v>1592</v>
      </c>
      <c r="AJ23">
        <v>17</v>
      </c>
      <c r="AK23" t="s">
        <v>1695</v>
      </c>
      <c r="AN23">
        <v>19</v>
      </c>
      <c r="AO23" t="s">
        <v>1741</v>
      </c>
      <c r="AP23">
        <v>20</v>
      </c>
      <c r="AQ23" t="s">
        <v>1787</v>
      </c>
      <c r="AR23">
        <v>21</v>
      </c>
      <c r="AS23" t="s">
        <v>2353</v>
      </c>
      <c r="AX23">
        <v>24</v>
      </c>
      <c r="AY23" t="s">
        <v>2579</v>
      </c>
      <c r="BB23">
        <v>26</v>
      </c>
      <c r="BC23" t="s">
        <v>2648</v>
      </c>
      <c r="BF23">
        <v>28</v>
      </c>
      <c r="BG23" t="s">
        <v>2720</v>
      </c>
      <c r="BH23">
        <v>29</v>
      </c>
      <c r="BI23" t="s">
        <v>1620</v>
      </c>
      <c r="BJ23">
        <v>30</v>
      </c>
      <c r="BK23" t="s">
        <v>2806</v>
      </c>
      <c r="BL23">
        <v>31</v>
      </c>
      <c r="BM23" t="s">
        <v>3003</v>
      </c>
      <c r="BN23">
        <v>32</v>
      </c>
      <c r="BO23" t="s">
        <v>3104</v>
      </c>
    </row>
    <row r="24" spans="1:67" x14ac:dyDescent="0.25">
      <c r="A24">
        <v>23</v>
      </c>
      <c r="B24" t="s">
        <v>819</v>
      </c>
      <c r="L24">
        <v>5</v>
      </c>
      <c r="M24" t="s">
        <v>878</v>
      </c>
      <c r="P24">
        <v>7</v>
      </c>
      <c r="Q24" t="s">
        <v>925</v>
      </c>
      <c r="R24">
        <v>8</v>
      </c>
      <c r="S24" t="s">
        <v>1042</v>
      </c>
      <c r="V24">
        <v>10</v>
      </c>
      <c r="W24" t="s">
        <v>1114</v>
      </c>
      <c r="X24">
        <v>11</v>
      </c>
      <c r="Y24" t="s">
        <v>1150</v>
      </c>
      <c r="Z24">
        <v>12</v>
      </c>
      <c r="AA24" t="s">
        <v>1194</v>
      </c>
      <c r="AB24">
        <v>13</v>
      </c>
      <c r="AC24" t="s">
        <v>1274</v>
      </c>
      <c r="AD24">
        <v>14</v>
      </c>
      <c r="AE24" t="s">
        <v>1357</v>
      </c>
      <c r="AF24">
        <v>15</v>
      </c>
      <c r="AG24" t="s">
        <v>1476</v>
      </c>
      <c r="AH24">
        <v>16</v>
      </c>
      <c r="AI24" t="s">
        <v>1593</v>
      </c>
      <c r="AJ24">
        <v>17</v>
      </c>
      <c r="AK24" t="s">
        <v>1696</v>
      </c>
      <c r="AN24">
        <v>19</v>
      </c>
      <c r="AO24" t="s">
        <v>1742</v>
      </c>
      <c r="AP24">
        <v>20</v>
      </c>
      <c r="AQ24" t="s">
        <v>1788</v>
      </c>
      <c r="AR24">
        <v>21</v>
      </c>
      <c r="AS24" t="s">
        <v>2354</v>
      </c>
      <c r="AX24">
        <v>24</v>
      </c>
      <c r="AY24" t="s">
        <v>2580</v>
      </c>
      <c r="BB24">
        <v>26</v>
      </c>
      <c r="BC24" t="s">
        <v>2649</v>
      </c>
      <c r="BF24">
        <v>28</v>
      </c>
      <c r="BG24" t="s">
        <v>874</v>
      </c>
      <c r="BH24">
        <v>29</v>
      </c>
      <c r="BI24" t="s">
        <v>2755</v>
      </c>
      <c r="BJ24">
        <v>30</v>
      </c>
      <c r="BK24" t="s">
        <v>2807</v>
      </c>
      <c r="BL24">
        <v>31</v>
      </c>
      <c r="BM24" t="s">
        <v>3004</v>
      </c>
      <c r="BN24">
        <v>32</v>
      </c>
      <c r="BO24" t="s">
        <v>3105</v>
      </c>
    </row>
    <row r="25" spans="1:67" x14ac:dyDescent="0.25">
      <c r="A25">
        <v>24</v>
      </c>
      <c r="B25" t="s">
        <v>820</v>
      </c>
      <c r="L25">
        <v>5</v>
      </c>
      <c r="M25" t="s">
        <v>879</v>
      </c>
      <c r="P25">
        <v>7</v>
      </c>
      <c r="Q25" t="s">
        <v>926</v>
      </c>
      <c r="R25">
        <v>8</v>
      </c>
      <c r="S25" t="s">
        <v>1043</v>
      </c>
      <c r="V25">
        <v>10</v>
      </c>
      <c r="W25" t="s">
        <v>1115</v>
      </c>
      <c r="X25">
        <v>11</v>
      </c>
      <c r="Y25" t="s">
        <v>1116</v>
      </c>
      <c r="Z25">
        <v>12</v>
      </c>
      <c r="AA25" t="s">
        <v>1195</v>
      </c>
      <c r="AB25">
        <v>13</v>
      </c>
      <c r="AC25" t="s">
        <v>868</v>
      </c>
      <c r="AD25">
        <v>14</v>
      </c>
      <c r="AE25" t="s">
        <v>1358</v>
      </c>
      <c r="AF25">
        <v>15</v>
      </c>
      <c r="AG25" t="s">
        <v>1477</v>
      </c>
      <c r="AH25">
        <v>16</v>
      </c>
      <c r="AI25" t="s">
        <v>1594</v>
      </c>
      <c r="AJ25">
        <v>17</v>
      </c>
      <c r="AK25" t="s">
        <v>1697</v>
      </c>
      <c r="AN25">
        <v>19</v>
      </c>
      <c r="AO25" t="s">
        <v>1743</v>
      </c>
      <c r="AP25">
        <v>20</v>
      </c>
      <c r="AQ25" t="s">
        <v>1789</v>
      </c>
      <c r="AR25">
        <v>21</v>
      </c>
      <c r="AS25" t="s">
        <v>2355</v>
      </c>
      <c r="AX25">
        <v>24</v>
      </c>
      <c r="AY25" t="s">
        <v>2581</v>
      </c>
      <c r="BB25">
        <v>26</v>
      </c>
      <c r="BC25" t="s">
        <v>2650</v>
      </c>
      <c r="BF25">
        <v>28</v>
      </c>
      <c r="BG25" t="s">
        <v>2721</v>
      </c>
      <c r="BH25">
        <v>29</v>
      </c>
      <c r="BI25" t="s">
        <v>2756</v>
      </c>
      <c r="BJ25">
        <v>30</v>
      </c>
      <c r="BK25" t="s">
        <v>2808</v>
      </c>
      <c r="BL25">
        <v>31</v>
      </c>
      <c r="BM25" t="s">
        <v>3005</v>
      </c>
      <c r="BN25">
        <v>32</v>
      </c>
      <c r="BO25" t="s">
        <v>3106</v>
      </c>
    </row>
    <row r="26" spans="1:67" x14ac:dyDescent="0.25">
      <c r="A26">
        <v>25</v>
      </c>
      <c r="B26" t="s">
        <v>821</v>
      </c>
      <c r="L26">
        <v>5</v>
      </c>
      <c r="M26" t="s">
        <v>880</v>
      </c>
      <c r="P26">
        <v>7</v>
      </c>
      <c r="Q26" t="s">
        <v>927</v>
      </c>
      <c r="R26">
        <v>8</v>
      </c>
      <c r="S26" t="s">
        <v>1044</v>
      </c>
      <c r="V26">
        <v>10</v>
      </c>
      <c r="W26" t="s">
        <v>1116</v>
      </c>
      <c r="X26">
        <v>11</v>
      </c>
      <c r="Y26" t="s">
        <v>1151</v>
      </c>
      <c r="Z26">
        <v>12</v>
      </c>
      <c r="AA26" t="s">
        <v>1196</v>
      </c>
      <c r="AB26">
        <v>13</v>
      </c>
      <c r="AC26" t="s">
        <v>1275</v>
      </c>
      <c r="AD26">
        <v>14</v>
      </c>
      <c r="AE26" t="s">
        <v>1193</v>
      </c>
      <c r="AF26">
        <v>15</v>
      </c>
      <c r="AG26" t="s">
        <v>1478</v>
      </c>
      <c r="AH26">
        <v>16</v>
      </c>
      <c r="AI26" t="s">
        <v>1595</v>
      </c>
      <c r="AJ26">
        <v>17</v>
      </c>
      <c r="AK26" t="s">
        <v>1698</v>
      </c>
      <c r="AN26">
        <v>19</v>
      </c>
      <c r="AO26" t="s">
        <v>1047</v>
      </c>
      <c r="AP26">
        <v>20</v>
      </c>
      <c r="AQ26" t="s">
        <v>1790</v>
      </c>
      <c r="AR26">
        <v>21</v>
      </c>
      <c r="AS26" t="s">
        <v>2356</v>
      </c>
      <c r="AX26">
        <v>24</v>
      </c>
      <c r="AY26" t="s">
        <v>2582</v>
      </c>
      <c r="BB26">
        <v>26</v>
      </c>
      <c r="BC26" t="s">
        <v>2651</v>
      </c>
      <c r="BF26">
        <v>28</v>
      </c>
      <c r="BG26" t="s">
        <v>2722</v>
      </c>
      <c r="BH26">
        <v>29</v>
      </c>
      <c r="BI26" t="s">
        <v>2757</v>
      </c>
      <c r="BJ26">
        <v>30</v>
      </c>
      <c r="BK26" t="s">
        <v>2809</v>
      </c>
      <c r="BL26">
        <v>31</v>
      </c>
      <c r="BM26" t="s">
        <v>3006</v>
      </c>
      <c r="BN26">
        <v>32</v>
      </c>
      <c r="BO26" t="s">
        <v>847</v>
      </c>
    </row>
    <row r="27" spans="1:67" x14ac:dyDescent="0.25">
      <c r="A27">
        <v>26</v>
      </c>
      <c r="B27" t="s">
        <v>822</v>
      </c>
      <c r="L27">
        <v>5</v>
      </c>
      <c r="M27" t="s">
        <v>881</v>
      </c>
      <c r="P27">
        <v>7</v>
      </c>
      <c r="Q27" t="s">
        <v>928</v>
      </c>
      <c r="R27">
        <v>8</v>
      </c>
      <c r="S27" t="s">
        <v>1045</v>
      </c>
      <c r="V27">
        <v>10</v>
      </c>
      <c r="W27" t="s">
        <v>1117</v>
      </c>
      <c r="X27">
        <v>11</v>
      </c>
      <c r="Y27" t="s">
        <v>1152</v>
      </c>
      <c r="Z27">
        <v>12</v>
      </c>
      <c r="AA27" t="s">
        <v>1197</v>
      </c>
      <c r="AB27">
        <v>13</v>
      </c>
      <c r="AC27" t="s">
        <v>1276</v>
      </c>
      <c r="AD27">
        <v>14</v>
      </c>
      <c r="AE27" t="s">
        <v>1359</v>
      </c>
      <c r="AF27">
        <v>15</v>
      </c>
      <c r="AG27" t="s">
        <v>1479</v>
      </c>
      <c r="AH27">
        <v>16</v>
      </c>
      <c r="AI27" t="s">
        <v>1596</v>
      </c>
      <c r="AJ27">
        <v>17</v>
      </c>
      <c r="AK27" t="s">
        <v>1699</v>
      </c>
      <c r="AN27">
        <v>19</v>
      </c>
      <c r="AO27" t="s">
        <v>809</v>
      </c>
      <c r="AP27">
        <v>20</v>
      </c>
      <c r="AQ27" t="s">
        <v>1791</v>
      </c>
      <c r="AR27">
        <v>21</v>
      </c>
      <c r="AS27" t="s">
        <v>2357</v>
      </c>
      <c r="AX27">
        <v>24</v>
      </c>
      <c r="AY27" t="s">
        <v>985</v>
      </c>
      <c r="BB27">
        <v>26</v>
      </c>
      <c r="BC27" t="s">
        <v>2652</v>
      </c>
      <c r="BF27">
        <v>28</v>
      </c>
      <c r="BG27" t="s">
        <v>2723</v>
      </c>
      <c r="BH27">
        <v>29</v>
      </c>
      <c r="BI27" t="s">
        <v>2758</v>
      </c>
      <c r="BJ27">
        <v>30</v>
      </c>
      <c r="BK27" t="s">
        <v>1084</v>
      </c>
      <c r="BL27">
        <v>31</v>
      </c>
      <c r="BM27" t="s">
        <v>3007</v>
      </c>
      <c r="BN27">
        <v>32</v>
      </c>
      <c r="BO27" t="s">
        <v>3107</v>
      </c>
    </row>
    <row r="28" spans="1:67" x14ac:dyDescent="0.25">
      <c r="A28">
        <v>27</v>
      </c>
      <c r="B28" t="s">
        <v>823</v>
      </c>
      <c r="L28">
        <v>5</v>
      </c>
      <c r="M28" t="s">
        <v>882</v>
      </c>
      <c r="P28">
        <v>7</v>
      </c>
      <c r="Q28" t="s">
        <v>929</v>
      </c>
      <c r="R28">
        <v>8</v>
      </c>
      <c r="S28" t="s">
        <v>1046</v>
      </c>
      <c r="V28">
        <v>10</v>
      </c>
      <c r="W28" t="s">
        <v>1118</v>
      </c>
      <c r="X28">
        <v>11</v>
      </c>
      <c r="Y28" t="s">
        <v>1153</v>
      </c>
      <c r="Z28">
        <v>12</v>
      </c>
      <c r="AA28" t="s">
        <v>1198</v>
      </c>
      <c r="AB28">
        <v>13</v>
      </c>
      <c r="AC28" t="s">
        <v>1277</v>
      </c>
      <c r="AD28">
        <v>14</v>
      </c>
      <c r="AE28" t="s">
        <v>1360</v>
      </c>
      <c r="AF28">
        <v>15</v>
      </c>
      <c r="AG28" t="s">
        <v>1480</v>
      </c>
      <c r="AH28">
        <v>16</v>
      </c>
      <c r="AI28" t="s">
        <v>1597</v>
      </c>
      <c r="AJ28">
        <v>17</v>
      </c>
      <c r="AK28" t="s">
        <v>1700</v>
      </c>
      <c r="AN28">
        <v>19</v>
      </c>
      <c r="AO28" t="s">
        <v>1744</v>
      </c>
      <c r="AP28">
        <v>20</v>
      </c>
      <c r="AQ28" t="s">
        <v>1792</v>
      </c>
      <c r="AR28">
        <v>21</v>
      </c>
      <c r="AS28" t="s">
        <v>2358</v>
      </c>
      <c r="AX28">
        <v>24</v>
      </c>
      <c r="AY28" t="s">
        <v>2583</v>
      </c>
      <c r="BB28">
        <v>26</v>
      </c>
      <c r="BC28" t="s">
        <v>2653</v>
      </c>
      <c r="BF28">
        <v>28</v>
      </c>
      <c r="BG28" t="s">
        <v>2724</v>
      </c>
      <c r="BH28">
        <v>29</v>
      </c>
      <c r="BI28" t="s">
        <v>2759</v>
      </c>
      <c r="BJ28">
        <v>30</v>
      </c>
      <c r="BK28" t="s">
        <v>2810</v>
      </c>
      <c r="BL28">
        <v>31</v>
      </c>
      <c r="BM28" t="s">
        <v>3008</v>
      </c>
      <c r="BN28">
        <v>32</v>
      </c>
      <c r="BO28" t="s">
        <v>3108</v>
      </c>
    </row>
    <row r="29" spans="1:67" x14ac:dyDescent="0.25">
      <c r="A29">
        <v>28</v>
      </c>
      <c r="B29" t="s">
        <v>824</v>
      </c>
      <c r="L29">
        <v>5</v>
      </c>
      <c r="M29" t="s">
        <v>883</v>
      </c>
      <c r="P29">
        <v>7</v>
      </c>
      <c r="Q29" t="s">
        <v>930</v>
      </c>
      <c r="R29">
        <v>8</v>
      </c>
      <c r="S29" t="s">
        <v>1047</v>
      </c>
      <c r="V29">
        <v>10</v>
      </c>
      <c r="W29" t="s">
        <v>1119</v>
      </c>
      <c r="X29">
        <v>11</v>
      </c>
      <c r="Y29" t="s">
        <v>1154</v>
      </c>
      <c r="Z29">
        <v>12</v>
      </c>
      <c r="AA29" t="s">
        <v>1199</v>
      </c>
      <c r="AB29">
        <v>13</v>
      </c>
      <c r="AC29" t="s">
        <v>1278</v>
      </c>
      <c r="AD29">
        <v>14</v>
      </c>
      <c r="AE29" t="s">
        <v>1361</v>
      </c>
      <c r="AF29">
        <v>15</v>
      </c>
      <c r="AG29" t="s">
        <v>1481</v>
      </c>
      <c r="AH29">
        <v>16</v>
      </c>
      <c r="AI29" t="s">
        <v>1598</v>
      </c>
      <c r="AJ29">
        <v>17</v>
      </c>
      <c r="AK29" t="s">
        <v>1701</v>
      </c>
      <c r="AN29">
        <v>19</v>
      </c>
      <c r="AO29" t="s">
        <v>1745</v>
      </c>
      <c r="AP29">
        <v>20</v>
      </c>
      <c r="AQ29" t="s">
        <v>1793</v>
      </c>
      <c r="AR29">
        <v>21</v>
      </c>
      <c r="AS29" t="s">
        <v>2359</v>
      </c>
      <c r="AX29">
        <v>24</v>
      </c>
      <c r="AY29" t="s">
        <v>2584</v>
      </c>
      <c r="BB29">
        <v>26</v>
      </c>
      <c r="BC29" t="s">
        <v>2654</v>
      </c>
      <c r="BF29">
        <v>28</v>
      </c>
      <c r="BG29" t="s">
        <v>2725</v>
      </c>
      <c r="BH29">
        <v>29</v>
      </c>
      <c r="BI29" t="s">
        <v>2760</v>
      </c>
      <c r="BJ29">
        <v>30</v>
      </c>
      <c r="BK29" t="s">
        <v>2811</v>
      </c>
      <c r="BL29">
        <v>31</v>
      </c>
      <c r="BM29" t="s">
        <v>3009</v>
      </c>
      <c r="BN29">
        <v>32</v>
      </c>
      <c r="BO29" t="s">
        <v>1508</v>
      </c>
    </row>
    <row r="30" spans="1:67" x14ac:dyDescent="0.25">
      <c r="A30">
        <v>29</v>
      </c>
      <c r="B30" t="s">
        <v>825</v>
      </c>
      <c r="L30">
        <v>5</v>
      </c>
      <c r="M30" t="s">
        <v>884</v>
      </c>
      <c r="P30">
        <v>7</v>
      </c>
      <c r="Q30" t="s">
        <v>931</v>
      </c>
      <c r="R30">
        <v>8</v>
      </c>
      <c r="S30" t="s">
        <v>1048</v>
      </c>
      <c r="V30">
        <v>10</v>
      </c>
      <c r="W30" t="s">
        <v>1120</v>
      </c>
      <c r="X30">
        <v>11</v>
      </c>
      <c r="Y30" t="s">
        <v>1155</v>
      </c>
      <c r="Z30">
        <v>12</v>
      </c>
      <c r="AA30" t="s">
        <v>1200</v>
      </c>
      <c r="AB30">
        <v>13</v>
      </c>
      <c r="AC30" t="s">
        <v>1279</v>
      </c>
      <c r="AD30">
        <v>14</v>
      </c>
      <c r="AE30" t="s">
        <v>1362</v>
      </c>
      <c r="AF30">
        <v>15</v>
      </c>
      <c r="AG30" t="s">
        <v>1482</v>
      </c>
      <c r="AH30">
        <v>16</v>
      </c>
      <c r="AI30" t="s">
        <v>1599</v>
      </c>
      <c r="AJ30">
        <v>17</v>
      </c>
      <c r="AK30" t="s">
        <v>1702</v>
      </c>
      <c r="AN30">
        <v>19</v>
      </c>
      <c r="AO30" t="s">
        <v>1746</v>
      </c>
      <c r="AP30">
        <v>20</v>
      </c>
      <c r="AQ30" t="s">
        <v>1794</v>
      </c>
      <c r="AR30">
        <v>21</v>
      </c>
      <c r="AS30" t="s">
        <v>2360</v>
      </c>
      <c r="AX30">
        <v>24</v>
      </c>
      <c r="AY30" t="s">
        <v>2585</v>
      </c>
      <c r="BB30">
        <v>26</v>
      </c>
      <c r="BC30" t="s">
        <v>2655</v>
      </c>
      <c r="BF30">
        <v>28</v>
      </c>
      <c r="BG30" t="s">
        <v>2726</v>
      </c>
      <c r="BH30">
        <v>29</v>
      </c>
      <c r="BI30" t="s">
        <v>2761</v>
      </c>
      <c r="BJ30">
        <v>30</v>
      </c>
      <c r="BK30" t="s">
        <v>2812</v>
      </c>
      <c r="BL30">
        <v>31</v>
      </c>
      <c r="BM30" t="s">
        <v>3010</v>
      </c>
      <c r="BN30">
        <v>32</v>
      </c>
      <c r="BO30" t="s">
        <v>3109</v>
      </c>
    </row>
    <row r="31" spans="1:67" x14ac:dyDescent="0.25">
      <c r="A31">
        <v>30</v>
      </c>
      <c r="B31" t="s">
        <v>826</v>
      </c>
      <c r="L31">
        <v>5</v>
      </c>
      <c r="M31" t="s">
        <v>885</v>
      </c>
      <c r="P31">
        <v>7</v>
      </c>
      <c r="Q31" t="s">
        <v>932</v>
      </c>
      <c r="R31">
        <v>8</v>
      </c>
      <c r="S31" t="s">
        <v>1049</v>
      </c>
      <c r="V31">
        <v>10</v>
      </c>
      <c r="W31" t="s">
        <v>1121</v>
      </c>
      <c r="X31">
        <v>11</v>
      </c>
      <c r="Y31" t="s">
        <v>1156</v>
      </c>
      <c r="Z31">
        <v>12</v>
      </c>
      <c r="AA31" t="s">
        <v>1201</v>
      </c>
      <c r="AB31">
        <v>13</v>
      </c>
      <c r="AC31" t="s">
        <v>1280</v>
      </c>
      <c r="AD31">
        <v>14</v>
      </c>
      <c r="AE31" t="s">
        <v>1363</v>
      </c>
      <c r="AF31">
        <v>15</v>
      </c>
      <c r="AG31" t="s">
        <v>1483</v>
      </c>
      <c r="AH31">
        <v>16</v>
      </c>
      <c r="AI31" t="s">
        <v>1600</v>
      </c>
      <c r="AJ31">
        <v>17</v>
      </c>
      <c r="AK31" t="s">
        <v>1703</v>
      </c>
      <c r="AN31">
        <v>19</v>
      </c>
      <c r="AO31" t="s">
        <v>872</v>
      </c>
      <c r="AP31">
        <v>20</v>
      </c>
      <c r="AQ31" t="s">
        <v>1795</v>
      </c>
      <c r="AR31">
        <v>21</v>
      </c>
      <c r="AS31" t="s">
        <v>2361</v>
      </c>
      <c r="AX31">
        <v>24</v>
      </c>
      <c r="AY31" t="s">
        <v>2586</v>
      </c>
      <c r="BB31">
        <v>26</v>
      </c>
      <c r="BC31" t="s">
        <v>2656</v>
      </c>
      <c r="BF31">
        <v>28</v>
      </c>
      <c r="BG31" t="s">
        <v>879</v>
      </c>
      <c r="BH31">
        <v>29</v>
      </c>
      <c r="BI31" t="s">
        <v>2762</v>
      </c>
      <c r="BJ31">
        <v>30</v>
      </c>
      <c r="BK31" t="s">
        <v>2813</v>
      </c>
      <c r="BL31">
        <v>31</v>
      </c>
      <c r="BM31" t="s">
        <v>3011</v>
      </c>
      <c r="BN31">
        <v>32</v>
      </c>
      <c r="BO31" t="s">
        <v>3110</v>
      </c>
    </row>
    <row r="32" spans="1:67" x14ac:dyDescent="0.25">
      <c r="A32">
        <v>31</v>
      </c>
      <c r="B32" t="s">
        <v>827</v>
      </c>
      <c r="L32">
        <v>5</v>
      </c>
      <c r="M32" t="s">
        <v>886</v>
      </c>
      <c r="P32">
        <v>7</v>
      </c>
      <c r="Q32" t="s">
        <v>933</v>
      </c>
      <c r="R32">
        <v>8</v>
      </c>
      <c r="S32" t="s">
        <v>808</v>
      </c>
      <c r="V32">
        <v>10</v>
      </c>
      <c r="W32" t="s">
        <v>1122</v>
      </c>
      <c r="X32">
        <v>11</v>
      </c>
      <c r="Y32" t="s">
        <v>1157</v>
      </c>
      <c r="Z32">
        <v>12</v>
      </c>
      <c r="AA32" t="s">
        <v>1202</v>
      </c>
      <c r="AB32">
        <v>13</v>
      </c>
      <c r="AC32" t="s">
        <v>1281</v>
      </c>
      <c r="AD32">
        <v>14</v>
      </c>
      <c r="AE32" t="s">
        <v>1364</v>
      </c>
      <c r="AF32">
        <v>15</v>
      </c>
      <c r="AG32" t="s">
        <v>1484</v>
      </c>
      <c r="AH32">
        <v>16</v>
      </c>
      <c r="AI32" t="s">
        <v>1601</v>
      </c>
      <c r="AJ32">
        <v>17</v>
      </c>
      <c r="AK32" t="s">
        <v>1704</v>
      </c>
      <c r="AN32">
        <v>19</v>
      </c>
      <c r="AO32" t="s">
        <v>1747</v>
      </c>
      <c r="AP32">
        <v>20</v>
      </c>
      <c r="AQ32" t="s">
        <v>1796</v>
      </c>
      <c r="AR32">
        <v>21</v>
      </c>
      <c r="AS32" t="s">
        <v>2362</v>
      </c>
      <c r="AX32">
        <v>24</v>
      </c>
      <c r="AY32" t="s">
        <v>820</v>
      </c>
      <c r="BB32">
        <v>26</v>
      </c>
      <c r="BC32" t="s">
        <v>2657</v>
      </c>
      <c r="BF32">
        <v>28</v>
      </c>
      <c r="BG32" t="s">
        <v>2727</v>
      </c>
      <c r="BH32">
        <v>29</v>
      </c>
      <c r="BI32" t="s">
        <v>2763</v>
      </c>
      <c r="BJ32">
        <v>30</v>
      </c>
      <c r="BK32" t="s">
        <v>2814</v>
      </c>
      <c r="BL32">
        <v>31</v>
      </c>
      <c r="BM32" t="s">
        <v>3012</v>
      </c>
      <c r="BN32">
        <v>32</v>
      </c>
      <c r="BO32" t="s">
        <v>3111</v>
      </c>
    </row>
    <row r="33" spans="1:67" x14ac:dyDescent="0.25">
      <c r="A33">
        <v>32</v>
      </c>
      <c r="B33" t="s">
        <v>828</v>
      </c>
      <c r="L33">
        <v>5</v>
      </c>
      <c r="M33" t="s">
        <v>887</v>
      </c>
      <c r="P33">
        <v>7</v>
      </c>
      <c r="Q33" t="s">
        <v>934</v>
      </c>
      <c r="R33">
        <v>8</v>
      </c>
      <c r="S33" t="s">
        <v>1050</v>
      </c>
      <c r="V33">
        <v>10</v>
      </c>
      <c r="W33" t="s">
        <v>1123</v>
      </c>
      <c r="X33">
        <v>11</v>
      </c>
      <c r="Y33" t="s">
        <v>1158</v>
      </c>
      <c r="Z33">
        <v>12</v>
      </c>
      <c r="AA33" t="s">
        <v>1203</v>
      </c>
      <c r="AB33">
        <v>13</v>
      </c>
      <c r="AC33" t="s">
        <v>1282</v>
      </c>
      <c r="AD33">
        <v>14</v>
      </c>
      <c r="AE33" t="s">
        <v>1365</v>
      </c>
      <c r="AF33">
        <v>15</v>
      </c>
      <c r="AG33" t="s">
        <v>1485</v>
      </c>
      <c r="AH33">
        <v>16</v>
      </c>
      <c r="AI33" t="s">
        <v>1602</v>
      </c>
      <c r="AJ33">
        <v>17</v>
      </c>
      <c r="AK33" t="s">
        <v>1705</v>
      </c>
      <c r="AN33">
        <v>19</v>
      </c>
      <c r="AO33" t="s">
        <v>1748</v>
      </c>
      <c r="AP33">
        <v>20</v>
      </c>
      <c r="AQ33" t="s">
        <v>1797</v>
      </c>
      <c r="AR33">
        <v>21</v>
      </c>
      <c r="AS33" t="s">
        <v>2363</v>
      </c>
      <c r="AX33">
        <v>24</v>
      </c>
      <c r="AY33" t="s">
        <v>2587</v>
      </c>
      <c r="BB33">
        <v>26</v>
      </c>
      <c r="BC33" t="s">
        <v>2658</v>
      </c>
      <c r="BF33">
        <v>28</v>
      </c>
      <c r="BG33" t="s">
        <v>2728</v>
      </c>
      <c r="BH33">
        <v>29</v>
      </c>
      <c r="BI33" t="s">
        <v>2764</v>
      </c>
      <c r="BJ33">
        <v>30</v>
      </c>
      <c r="BK33" t="s">
        <v>2815</v>
      </c>
      <c r="BL33">
        <v>31</v>
      </c>
      <c r="BM33" t="s">
        <v>3013</v>
      </c>
      <c r="BN33">
        <v>32</v>
      </c>
      <c r="BO33" t="s">
        <v>3112</v>
      </c>
    </row>
    <row r="34" spans="1:67" x14ac:dyDescent="0.25">
      <c r="L34">
        <v>5</v>
      </c>
      <c r="M34" t="s">
        <v>888</v>
      </c>
      <c r="P34">
        <v>7</v>
      </c>
      <c r="Q34" t="s">
        <v>935</v>
      </c>
      <c r="R34">
        <v>8</v>
      </c>
      <c r="S34" t="s">
        <v>1051</v>
      </c>
      <c r="V34">
        <v>10</v>
      </c>
      <c r="W34" t="s">
        <v>1124</v>
      </c>
      <c r="X34">
        <v>11</v>
      </c>
      <c r="Y34" t="s">
        <v>1159</v>
      </c>
      <c r="Z34">
        <v>12</v>
      </c>
      <c r="AA34" t="s">
        <v>1204</v>
      </c>
      <c r="AB34">
        <v>13</v>
      </c>
      <c r="AC34" t="s">
        <v>1283</v>
      </c>
      <c r="AD34">
        <v>14</v>
      </c>
      <c r="AE34" t="s">
        <v>1272</v>
      </c>
      <c r="AF34">
        <v>15</v>
      </c>
      <c r="AG34" t="s">
        <v>1486</v>
      </c>
      <c r="AH34">
        <v>16</v>
      </c>
      <c r="AI34" t="s">
        <v>1603</v>
      </c>
      <c r="AJ34">
        <v>17</v>
      </c>
      <c r="AK34" t="s">
        <v>1706</v>
      </c>
      <c r="AN34">
        <v>19</v>
      </c>
      <c r="AO34" t="s">
        <v>1749</v>
      </c>
      <c r="AP34">
        <v>20</v>
      </c>
      <c r="AQ34" t="s">
        <v>1798</v>
      </c>
      <c r="AR34">
        <v>21</v>
      </c>
      <c r="AS34" t="s">
        <v>2364</v>
      </c>
      <c r="AX34">
        <v>24</v>
      </c>
      <c r="AY34" t="s">
        <v>2588</v>
      </c>
      <c r="BB34">
        <v>26</v>
      </c>
      <c r="BC34" t="s">
        <v>2659</v>
      </c>
      <c r="BF34">
        <v>28</v>
      </c>
      <c r="BG34" t="s">
        <v>2729</v>
      </c>
      <c r="BH34">
        <v>29</v>
      </c>
      <c r="BI34" t="s">
        <v>2765</v>
      </c>
      <c r="BJ34">
        <v>30</v>
      </c>
      <c r="BK34" t="s">
        <v>2816</v>
      </c>
      <c r="BL34">
        <v>31</v>
      </c>
      <c r="BM34" t="s">
        <v>3014</v>
      </c>
      <c r="BN34">
        <v>32</v>
      </c>
      <c r="BO34" t="s">
        <v>813</v>
      </c>
    </row>
    <row r="35" spans="1:67" x14ac:dyDescent="0.25">
      <c r="L35">
        <v>5</v>
      </c>
      <c r="M35" t="s">
        <v>889</v>
      </c>
      <c r="P35">
        <v>7</v>
      </c>
      <c r="Q35" t="s">
        <v>936</v>
      </c>
      <c r="R35">
        <v>8</v>
      </c>
      <c r="S35" t="s">
        <v>1052</v>
      </c>
      <c r="V35">
        <v>10</v>
      </c>
      <c r="W35" t="s">
        <v>1125</v>
      </c>
      <c r="X35">
        <v>11</v>
      </c>
      <c r="Y35" t="s">
        <v>1160</v>
      </c>
      <c r="Z35">
        <v>12</v>
      </c>
      <c r="AA35" t="s">
        <v>1205</v>
      </c>
      <c r="AB35">
        <v>13</v>
      </c>
      <c r="AC35" t="s">
        <v>1284</v>
      </c>
      <c r="AD35">
        <v>14</v>
      </c>
      <c r="AE35" t="s">
        <v>1366</v>
      </c>
      <c r="AF35">
        <v>15</v>
      </c>
      <c r="AG35" t="s">
        <v>1487</v>
      </c>
      <c r="AH35">
        <v>16</v>
      </c>
      <c r="AI35" t="s">
        <v>1604</v>
      </c>
      <c r="AJ35">
        <v>17</v>
      </c>
      <c r="AK35" t="s">
        <v>1570</v>
      </c>
      <c r="AN35">
        <v>19</v>
      </c>
      <c r="AO35" t="s">
        <v>1750</v>
      </c>
      <c r="AP35">
        <v>20</v>
      </c>
      <c r="AQ35" t="s">
        <v>1799</v>
      </c>
      <c r="AR35">
        <v>21</v>
      </c>
      <c r="AS35" t="s">
        <v>2365</v>
      </c>
      <c r="AX35">
        <v>24</v>
      </c>
      <c r="AY35" t="s">
        <v>2589</v>
      </c>
      <c r="BB35">
        <v>26</v>
      </c>
      <c r="BC35" t="s">
        <v>2660</v>
      </c>
      <c r="BF35">
        <v>28</v>
      </c>
      <c r="BG35" t="s">
        <v>2730</v>
      </c>
      <c r="BH35">
        <v>29</v>
      </c>
      <c r="BI35" t="s">
        <v>2766</v>
      </c>
      <c r="BJ35">
        <v>30</v>
      </c>
      <c r="BK35" t="s">
        <v>2817</v>
      </c>
      <c r="BL35">
        <v>31</v>
      </c>
      <c r="BM35" t="s">
        <v>3015</v>
      </c>
      <c r="BN35">
        <v>32</v>
      </c>
      <c r="BO35" t="s">
        <v>3113</v>
      </c>
    </row>
    <row r="36" spans="1:67" x14ac:dyDescent="0.25">
      <c r="L36">
        <v>5</v>
      </c>
      <c r="M36" t="s">
        <v>890</v>
      </c>
      <c r="P36">
        <v>7</v>
      </c>
      <c r="Q36" t="s">
        <v>937</v>
      </c>
      <c r="R36">
        <v>8</v>
      </c>
      <c r="S36" t="s">
        <v>1053</v>
      </c>
      <c r="V36">
        <v>10</v>
      </c>
      <c r="W36" t="s">
        <v>1126</v>
      </c>
      <c r="X36">
        <v>11</v>
      </c>
      <c r="Y36" t="s">
        <v>1161</v>
      </c>
      <c r="Z36">
        <v>12</v>
      </c>
      <c r="AA36" t="s">
        <v>1206</v>
      </c>
      <c r="AB36">
        <v>13</v>
      </c>
      <c r="AC36" t="s">
        <v>1285</v>
      </c>
      <c r="AD36">
        <v>14</v>
      </c>
      <c r="AE36" t="s">
        <v>1367</v>
      </c>
      <c r="AF36">
        <v>15</v>
      </c>
      <c r="AG36" t="s">
        <v>1488</v>
      </c>
      <c r="AH36">
        <v>16</v>
      </c>
      <c r="AI36" t="s">
        <v>1605</v>
      </c>
      <c r="AN36">
        <v>19</v>
      </c>
      <c r="AO36" t="s">
        <v>1751</v>
      </c>
      <c r="AP36">
        <v>20</v>
      </c>
      <c r="AQ36" t="s">
        <v>1800</v>
      </c>
      <c r="AR36">
        <v>21</v>
      </c>
      <c r="AS36" t="s">
        <v>1477</v>
      </c>
      <c r="AX36">
        <v>24</v>
      </c>
      <c r="AY36" t="s">
        <v>1161</v>
      </c>
      <c r="BB36">
        <v>26</v>
      </c>
      <c r="BC36" t="s">
        <v>2661</v>
      </c>
      <c r="BF36">
        <v>28</v>
      </c>
      <c r="BG36" t="s">
        <v>2731</v>
      </c>
      <c r="BH36">
        <v>29</v>
      </c>
      <c r="BI36" t="s">
        <v>2767</v>
      </c>
      <c r="BJ36">
        <v>30</v>
      </c>
      <c r="BK36" t="s">
        <v>2818</v>
      </c>
      <c r="BL36">
        <v>31</v>
      </c>
      <c r="BM36" t="s">
        <v>3016</v>
      </c>
      <c r="BN36">
        <v>32</v>
      </c>
      <c r="BO36" t="s">
        <v>3114</v>
      </c>
    </row>
    <row r="37" spans="1:67" x14ac:dyDescent="0.25">
      <c r="L37">
        <v>5</v>
      </c>
      <c r="M37" t="s">
        <v>891</v>
      </c>
      <c r="P37">
        <v>7</v>
      </c>
      <c r="Q37" t="s">
        <v>938</v>
      </c>
      <c r="R37">
        <v>8</v>
      </c>
      <c r="S37" t="s">
        <v>871</v>
      </c>
      <c r="V37">
        <v>10</v>
      </c>
      <c r="W37" t="s">
        <v>1127</v>
      </c>
      <c r="X37">
        <v>11</v>
      </c>
      <c r="Y37" t="s">
        <v>1162</v>
      </c>
      <c r="Z37">
        <v>12</v>
      </c>
      <c r="AA37" t="s">
        <v>1207</v>
      </c>
      <c r="AB37">
        <v>13</v>
      </c>
      <c r="AC37" t="s">
        <v>1286</v>
      </c>
      <c r="AD37">
        <v>14</v>
      </c>
      <c r="AE37" t="s">
        <v>1368</v>
      </c>
      <c r="AF37">
        <v>15</v>
      </c>
      <c r="AG37" t="s">
        <v>1489</v>
      </c>
      <c r="AH37">
        <v>16</v>
      </c>
      <c r="AI37" t="s">
        <v>809</v>
      </c>
      <c r="AN37">
        <v>19</v>
      </c>
      <c r="AO37" t="s">
        <v>1752</v>
      </c>
      <c r="AP37">
        <v>20</v>
      </c>
      <c r="AQ37" t="s">
        <v>1801</v>
      </c>
      <c r="AR37">
        <v>21</v>
      </c>
      <c r="AS37" t="s">
        <v>2366</v>
      </c>
      <c r="AX37">
        <v>24</v>
      </c>
      <c r="AY37" t="s">
        <v>2590</v>
      </c>
      <c r="BB37">
        <v>26</v>
      </c>
      <c r="BC37" t="s">
        <v>2662</v>
      </c>
      <c r="BF37">
        <v>28</v>
      </c>
      <c r="BG37" t="s">
        <v>991</v>
      </c>
      <c r="BH37">
        <v>29</v>
      </c>
      <c r="BI37" t="s">
        <v>2768</v>
      </c>
      <c r="BJ37">
        <v>30</v>
      </c>
      <c r="BK37" t="s">
        <v>2819</v>
      </c>
      <c r="BL37">
        <v>31</v>
      </c>
      <c r="BM37" t="s">
        <v>3017</v>
      </c>
      <c r="BN37">
        <v>32</v>
      </c>
      <c r="BO37" t="s">
        <v>3115</v>
      </c>
    </row>
    <row r="38" spans="1:67" x14ac:dyDescent="0.25">
      <c r="L38">
        <v>5</v>
      </c>
      <c r="M38" t="s">
        <v>892</v>
      </c>
      <c r="P38">
        <v>7</v>
      </c>
      <c r="Q38" t="s">
        <v>939</v>
      </c>
      <c r="R38">
        <v>8</v>
      </c>
      <c r="S38" t="s">
        <v>872</v>
      </c>
      <c r="V38">
        <v>10</v>
      </c>
      <c r="W38" t="s">
        <v>1128</v>
      </c>
      <c r="X38">
        <v>11</v>
      </c>
      <c r="Y38" t="s">
        <v>1163</v>
      </c>
      <c r="Z38">
        <v>12</v>
      </c>
      <c r="AA38" t="s">
        <v>1208</v>
      </c>
      <c r="AB38">
        <v>13</v>
      </c>
      <c r="AC38" t="s">
        <v>1287</v>
      </c>
      <c r="AD38">
        <v>14</v>
      </c>
      <c r="AE38" t="s">
        <v>1369</v>
      </c>
      <c r="AF38">
        <v>15</v>
      </c>
      <c r="AG38" t="s">
        <v>1100</v>
      </c>
      <c r="AH38">
        <v>16</v>
      </c>
      <c r="AI38" t="s">
        <v>1606</v>
      </c>
      <c r="AN38">
        <v>19</v>
      </c>
      <c r="AO38" t="s">
        <v>1508</v>
      </c>
      <c r="AP38">
        <v>20</v>
      </c>
      <c r="AQ38" t="s">
        <v>1802</v>
      </c>
      <c r="AR38">
        <v>21</v>
      </c>
      <c r="AS38" t="s">
        <v>2367</v>
      </c>
      <c r="AX38">
        <v>24</v>
      </c>
      <c r="AY38" t="s">
        <v>2591</v>
      </c>
      <c r="BB38">
        <v>26</v>
      </c>
      <c r="BC38" t="s">
        <v>2663</v>
      </c>
      <c r="BF38">
        <v>28</v>
      </c>
      <c r="BG38" t="s">
        <v>2056</v>
      </c>
      <c r="BH38">
        <v>29</v>
      </c>
      <c r="BI38" t="s">
        <v>2769</v>
      </c>
      <c r="BJ38">
        <v>30</v>
      </c>
      <c r="BK38" t="s">
        <v>2820</v>
      </c>
      <c r="BL38">
        <v>31</v>
      </c>
      <c r="BM38" t="s">
        <v>3018</v>
      </c>
      <c r="BN38">
        <v>32</v>
      </c>
      <c r="BO38" t="s">
        <v>3116</v>
      </c>
    </row>
    <row r="39" spans="1:67" x14ac:dyDescent="0.25">
      <c r="L39">
        <v>5</v>
      </c>
      <c r="M39" t="s">
        <v>893</v>
      </c>
      <c r="P39">
        <v>7</v>
      </c>
      <c r="Q39" t="s">
        <v>940</v>
      </c>
      <c r="R39">
        <v>8</v>
      </c>
      <c r="S39" t="s">
        <v>1054</v>
      </c>
      <c r="V39">
        <v>10</v>
      </c>
      <c r="W39" t="s">
        <v>1129</v>
      </c>
      <c r="X39">
        <v>11</v>
      </c>
      <c r="Y39" t="s">
        <v>1164</v>
      </c>
      <c r="Z39">
        <v>12</v>
      </c>
      <c r="AA39" t="s">
        <v>1209</v>
      </c>
      <c r="AB39">
        <v>13</v>
      </c>
      <c r="AC39" t="s">
        <v>1288</v>
      </c>
      <c r="AD39">
        <v>14</v>
      </c>
      <c r="AE39" t="s">
        <v>1370</v>
      </c>
      <c r="AF39">
        <v>15</v>
      </c>
      <c r="AG39" t="s">
        <v>1490</v>
      </c>
      <c r="AH39">
        <v>16</v>
      </c>
      <c r="AI39" t="s">
        <v>1607</v>
      </c>
      <c r="AN39">
        <v>19</v>
      </c>
      <c r="AO39" t="s">
        <v>1753</v>
      </c>
      <c r="AP39">
        <v>20</v>
      </c>
      <c r="AQ39" t="s">
        <v>1803</v>
      </c>
      <c r="AR39">
        <v>21</v>
      </c>
      <c r="AS39" t="s">
        <v>2368</v>
      </c>
      <c r="AX39">
        <v>24</v>
      </c>
      <c r="AY39" t="s">
        <v>2592</v>
      </c>
      <c r="BB39">
        <v>26</v>
      </c>
      <c r="BC39" t="s">
        <v>2664</v>
      </c>
      <c r="BF39">
        <v>28</v>
      </c>
      <c r="BG39" t="s">
        <v>2732</v>
      </c>
      <c r="BH39">
        <v>29</v>
      </c>
      <c r="BI39" t="s">
        <v>2770</v>
      </c>
      <c r="BJ39">
        <v>30</v>
      </c>
      <c r="BK39" t="s">
        <v>2821</v>
      </c>
      <c r="BL39">
        <v>31</v>
      </c>
      <c r="BM39" t="s">
        <v>3019</v>
      </c>
      <c r="BN39">
        <v>32</v>
      </c>
      <c r="BO39" t="s">
        <v>2907</v>
      </c>
    </row>
    <row r="40" spans="1:67" x14ac:dyDescent="0.25">
      <c r="L40">
        <v>5</v>
      </c>
      <c r="M40" t="s">
        <v>894</v>
      </c>
      <c r="P40">
        <v>7</v>
      </c>
      <c r="Q40" t="s">
        <v>941</v>
      </c>
      <c r="R40">
        <v>8</v>
      </c>
      <c r="S40" t="s">
        <v>1055</v>
      </c>
      <c r="V40">
        <v>10</v>
      </c>
      <c r="W40" t="s">
        <v>1130</v>
      </c>
      <c r="X40">
        <v>11</v>
      </c>
      <c r="Y40" t="s">
        <v>1165</v>
      </c>
      <c r="Z40">
        <v>12</v>
      </c>
      <c r="AA40" t="s">
        <v>1210</v>
      </c>
      <c r="AB40">
        <v>13</v>
      </c>
      <c r="AC40" t="s">
        <v>1289</v>
      </c>
      <c r="AD40">
        <v>14</v>
      </c>
      <c r="AE40" t="s">
        <v>1044</v>
      </c>
      <c r="AF40">
        <v>15</v>
      </c>
      <c r="AG40" t="s">
        <v>1491</v>
      </c>
      <c r="AH40">
        <v>16</v>
      </c>
      <c r="AI40" t="s">
        <v>1608</v>
      </c>
      <c r="AN40">
        <v>19</v>
      </c>
      <c r="AO40" t="s">
        <v>1754</v>
      </c>
      <c r="AP40">
        <v>20</v>
      </c>
      <c r="AQ40" t="s">
        <v>1804</v>
      </c>
      <c r="AR40">
        <v>21</v>
      </c>
      <c r="AS40" t="s">
        <v>2369</v>
      </c>
      <c r="AX40">
        <v>24</v>
      </c>
      <c r="AY40" t="s">
        <v>2593</v>
      </c>
      <c r="BB40">
        <v>26</v>
      </c>
      <c r="BC40" t="s">
        <v>1388</v>
      </c>
      <c r="BF40">
        <v>28</v>
      </c>
      <c r="BG40" t="s">
        <v>2733</v>
      </c>
      <c r="BH40">
        <v>29</v>
      </c>
      <c r="BI40" t="s">
        <v>2771</v>
      </c>
      <c r="BJ40">
        <v>30</v>
      </c>
      <c r="BK40" t="s">
        <v>2822</v>
      </c>
      <c r="BL40">
        <v>31</v>
      </c>
      <c r="BM40" t="s">
        <v>3020</v>
      </c>
      <c r="BN40">
        <v>32</v>
      </c>
      <c r="BO40" t="s">
        <v>3117</v>
      </c>
    </row>
    <row r="41" spans="1:67" x14ac:dyDescent="0.25">
      <c r="P41">
        <v>7</v>
      </c>
      <c r="Q41" t="s">
        <v>942</v>
      </c>
      <c r="R41">
        <v>8</v>
      </c>
      <c r="S41" t="s">
        <v>1056</v>
      </c>
      <c r="V41">
        <v>10</v>
      </c>
      <c r="W41" t="s">
        <v>1131</v>
      </c>
      <c r="X41">
        <v>11</v>
      </c>
      <c r="Y41" t="s">
        <v>1166</v>
      </c>
      <c r="Z41">
        <v>12</v>
      </c>
      <c r="AA41" t="s">
        <v>1211</v>
      </c>
      <c r="AB41">
        <v>13</v>
      </c>
      <c r="AC41" t="s">
        <v>1290</v>
      </c>
      <c r="AD41">
        <v>14</v>
      </c>
      <c r="AE41" t="s">
        <v>1371</v>
      </c>
      <c r="AF41">
        <v>15</v>
      </c>
      <c r="AG41" t="s">
        <v>1492</v>
      </c>
      <c r="AH41">
        <v>16</v>
      </c>
      <c r="AI41" t="s">
        <v>1609</v>
      </c>
      <c r="AN41">
        <v>19</v>
      </c>
      <c r="AO41" t="s">
        <v>1755</v>
      </c>
      <c r="AP41">
        <v>20</v>
      </c>
      <c r="AQ41" t="s">
        <v>1805</v>
      </c>
      <c r="AR41">
        <v>21</v>
      </c>
      <c r="AS41" t="s">
        <v>2370</v>
      </c>
      <c r="AX41">
        <v>24</v>
      </c>
      <c r="AY41" t="s">
        <v>2594</v>
      </c>
      <c r="BB41">
        <v>26</v>
      </c>
      <c r="BC41" t="s">
        <v>966</v>
      </c>
      <c r="BF41">
        <v>28</v>
      </c>
      <c r="BG41" t="s">
        <v>2734</v>
      </c>
      <c r="BH41">
        <v>29</v>
      </c>
      <c r="BI41" t="s">
        <v>2772</v>
      </c>
      <c r="BJ41">
        <v>30</v>
      </c>
      <c r="BK41" t="s">
        <v>2823</v>
      </c>
      <c r="BL41">
        <v>31</v>
      </c>
      <c r="BM41" t="s">
        <v>3021</v>
      </c>
      <c r="BN41">
        <v>32</v>
      </c>
      <c r="BO41" t="s">
        <v>3118</v>
      </c>
    </row>
    <row r="42" spans="1:67" x14ac:dyDescent="0.25">
      <c r="P42">
        <v>7</v>
      </c>
      <c r="Q42" t="s">
        <v>943</v>
      </c>
      <c r="R42">
        <v>8</v>
      </c>
      <c r="S42" t="s">
        <v>1057</v>
      </c>
      <c r="X42">
        <v>11</v>
      </c>
      <c r="Y42" t="s">
        <v>1167</v>
      </c>
      <c r="Z42">
        <v>12</v>
      </c>
      <c r="AA42" t="s">
        <v>1212</v>
      </c>
      <c r="AB42">
        <v>13</v>
      </c>
      <c r="AC42" t="s">
        <v>1291</v>
      </c>
      <c r="AD42">
        <v>14</v>
      </c>
      <c r="AE42" t="s">
        <v>1372</v>
      </c>
      <c r="AF42">
        <v>15</v>
      </c>
      <c r="AG42" t="s">
        <v>1493</v>
      </c>
      <c r="AH42">
        <v>16</v>
      </c>
      <c r="AI42" t="s">
        <v>1610</v>
      </c>
      <c r="AN42">
        <v>19</v>
      </c>
      <c r="AO42" t="s">
        <v>1756</v>
      </c>
      <c r="AP42">
        <v>20</v>
      </c>
      <c r="AQ42" t="s">
        <v>1806</v>
      </c>
      <c r="AR42">
        <v>21</v>
      </c>
      <c r="AS42" t="s">
        <v>2371</v>
      </c>
      <c r="AX42">
        <v>24</v>
      </c>
      <c r="AY42" t="s">
        <v>2595</v>
      </c>
      <c r="BB42">
        <v>26</v>
      </c>
      <c r="BC42" t="s">
        <v>2582</v>
      </c>
      <c r="BF42">
        <v>28</v>
      </c>
      <c r="BG42" t="s">
        <v>2735</v>
      </c>
      <c r="BH42">
        <v>29</v>
      </c>
      <c r="BI42" t="s">
        <v>2773</v>
      </c>
      <c r="BJ42">
        <v>30</v>
      </c>
      <c r="BK42" t="s">
        <v>2824</v>
      </c>
      <c r="BL42">
        <v>31</v>
      </c>
      <c r="BM42" t="s">
        <v>3022</v>
      </c>
      <c r="BN42">
        <v>32</v>
      </c>
      <c r="BO42" t="s">
        <v>3119</v>
      </c>
    </row>
    <row r="43" spans="1:67" x14ac:dyDescent="0.25">
      <c r="P43">
        <v>7</v>
      </c>
      <c r="Q43" t="s">
        <v>944</v>
      </c>
      <c r="R43">
        <v>8</v>
      </c>
      <c r="S43" t="s">
        <v>1058</v>
      </c>
      <c r="X43">
        <v>11</v>
      </c>
      <c r="Y43" t="s">
        <v>1168</v>
      </c>
      <c r="Z43">
        <v>12</v>
      </c>
      <c r="AA43" t="s">
        <v>1213</v>
      </c>
      <c r="AB43">
        <v>13</v>
      </c>
      <c r="AC43" t="s">
        <v>1292</v>
      </c>
      <c r="AD43">
        <v>14</v>
      </c>
      <c r="AE43" t="s">
        <v>1373</v>
      </c>
      <c r="AF43">
        <v>15</v>
      </c>
      <c r="AG43" t="s">
        <v>1494</v>
      </c>
      <c r="AH43">
        <v>16</v>
      </c>
      <c r="AI43" t="s">
        <v>1611</v>
      </c>
      <c r="AN43">
        <v>19</v>
      </c>
      <c r="AO43" t="s">
        <v>1757</v>
      </c>
      <c r="AP43">
        <v>20</v>
      </c>
      <c r="AQ43" t="s">
        <v>1807</v>
      </c>
      <c r="AR43">
        <v>21</v>
      </c>
      <c r="AS43" t="s">
        <v>2372</v>
      </c>
      <c r="AX43">
        <v>24</v>
      </c>
      <c r="AY43" t="s">
        <v>2596</v>
      </c>
      <c r="BB43">
        <v>26</v>
      </c>
      <c r="BC43" t="s">
        <v>2665</v>
      </c>
      <c r="BF43">
        <v>28</v>
      </c>
      <c r="BG43" t="s">
        <v>1170</v>
      </c>
      <c r="BH43">
        <v>29</v>
      </c>
      <c r="BI43" t="s">
        <v>2774</v>
      </c>
      <c r="BJ43">
        <v>30</v>
      </c>
      <c r="BK43" t="s">
        <v>2825</v>
      </c>
      <c r="BL43">
        <v>31</v>
      </c>
      <c r="BM43" t="s">
        <v>3023</v>
      </c>
      <c r="BN43">
        <v>32</v>
      </c>
      <c r="BO43" t="s">
        <v>3120</v>
      </c>
    </row>
    <row r="44" spans="1:67" x14ac:dyDescent="0.25">
      <c r="B44" t="s">
        <v>3136</v>
      </c>
      <c r="E44" t="s">
        <v>3141</v>
      </c>
      <c r="P44">
        <v>7</v>
      </c>
      <c r="Q44" t="s">
        <v>945</v>
      </c>
      <c r="R44">
        <v>8</v>
      </c>
      <c r="S44" t="s">
        <v>1059</v>
      </c>
      <c r="X44">
        <v>11</v>
      </c>
      <c r="Y44" t="s">
        <v>1169</v>
      </c>
      <c r="Z44">
        <v>12</v>
      </c>
      <c r="AA44" t="s">
        <v>1214</v>
      </c>
      <c r="AB44">
        <v>13</v>
      </c>
      <c r="AC44" t="s">
        <v>1293</v>
      </c>
      <c r="AD44">
        <v>14</v>
      </c>
      <c r="AE44" t="s">
        <v>1374</v>
      </c>
      <c r="AF44">
        <v>15</v>
      </c>
      <c r="AG44" t="s">
        <v>1495</v>
      </c>
      <c r="AH44">
        <v>16</v>
      </c>
      <c r="AI44" t="s">
        <v>1612</v>
      </c>
      <c r="AN44">
        <v>19</v>
      </c>
      <c r="AO44" t="s">
        <v>1758</v>
      </c>
      <c r="AP44">
        <v>20</v>
      </c>
      <c r="AQ44" t="s">
        <v>1808</v>
      </c>
      <c r="AR44">
        <v>21</v>
      </c>
      <c r="AS44" t="s">
        <v>2373</v>
      </c>
      <c r="AX44">
        <v>24</v>
      </c>
      <c r="AY44" t="s">
        <v>2597</v>
      </c>
      <c r="BB44">
        <v>26</v>
      </c>
      <c r="BC44" t="s">
        <v>2666</v>
      </c>
      <c r="BF44">
        <v>28</v>
      </c>
      <c r="BG44" t="s">
        <v>1171</v>
      </c>
      <c r="BH44">
        <v>29</v>
      </c>
      <c r="BI44" t="s">
        <v>2775</v>
      </c>
      <c r="BJ44">
        <v>30</v>
      </c>
      <c r="BK44" t="s">
        <v>2826</v>
      </c>
      <c r="BL44">
        <v>31</v>
      </c>
      <c r="BM44" t="s">
        <v>3024</v>
      </c>
      <c r="BN44">
        <v>32</v>
      </c>
      <c r="BO44" t="s">
        <v>3121</v>
      </c>
    </row>
    <row r="45" spans="1:67" x14ac:dyDescent="0.25">
      <c r="B45" t="s">
        <v>3137</v>
      </c>
      <c r="E45">
        <v>2017</v>
      </c>
      <c r="P45">
        <v>7</v>
      </c>
      <c r="Q45" t="s">
        <v>946</v>
      </c>
      <c r="R45">
        <v>8</v>
      </c>
      <c r="S45" t="s">
        <v>1060</v>
      </c>
      <c r="X45">
        <v>11</v>
      </c>
      <c r="Y45" t="s">
        <v>1170</v>
      </c>
      <c r="Z45">
        <v>12</v>
      </c>
      <c r="AA45" t="s">
        <v>1215</v>
      </c>
      <c r="AB45">
        <v>13</v>
      </c>
      <c r="AC45" t="s">
        <v>1294</v>
      </c>
      <c r="AD45">
        <v>14</v>
      </c>
      <c r="AE45" t="s">
        <v>1375</v>
      </c>
      <c r="AF45">
        <v>15</v>
      </c>
      <c r="AG45" t="s">
        <v>1496</v>
      </c>
      <c r="AH45">
        <v>16</v>
      </c>
      <c r="AI45" t="s">
        <v>1613</v>
      </c>
      <c r="AN45">
        <v>19</v>
      </c>
      <c r="AO45" t="s">
        <v>1759</v>
      </c>
      <c r="AP45">
        <v>20</v>
      </c>
      <c r="AQ45" t="s">
        <v>1809</v>
      </c>
      <c r="AR45">
        <v>21</v>
      </c>
      <c r="AS45" t="s">
        <v>2374</v>
      </c>
      <c r="AX45">
        <v>24</v>
      </c>
      <c r="AY45" t="s">
        <v>2598</v>
      </c>
      <c r="BB45">
        <v>26</v>
      </c>
      <c r="BC45" t="s">
        <v>2667</v>
      </c>
      <c r="BF45">
        <v>28</v>
      </c>
      <c r="BG45" t="s">
        <v>2736</v>
      </c>
      <c r="BH45">
        <v>29</v>
      </c>
      <c r="BI45" t="s">
        <v>1539</v>
      </c>
      <c r="BJ45">
        <v>30</v>
      </c>
      <c r="BK45" t="s">
        <v>2827</v>
      </c>
      <c r="BL45">
        <v>31</v>
      </c>
      <c r="BM45" t="s">
        <v>3025</v>
      </c>
      <c r="BN45">
        <v>32</v>
      </c>
      <c r="BO45" t="s">
        <v>3122</v>
      </c>
    </row>
    <row r="46" spans="1:67" x14ac:dyDescent="0.25">
      <c r="B46" t="s">
        <v>3138</v>
      </c>
      <c r="E46">
        <v>2018</v>
      </c>
      <c r="P46">
        <v>7</v>
      </c>
      <c r="Q46" t="s">
        <v>947</v>
      </c>
      <c r="R46">
        <v>8</v>
      </c>
      <c r="S46" t="s">
        <v>874</v>
      </c>
      <c r="X46">
        <v>11</v>
      </c>
      <c r="Y46" t="s">
        <v>1171</v>
      </c>
      <c r="Z46">
        <v>12</v>
      </c>
      <c r="AA46" t="s">
        <v>1216</v>
      </c>
      <c r="AB46">
        <v>13</v>
      </c>
      <c r="AC46" t="s">
        <v>1295</v>
      </c>
      <c r="AD46">
        <v>14</v>
      </c>
      <c r="AE46" t="s">
        <v>1376</v>
      </c>
      <c r="AF46">
        <v>15</v>
      </c>
      <c r="AG46" t="s">
        <v>1497</v>
      </c>
      <c r="AH46">
        <v>16</v>
      </c>
      <c r="AI46" t="s">
        <v>871</v>
      </c>
      <c r="AN46">
        <v>19</v>
      </c>
      <c r="AO46" t="s">
        <v>1760</v>
      </c>
      <c r="AP46">
        <v>20</v>
      </c>
      <c r="AQ46" t="s">
        <v>1810</v>
      </c>
      <c r="AR46">
        <v>21</v>
      </c>
      <c r="AS46" t="s">
        <v>2375</v>
      </c>
      <c r="AX46">
        <v>24</v>
      </c>
      <c r="AY46" t="s">
        <v>2599</v>
      </c>
      <c r="BB46">
        <v>26</v>
      </c>
      <c r="BC46" t="s">
        <v>2668</v>
      </c>
      <c r="BH46">
        <v>29</v>
      </c>
      <c r="BI46" t="s">
        <v>2776</v>
      </c>
      <c r="BJ46">
        <v>30</v>
      </c>
      <c r="BK46" t="s">
        <v>2828</v>
      </c>
      <c r="BL46">
        <v>31</v>
      </c>
      <c r="BM46" t="s">
        <v>3026</v>
      </c>
      <c r="BN46">
        <v>32</v>
      </c>
      <c r="BO46" t="s">
        <v>823</v>
      </c>
    </row>
    <row r="47" spans="1:67" x14ac:dyDescent="0.25">
      <c r="B47" t="s">
        <v>3139</v>
      </c>
      <c r="E47">
        <v>2019</v>
      </c>
      <c r="P47">
        <v>7</v>
      </c>
      <c r="Q47" t="s">
        <v>948</v>
      </c>
      <c r="R47">
        <v>8</v>
      </c>
      <c r="S47" t="s">
        <v>1061</v>
      </c>
      <c r="X47">
        <v>11</v>
      </c>
      <c r="Y47" t="s">
        <v>1172</v>
      </c>
      <c r="Z47">
        <v>12</v>
      </c>
      <c r="AA47" t="s">
        <v>1217</v>
      </c>
      <c r="AB47">
        <v>13</v>
      </c>
      <c r="AC47" t="s">
        <v>1296</v>
      </c>
      <c r="AD47">
        <v>14</v>
      </c>
      <c r="AE47" t="s">
        <v>1377</v>
      </c>
      <c r="AF47">
        <v>15</v>
      </c>
      <c r="AG47" t="s">
        <v>1498</v>
      </c>
      <c r="AH47">
        <v>16</v>
      </c>
      <c r="AI47" t="s">
        <v>1614</v>
      </c>
      <c r="AN47">
        <v>19</v>
      </c>
      <c r="AO47" t="s">
        <v>1761</v>
      </c>
      <c r="AP47">
        <v>20</v>
      </c>
      <c r="AQ47" t="s">
        <v>1811</v>
      </c>
      <c r="AR47">
        <v>21</v>
      </c>
      <c r="AS47" t="s">
        <v>2376</v>
      </c>
      <c r="AX47">
        <v>24</v>
      </c>
      <c r="AY47" t="s">
        <v>2600</v>
      </c>
      <c r="BB47">
        <v>26</v>
      </c>
      <c r="BC47" t="s">
        <v>2669</v>
      </c>
      <c r="BH47">
        <v>29</v>
      </c>
      <c r="BI47" t="s">
        <v>2777</v>
      </c>
      <c r="BJ47">
        <v>30</v>
      </c>
      <c r="BK47" t="s">
        <v>2829</v>
      </c>
      <c r="BL47">
        <v>31</v>
      </c>
      <c r="BM47" t="s">
        <v>3027</v>
      </c>
      <c r="BN47">
        <v>32</v>
      </c>
      <c r="BO47" t="s">
        <v>3123</v>
      </c>
    </row>
    <row r="48" spans="1:67" x14ac:dyDescent="0.25">
      <c r="B48" t="s">
        <v>3140</v>
      </c>
      <c r="E48">
        <v>2020</v>
      </c>
      <c r="P48">
        <v>7</v>
      </c>
      <c r="Q48" t="s">
        <v>949</v>
      </c>
      <c r="R48">
        <v>8</v>
      </c>
      <c r="S48" t="s">
        <v>813</v>
      </c>
      <c r="X48">
        <v>11</v>
      </c>
      <c r="Y48" t="s">
        <v>1173</v>
      </c>
      <c r="Z48">
        <v>12</v>
      </c>
      <c r="AA48" t="s">
        <v>1218</v>
      </c>
      <c r="AB48">
        <v>13</v>
      </c>
      <c r="AC48" t="s">
        <v>1297</v>
      </c>
      <c r="AD48">
        <v>14</v>
      </c>
      <c r="AE48" t="s">
        <v>1378</v>
      </c>
      <c r="AF48">
        <v>15</v>
      </c>
      <c r="AG48" t="s">
        <v>1499</v>
      </c>
      <c r="AH48">
        <v>16</v>
      </c>
      <c r="AI48" t="s">
        <v>1615</v>
      </c>
      <c r="AN48">
        <v>19</v>
      </c>
      <c r="AO48" t="s">
        <v>1762</v>
      </c>
      <c r="AP48">
        <v>20</v>
      </c>
      <c r="AQ48" t="s">
        <v>1812</v>
      </c>
      <c r="AR48">
        <v>21</v>
      </c>
      <c r="AS48" t="s">
        <v>2377</v>
      </c>
      <c r="AX48">
        <v>24</v>
      </c>
      <c r="AY48" t="s">
        <v>2601</v>
      </c>
      <c r="BB48">
        <v>26</v>
      </c>
      <c r="BC48" t="s">
        <v>2670</v>
      </c>
      <c r="BH48">
        <v>29</v>
      </c>
      <c r="BI48" t="s">
        <v>2778</v>
      </c>
      <c r="BJ48">
        <v>30</v>
      </c>
      <c r="BK48" t="s">
        <v>2830</v>
      </c>
      <c r="BL48">
        <v>31</v>
      </c>
      <c r="BM48" t="s">
        <v>3028</v>
      </c>
      <c r="BN48">
        <v>32</v>
      </c>
      <c r="BO48" t="s">
        <v>3124</v>
      </c>
    </row>
    <row r="49" spans="5:67" x14ac:dyDescent="0.25">
      <c r="E49">
        <v>2021</v>
      </c>
      <c r="P49">
        <v>7</v>
      </c>
      <c r="Q49" t="s">
        <v>950</v>
      </c>
      <c r="R49">
        <v>8</v>
      </c>
      <c r="S49" t="s">
        <v>1062</v>
      </c>
      <c r="Z49">
        <v>12</v>
      </c>
      <c r="AA49" t="s">
        <v>1219</v>
      </c>
      <c r="AB49">
        <v>13</v>
      </c>
      <c r="AC49" t="s">
        <v>1298</v>
      </c>
      <c r="AD49">
        <v>14</v>
      </c>
      <c r="AE49" t="s">
        <v>1379</v>
      </c>
      <c r="AF49">
        <v>15</v>
      </c>
      <c r="AG49" t="s">
        <v>1500</v>
      </c>
      <c r="AH49">
        <v>16</v>
      </c>
      <c r="AI49" t="s">
        <v>872</v>
      </c>
      <c r="AN49">
        <v>19</v>
      </c>
      <c r="AO49" t="s">
        <v>1763</v>
      </c>
      <c r="AP49">
        <v>20</v>
      </c>
      <c r="AQ49" t="s">
        <v>1813</v>
      </c>
      <c r="AR49">
        <v>21</v>
      </c>
      <c r="AS49" t="s">
        <v>2378</v>
      </c>
      <c r="AX49">
        <v>24</v>
      </c>
      <c r="AY49" t="s">
        <v>2602</v>
      </c>
      <c r="BB49">
        <v>26</v>
      </c>
      <c r="BC49" t="s">
        <v>2671</v>
      </c>
      <c r="BH49">
        <v>29</v>
      </c>
      <c r="BI49" t="s">
        <v>2779</v>
      </c>
      <c r="BJ49">
        <v>30</v>
      </c>
      <c r="BK49" t="s">
        <v>2831</v>
      </c>
      <c r="BL49">
        <v>31</v>
      </c>
      <c r="BM49" t="s">
        <v>3029</v>
      </c>
      <c r="BN49">
        <v>32</v>
      </c>
      <c r="BO49" t="s">
        <v>3125</v>
      </c>
    </row>
    <row r="50" spans="5:67" x14ac:dyDescent="0.25">
      <c r="E50">
        <v>2022</v>
      </c>
      <c r="P50">
        <v>7</v>
      </c>
      <c r="Q50" t="s">
        <v>951</v>
      </c>
      <c r="R50">
        <v>8</v>
      </c>
      <c r="S50" t="s">
        <v>1063</v>
      </c>
      <c r="Z50">
        <v>12</v>
      </c>
      <c r="AA50" t="s">
        <v>1220</v>
      </c>
      <c r="AB50">
        <v>13</v>
      </c>
      <c r="AC50" t="s">
        <v>1299</v>
      </c>
      <c r="AD50">
        <v>14</v>
      </c>
      <c r="AE50" t="s">
        <v>834</v>
      </c>
      <c r="AF50">
        <v>15</v>
      </c>
      <c r="AG50" t="s">
        <v>1501</v>
      </c>
      <c r="AH50">
        <v>16</v>
      </c>
      <c r="AI50" t="s">
        <v>1616</v>
      </c>
      <c r="AN50">
        <v>19</v>
      </c>
      <c r="AO50" t="s">
        <v>1161</v>
      </c>
      <c r="AP50">
        <v>20</v>
      </c>
      <c r="AQ50" t="s">
        <v>1814</v>
      </c>
      <c r="AR50">
        <v>21</v>
      </c>
      <c r="AS50" t="s">
        <v>2379</v>
      </c>
      <c r="AX50">
        <v>24</v>
      </c>
      <c r="AY50" t="s">
        <v>2603</v>
      </c>
      <c r="BB50">
        <v>26</v>
      </c>
      <c r="BC50" t="s">
        <v>2672</v>
      </c>
      <c r="BH50">
        <v>29</v>
      </c>
      <c r="BI50" t="s">
        <v>2780</v>
      </c>
      <c r="BJ50">
        <v>30</v>
      </c>
      <c r="BK50" t="s">
        <v>2832</v>
      </c>
      <c r="BL50">
        <v>31</v>
      </c>
      <c r="BM50" t="s">
        <v>3030</v>
      </c>
      <c r="BN50">
        <v>32</v>
      </c>
      <c r="BO50" t="s">
        <v>3126</v>
      </c>
    </row>
    <row r="51" spans="5:67" x14ac:dyDescent="0.25">
      <c r="E51">
        <v>2023</v>
      </c>
      <c r="P51">
        <v>7</v>
      </c>
      <c r="Q51" t="s">
        <v>952</v>
      </c>
      <c r="R51">
        <v>8</v>
      </c>
      <c r="S51" t="s">
        <v>1064</v>
      </c>
      <c r="Z51">
        <v>12</v>
      </c>
      <c r="AA51" t="s">
        <v>1221</v>
      </c>
      <c r="AB51">
        <v>13</v>
      </c>
      <c r="AC51" t="s">
        <v>1300</v>
      </c>
      <c r="AD51">
        <v>14</v>
      </c>
      <c r="AE51" t="s">
        <v>1380</v>
      </c>
      <c r="AF51">
        <v>15</v>
      </c>
      <c r="AG51" t="s">
        <v>1502</v>
      </c>
      <c r="AH51">
        <v>16</v>
      </c>
      <c r="AI51" t="s">
        <v>1617</v>
      </c>
      <c r="AN51">
        <v>19</v>
      </c>
      <c r="AO51" t="s">
        <v>1764</v>
      </c>
      <c r="AP51">
        <v>20</v>
      </c>
      <c r="AQ51" t="s">
        <v>1815</v>
      </c>
      <c r="AR51">
        <v>21</v>
      </c>
      <c r="AS51" t="s">
        <v>2380</v>
      </c>
      <c r="AX51">
        <v>24</v>
      </c>
      <c r="AY51" t="s">
        <v>2604</v>
      </c>
      <c r="BB51">
        <v>26</v>
      </c>
      <c r="BC51" t="s">
        <v>2673</v>
      </c>
      <c r="BH51">
        <v>29</v>
      </c>
      <c r="BI51" t="s">
        <v>2781</v>
      </c>
      <c r="BJ51">
        <v>30</v>
      </c>
      <c r="BK51" t="s">
        <v>2377</v>
      </c>
      <c r="BL51">
        <v>31</v>
      </c>
      <c r="BM51" t="s">
        <v>3031</v>
      </c>
      <c r="BN51">
        <v>32</v>
      </c>
      <c r="BO51" t="s">
        <v>3127</v>
      </c>
    </row>
    <row r="52" spans="5:67" x14ac:dyDescent="0.25">
      <c r="E52">
        <v>2024</v>
      </c>
      <c r="P52">
        <v>7</v>
      </c>
      <c r="Q52" t="s">
        <v>953</v>
      </c>
      <c r="R52">
        <v>8</v>
      </c>
      <c r="S52" t="s">
        <v>1065</v>
      </c>
      <c r="Z52">
        <v>12</v>
      </c>
      <c r="AA52" t="s">
        <v>1222</v>
      </c>
      <c r="AB52">
        <v>13</v>
      </c>
      <c r="AC52" t="s">
        <v>1301</v>
      </c>
      <c r="AD52">
        <v>14</v>
      </c>
      <c r="AE52" t="s">
        <v>1381</v>
      </c>
      <c r="AF52">
        <v>15</v>
      </c>
      <c r="AG52" t="s">
        <v>1503</v>
      </c>
      <c r="AH52">
        <v>16</v>
      </c>
      <c r="AI52" t="s">
        <v>1618</v>
      </c>
      <c r="AN52">
        <v>19</v>
      </c>
      <c r="AO52" t="s">
        <v>1765</v>
      </c>
      <c r="AP52">
        <v>20</v>
      </c>
      <c r="AQ52" t="s">
        <v>1816</v>
      </c>
      <c r="AR52">
        <v>21</v>
      </c>
      <c r="AS52" t="s">
        <v>2381</v>
      </c>
      <c r="AX52">
        <v>24</v>
      </c>
      <c r="AY52" t="s">
        <v>2605</v>
      </c>
      <c r="BB52">
        <v>26</v>
      </c>
      <c r="BC52" t="s">
        <v>2674</v>
      </c>
      <c r="BH52">
        <v>29</v>
      </c>
      <c r="BI52" t="s">
        <v>825</v>
      </c>
      <c r="BJ52">
        <v>30</v>
      </c>
      <c r="BK52" t="s">
        <v>2833</v>
      </c>
      <c r="BL52">
        <v>31</v>
      </c>
      <c r="BM52" t="s">
        <v>3032</v>
      </c>
      <c r="BN52">
        <v>32</v>
      </c>
      <c r="BO52" t="s">
        <v>3128</v>
      </c>
    </row>
    <row r="53" spans="5:67" x14ac:dyDescent="0.25">
      <c r="E53">
        <v>2025</v>
      </c>
      <c r="P53">
        <v>7</v>
      </c>
      <c r="Q53" t="s">
        <v>872</v>
      </c>
      <c r="R53">
        <v>8</v>
      </c>
      <c r="S53" t="s">
        <v>879</v>
      </c>
      <c r="Z53">
        <v>12</v>
      </c>
      <c r="AA53" t="s">
        <v>1223</v>
      </c>
      <c r="AB53">
        <v>13</v>
      </c>
      <c r="AC53" t="s">
        <v>1302</v>
      </c>
      <c r="AD53">
        <v>14</v>
      </c>
      <c r="AE53" t="s">
        <v>1382</v>
      </c>
      <c r="AF53">
        <v>15</v>
      </c>
      <c r="AG53" t="s">
        <v>1504</v>
      </c>
      <c r="AH53">
        <v>16</v>
      </c>
      <c r="AI53" t="s">
        <v>1619</v>
      </c>
      <c r="AN53">
        <v>19</v>
      </c>
      <c r="AO53" t="s">
        <v>1766</v>
      </c>
      <c r="AP53">
        <v>20</v>
      </c>
      <c r="AQ53" t="s">
        <v>1817</v>
      </c>
      <c r="AR53">
        <v>21</v>
      </c>
      <c r="AS53" t="s">
        <v>2382</v>
      </c>
      <c r="AX53">
        <v>24</v>
      </c>
      <c r="AY53" t="s">
        <v>2606</v>
      </c>
      <c r="BB53">
        <v>26</v>
      </c>
      <c r="BC53" t="s">
        <v>2675</v>
      </c>
      <c r="BH53">
        <v>29</v>
      </c>
      <c r="BI53" t="s">
        <v>2510</v>
      </c>
      <c r="BJ53">
        <v>30</v>
      </c>
      <c r="BK53" t="s">
        <v>2834</v>
      </c>
      <c r="BL53">
        <v>31</v>
      </c>
      <c r="BM53" t="s">
        <v>3033</v>
      </c>
      <c r="BN53">
        <v>32</v>
      </c>
      <c r="BO53" t="s">
        <v>3129</v>
      </c>
    </row>
    <row r="54" spans="5:67" x14ac:dyDescent="0.25">
      <c r="E54">
        <v>2026</v>
      </c>
      <c r="P54">
        <v>7</v>
      </c>
      <c r="Q54" t="s">
        <v>954</v>
      </c>
      <c r="R54">
        <v>8</v>
      </c>
      <c r="S54" t="s">
        <v>1066</v>
      </c>
      <c r="Z54">
        <v>12</v>
      </c>
      <c r="AA54" t="s">
        <v>1224</v>
      </c>
      <c r="AB54">
        <v>13</v>
      </c>
      <c r="AC54" t="s">
        <v>1303</v>
      </c>
      <c r="AD54">
        <v>14</v>
      </c>
      <c r="AE54" t="s">
        <v>1383</v>
      </c>
      <c r="AF54">
        <v>15</v>
      </c>
      <c r="AG54" t="s">
        <v>846</v>
      </c>
      <c r="AH54">
        <v>16</v>
      </c>
      <c r="AI54" t="s">
        <v>1620</v>
      </c>
      <c r="AP54">
        <v>20</v>
      </c>
      <c r="AQ54" t="s">
        <v>1818</v>
      </c>
      <c r="AR54">
        <v>21</v>
      </c>
      <c r="AS54" t="s">
        <v>2383</v>
      </c>
      <c r="AX54">
        <v>24</v>
      </c>
      <c r="AY54" t="s">
        <v>2607</v>
      </c>
      <c r="BB54">
        <v>26</v>
      </c>
      <c r="BC54" t="s">
        <v>985</v>
      </c>
      <c r="BH54">
        <v>29</v>
      </c>
      <c r="BI54" t="s">
        <v>2782</v>
      </c>
      <c r="BJ54">
        <v>30</v>
      </c>
      <c r="BK54" t="s">
        <v>2835</v>
      </c>
      <c r="BL54">
        <v>31</v>
      </c>
      <c r="BM54" t="s">
        <v>3034</v>
      </c>
      <c r="BN54">
        <v>32</v>
      </c>
      <c r="BO54" t="s">
        <v>3130</v>
      </c>
    </row>
    <row r="55" spans="5:67" x14ac:dyDescent="0.25">
      <c r="E55">
        <v>2027</v>
      </c>
      <c r="P55">
        <v>7</v>
      </c>
      <c r="Q55" t="s">
        <v>955</v>
      </c>
      <c r="R55">
        <v>8</v>
      </c>
      <c r="S55" t="s">
        <v>1067</v>
      </c>
      <c r="Z55">
        <v>12</v>
      </c>
      <c r="AA55" t="s">
        <v>1225</v>
      </c>
      <c r="AB55">
        <v>13</v>
      </c>
      <c r="AC55" t="s">
        <v>1304</v>
      </c>
      <c r="AD55">
        <v>14</v>
      </c>
      <c r="AE55" t="s">
        <v>1384</v>
      </c>
      <c r="AF55">
        <v>15</v>
      </c>
      <c r="AG55" t="s">
        <v>1505</v>
      </c>
      <c r="AH55">
        <v>16</v>
      </c>
      <c r="AI55" t="s">
        <v>1621</v>
      </c>
      <c r="AP55">
        <v>20</v>
      </c>
      <c r="AQ55" t="s">
        <v>1819</v>
      </c>
      <c r="AR55">
        <v>21</v>
      </c>
      <c r="AS55" t="s">
        <v>1484</v>
      </c>
      <c r="AX55">
        <v>24</v>
      </c>
      <c r="AY55" t="s">
        <v>2608</v>
      </c>
      <c r="BB55">
        <v>26</v>
      </c>
      <c r="BC55" t="s">
        <v>1070</v>
      </c>
      <c r="BH55">
        <v>29</v>
      </c>
      <c r="BI55" t="s">
        <v>2783</v>
      </c>
      <c r="BJ55">
        <v>30</v>
      </c>
      <c r="BK55" t="s">
        <v>2836</v>
      </c>
      <c r="BL55">
        <v>31</v>
      </c>
      <c r="BM55" t="s">
        <v>3035</v>
      </c>
      <c r="BN55">
        <v>32</v>
      </c>
      <c r="BO55" t="s">
        <v>3131</v>
      </c>
    </row>
    <row r="56" spans="5:67" x14ac:dyDescent="0.25">
      <c r="E56">
        <v>2028</v>
      </c>
      <c r="P56">
        <v>7</v>
      </c>
      <c r="Q56" t="s">
        <v>956</v>
      </c>
      <c r="R56">
        <v>8</v>
      </c>
      <c r="S56" t="s">
        <v>1068</v>
      </c>
      <c r="Z56">
        <v>12</v>
      </c>
      <c r="AA56" t="s">
        <v>1226</v>
      </c>
      <c r="AB56">
        <v>13</v>
      </c>
      <c r="AC56" t="s">
        <v>1305</v>
      </c>
      <c r="AD56">
        <v>14</v>
      </c>
      <c r="AE56" t="s">
        <v>1385</v>
      </c>
      <c r="AF56">
        <v>15</v>
      </c>
      <c r="AG56" t="s">
        <v>1506</v>
      </c>
      <c r="AH56">
        <v>16</v>
      </c>
      <c r="AI56" t="s">
        <v>1622</v>
      </c>
      <c r="AP56">
        <v>20</v>
      </c>
      <c r="AQ56" t="s">
        <v>1820</v>
      </c>
      <c r="AR56">
        <v>21</v>
      </c>
      <c r="AS56" t="s">
        <v>2384</v>
      </c>
      <c r="AX56">
        <v>24</v>
      </c>
      <c r="AY56" t="s">
        <v>2609</v>
      </c>
      <c r="BB56">
        <v>26</v>
      </c>
      <c r="BC56" t="s">
        <v>2676</v>
      </c>
      <c r="BH56">
        <v>29</v>
      </c>
      <c r="BI56" t="s">
        <v>2784</v>
      </c>
      <c r="BJ56">
        <v>30</v>
      </c>
      <c r="BK56" t="s">
        <v>2837</v>
      </c>
      <c r="BL56">
        <v>31</v>
      </c>
      <c r="BM56" t="s">
        <v>3036</v>
      </c>
      <c r="BN56">
        <v>32</v>
      </c>
      <c r="BO56" t="s">
        <v>3132</v>
      </c>
    </row>
    <row r="57" spans="5:67" x14ac:dyDescent="0.25">
      <c r="E57">
        <v>2029</v>
      </c>
      <c r="P57">
        <v>7</v>
      </c>
      <c r="Q57" t="s">
        <v>957</v>
      </c>
      <c r="R57">
        <v>8</v>
      </c>
      <c r="S57" t="s">
        <v>1069</v>
      </c>
      <c r="Z57">
        <v>12</v>
      </c>
      <c r="AA57" t="s">
        <v>1227</v>
      </c>
      <c r="AB57">
        <v>13</v>
      </c>
      <c r="AC57" t="s">
        <v>1306</v>
      </c>
      <c r="AD57">
        <v>14</v>
      </c>
      <c r="AE57" t="s">
        <v>1386</v>
      </c>
      <c r="AF57">
        <v>15</v>
      </c>
      <c r="AG57" t="s">
        <v>1507</v>
      </c>
      <c r="AH57">
        <v>16</v>
      </c>
      <c r="AI57" t="s">
        <v>1623</v>
      </c>
      <c r="AP57">
        <v>20</v>
      </c>
      <c r="AQ57" t="s">
        <v>1821</v>
      </c>
      <c r="AR57">
        <v>21</v>
      </c>
      <c r="AS57" t="s">
        <v>2385</v>
      </c>
      <c r="AX57">
        <v>24</v>
      </c>
      <c r="AY57" t="s">
        <v>1445</v>
      </c>
      <c r="BB57">
        <v>26</v>
      </c>
      <c r="BC57" t="s">
        <v>2677</v>
      </c>
      <c r="BH57">
        <v>29</v>
      </c>
      <c r="BI57" t="s">
        <v>2785</v>
      </c>
      <c r="BJ57">
        <v>30</v>
      </c>
      <c r="BK57" t="s">
        <v>2838</v>
      </c>
      <c r="BL57">
        <v>31</v>
      </c>
      <c r="BM57" t="s">
        <v>3037</v>
      </c>
      <c r="BN57">
        <v>32</v>
      </c>
      <c r="BO57" t="s">
        <v>3133</v>
      </c>
    </row>
    <row r="58" spans="5:67" x14ac:dyDescent="0.25">
      <c r="E58">
        <v>2030</v>
      </c>
      <c r="P58">
        <v>7</v>
      </c>
      <c r="Q58" t="s">
        <v>958</v>
      </c>
      <c r="R58">
        <v>8</v>
      </c>
      <c r="S58" t="s">
        <v>1070</v>
      </c>
      <c r="Z58">
        <v>12</v>
      </c>
      <c r="AA58" t="s">
        <v>1228</v>
      </c>
      <c r="AB58">
        <v>13</v>
      </c>
      <c r="AC58" t="s">
        <v>1307</v>
      </c>
      <c r="AD58">
        <v>14</v>
      </c>
      <c r="AE58" t="s">
        <v>1387</v>
      </c>
      <c r="AF58">
        <v>15</v>
      </c>
      <c r="AG58" t="s">
        <v>1508</v>
      </c>
      <c r="AH58">
        <v>16</v>
      </c>
      <c r="AI58" t="s">
        <v>1624</v>
      </c>
      <c r="AP58">
        <v>20</v>
      </c>
      <c r="AQ58" t="s">
        <v>1822</v>
      </c>
      <c r="AR58">
        <v>21</v>
      </c>
      <c r="AS58" t="s">
        <v>2386</v>
      </c>
      <c r="AX58">
        <v>24</v>
      </c>
      <c r="AY58" t="s">
        <v>2610</v>
      </c>
      <c r="BB58">
        <v>26</v>
      </c>
      <c r="BC58" t="s">
        <v>2678</v>
      </c>
      <c r="BH58">
        <v>29</v>
      </c>
      <c r="BI58" t="s">
        <v>2786</v>
      </c>
      <c r="BJ58">
        <v>30</v>
      </c>
      <c r="BK58" t="s">
        <v>2839</v>
      </c>
      <c r="BL58">
        <v>31</v>
      </c>
      <c r="BM58" t="s">
        <v>3038</v>
      </c>
      <c r="BN58">
        <v>32</v>
      </c>
      <c r="BO58" t="s">
        <v>1445</v>
      </c>
    </row>
    <row r="59" spans="5:67" x14ac:dyDescent="0.25">
      <c r="E59">
        <v>2031</v>
      </c>
      <c r="P59">
        <v>7</v>
      </c>
      <c r="Q59" t="s">
        <v>959</v>
      </c>
      <c r="R59">
        <v>8</v>
      </c>
      <c r="S59" t="s">
        <v>1071</v>
      </c>
      <c r="Z59">
        <v>12</v>
      </c>
      <c r="AA59" t="s">
        <v>1229</v>
      </c>
      <c r="AB59">
        <v>13</v>
      </c>
      <c r="AC59" t="s">
        <v>1308</v>
      </c>
      <c r="AD59">
        <v>14</v>
      </c>
      <c r="AE59" t="s">
        <v>1388</v>
      </c>
      <c r="AF59">
        <v>15</v>
      </c>
      <c r="AG59" t="s">
        <v>1287</v>
      </c>
      <c r="AH59">
        <v>16</v>
      </c>
      <c r="AI59" t="s">
        <v>1625</v>
      </c>
      <c r="AP59">
        <v>20</v>
      </c>
      <c r="AQ59" t="s">
        <v>1823</v>
      </c>
      <c r="AR59">
        <v>21</v>
      </c>
      <c r="AS59" t="s">
        <v>2387</v>
      </c>
      <c r="AX59">
        <v>24</v>
      </c>
      <c r="AY59" t="s">
        <v>2611</v>
      </c>
      <c r="BB59">
        <v>26</v>
      </c>
      <c r="BC59" t="s">
        <v>2679</v>
      </c>
      <c r="BH59">
        <v>29</v>
      </c>
      <c r="BI59" t="s">
        <v>2787</v>
      </c>
      <c r="BJ59">
        <v>30</v>
      </c>
      <c r="BK59" t="s">
        <v>2840</v>
      </c>
      <c r="BL59">
        <v>31</v>
      </c>
      <c r="BM59" t="s">
        <v>3039</v>
      </c>
      <c r="BN59">
        <v>32</v>
      </c>
      <c r="BO59" t="s">
        <v>3134</v>
      </c>
    </row>
    <row r="60" spans="5:67" x14ac:dyDescent="0.25">
      <c r="E60">
        <v>2032</v>
      </c>
      <c r="P60">
        <v>7</v>
      </c>
      <c r="Q60" t="s">
        <v>960</v>
      </c>
      <c r="R60">
        <v>8</v>
      </c>
      <c r="S60" t="s">
        <v>1072</v>
      </c>
      <c r="Z60">
        <v>12</v>
      </c>
      <c r="AA60" t="s">
        <v>1230</v>
      </c>
      <c r="AB60">
        <v>13</v>
      </c>
      <c r="AC60" t="s">
        <v>1309</v>
      </c>
      <c r="AD60">
        <v>14</v>
      </c>
      <c r="AE60" t="s">
        <v>1389</v>
      </c>
      <c r="AF60">
        <v>15</v>
      </c>
      <c r="AG60" t="s">
        <v>1509</v>
      </c>
      <c r="AH60">
        <v>16</v>
      </c>
      <c r="AI60" t="s">
        <v>813</v>
      </c>
      <c r="AP60">
        <v>20</v>
      </c>
      <c r="AQ60" t="s">
        <v>1824</v>
      </c>
      <c r="AR60">
        <v>21</v>
      </c>
      <c r="AS60" t="s">
        <v>2388</v>
      </c>
      <c r="AX60">
        <v>24</v>
      </c>
      <c r="AY60" t="s">
        <v>894</v>
      </c>
      <c r="BB60">
        <v>26</v>
      </c>
      <c r="BC60" t="s">
        <v>2680</v>
      </c>
      <c r="BH60">
        <v>29</v>
      </c>
      <c r="BI60" t="s">
        <v>2788</v>
      </c>
      <c r="BJ60">
        <v>30</v>
      </c>
      <c r="BK60" t="s">
        <v>2841</v>
      </c>
      <c r="BL60">
        <v>31</v>
      </c>
      <c r="BM60" t="s">
        <v>3040</v>
      </c>
      <c r="BN60">
        <v>32</v>
      </c>
      <c r="BO60" t="s">
        <v>828</v>
      </c>
    </row>
    <row r="61" spans="5:67" x14ac:dyDescent="0.25">
      <c r="E61">
        <v>2033</v>
      </c>
      <c r="P61">
        <v>7</v>
      </c>
      <c r="Q61" t="s">
        <v>961</v>
      </c>
      <c r="R61">
        <v>8</v>
      </c>
      <c r="S61" t="s">
        <v>1073</v>
      </c>
      <c r="Z61">
        <v>12</v>
      </c>
      <c r="AA61" t="s">
        <v>1231</v>
      </c>
      <c r="AB61">
        <v>13</v>
      </c>
      <c r="AC61" t="s">
        <v>1310</v>
      </c>
      <c r="AD61">
        <v>14</v>
      </c>
      <c r="AE61" t="s">
        <v>1390</v>
      </c>
      <c r="AF61">
        <v>15</v>
      </c>
      <c r="AG61" t="s">
        <v>813</v>
      </c>
      <c r="AH61">
        <v>16</v>
      </c>
      <c r="AI61" t="s">
        <v>1626</v>
      </c>
      <c r="AP61">
        <v>20</v>
      </c>
      <c r="AQ61" t="s">
        <v>1825</v>
      </c>
      <c r="AR61">
        <v>21</v>
      </c>
      <c r="AS61" t="s">
        <v>2389</v>
      </c>
      <c r="BB61">
        <v>26</v>
      </c>
      <c r="BC61" t="s">
        <v>2681</v>
      </c>
      <c r="BH61">
        <v>29</v>
      </c>
      <c r="BI61" t="s">
        <v>2789</v>
      </c>
      <c r="BJ61">
        <v>30</v>
      </c>
      <c r="BK61" t="s">
        <v>2842</v>
      </c>
      <c r="BL61">
        <v>31</v>
      </c>
      <c r="BM61" t="s">
        <v>3041</v>
      </c>
    </row>
    <row r="62" spans="5:67" x14ac:dyDescent="0.25">
      <c r="E62">
        <v>2034</v>
      </c>
      <c r="P62">
        <v>7</v>
      </c>
      <c r="Q62" t="s">
        <v>962</v>
      </c>
      <c r="R62">
        <v>8</v>
      </c>
      <c r="S62" t="s">
        <v>1074</v>
      </c>
      <c r="Z62">
        <v>12</v>
      </c>
      <c r="AA62" t="s">
        <v>1232</v>
      </c>
      <c r="AB62">
        <v>13</v>
      </c>
      <c r="AC62" t="s">
        <v>1311</v>
      </c>
      <c r="AD62">
        <v>14</v>
      </c>
      <c r="AE62" t="s">
        <v>1391</v>
      </c>
      <c r="AF62">
        <v>15</v>
      </c>
      <c r="AG62" t="s">
        <v>1510</v>
      </c>
      <c r="AH62">
        <v>16</v>
      </c>
      <c r="AI62" t="s">
        <v>1627</v>
      </c>
      <c r="AP62">
        <v>20</v>
      </c>
      <c r="AQ62" t="s">
        <v>1826</v>
      </c>
      <c r="AR62">
        <v>21</v>
      </c>
      <c r="AS62" t="s">
        <v>2390</v>
      </c>
      <c r="BB62">
        <v>26</v>
      </c>
      <c r="BC62" t="s">
        <v>2682</v>
      </c>
      <c r="BH62">
        <v>29</v>
      </c>
      <c r="BI62" t="s">
        <v>2790</v>
      </c>
      <c r="BJ62">
        <v>30</v>
      </c>
      <c r="BK62" t="s">
        <v>2843</v>
      </c>
      <c r="BL62">
        <v>31</v>
      </c>
      <c r="BM62" t="s">
        <v>882</v>
      </c>
    </row>
    <row r="63" spans="5:67" x14ac:dyDescent="0.25">
      <c r="E63">
        <v>2035</v>
      </c>
      <c r="P63">
        <v>7</v>
      </c>
      <c r="Q63" t="s">
        <v>963</v>
      </c>
      <c r="R63">
        <v>8</v>
      </c>
      <c r="S63" t="s">
        <v>1075</v>
      </c>
      <c r="Z63">
        <v>12</v>
      </c>
      <c r="AA63" t="s">
        <v>1233</v>
      </c>
      <c r="AB63">
        <v>13</v>
      </c>
      <c r="AC63" t="s">
        <v>1312</v>
      </c>
      <c r="AD63">
        <v>14</v>
      </c>
      <c r="AE63" t="s">
        <v>1392</v>
      </c>
      <c r="AF63">
        <v>15</v>
      </c>
      <c r="AG63" t="s">
        <v>1511</v>
      </c>
      <c r="AH63">
        <v>16</v>
      </c>
      <c r="AI63" t="s">
        <v>1628</v>
      </c>
      <c r="AP63">
        <v>20</v>
      </c>
      <c r="AQ63" t="s">
        <v>1827</v>
      </c>
      <c r="AR63">
        <v>21</v>
      </c>
      <c r="AS63" t="s">
        <v>2391</v>
      </c>
      <c r="BB63">
        <v>26</v>
      </c>
      <c r="BC63" t="s">
        <v>2121</v>
      </c>
      <c r="BJ63">
        <v>30</v>
      </c>
      <c r="BK63" t="s">
        <v>2844</v>
      </c>
      <c r="BL63">
        <v>31</v>
      </c>
      <c r="BM63" t="s">
        <v>819</v>
      </c>
    </row>
    <row r="64" spans="5:67" x14ac:dyDescent="0.25">
      <c r="E64">
        <v>2036</v>
      </c>
      <c r="P64">
        <v>7</v>
      </c>
      <c r="Q64" t="s">
        <v>964</v>
      </c>
      <c r="R64">
        <v>8</v>
      </c>
      <c r="S64" t="s">
        <v>1076</v>
      </c>
      <c r="Z64">
        <v>12</v>
      </c>
      <c r="AA64" t="s">
        <v>1234</v>
      </c>
      <c r="AB64">
        <v>13</v>
      </c>
      <c r="AC64" t="s">
        <v>1313</v>
      </c>
      <c r="AD64">
        <v>14</v>
      </c>
      <c r="AE64" t="s">
        <v>1393</v>
      </c>
      <c r="AF64">
        <v>15</v>
      </c>
      <c r="AG64" t="s">
        <v>1512</v>
      </c>
      <c r="AH64">
        <v>16</v>
      </c>
      <c r="AI64" t="s">
        <v>1629</v>
      </c>
      <c r="AP64">
        <v>20</v>
      </c>
      <c r="AQ64" t="s">
        <v>1828</v>
      </c>
      <c r="AR64">
        <v>21</v>
      </c>
      <c r="AS64" t="s">
        <v>1273</v>
      </c>
      <c r="BB64">
        <v>26</v>
      </c>
      <c r="BC64" t="s">
        <v>2683</v>
      </c>
      <c r="BJ64">
        <v>30</v>
      </c>
      <c r="BK64" t="s">
        <v>2845</v>
      </c>
      <c r="BL64">
        <v>31</v>
      </c>
      <c r="BM64" t="s">
        <v>3042</v>
      </c>
    </row>
    <row r="65" spans="5:65" x14ac:dyDescent="0.25">
      <c r="E65">
        <v>2037</v>
      </c>
      <c r="P65">
        <v>7</v>
      </c>
      <c r="Q65" t="s">
        <v>965</v>
      </c>
      <c r="R65">
        <v>8</v>
      </c>
      <c r="S65" t="s">
        <v>1077</v>
      </c>
      <c r="Z65">
        <v>12</v>
      </c>
      <c r="AA65" t="s">
        <v>1235</v>
      </c>
      <c r="AB65">
        <v>13</v>
      </c>
      <c r="AC65" t="s">
        <v>1314</v>
      </c>
      <c r="AD65">
        <v>14</v>
      </c>
      <c r="AE65" t="s">
        <v>1394</v>
      </c>
      <c r="AF65">
        <v>15</v>
      </c>
      <c r="AG65" t="s">
        <v>1513</v>
      </c>
      <c r="AH65">
        <v>16</v>
      </c>
      <c r="AI65" t="s">
        <v>1630</v>
      </c>
      <c r="AP65">
        <v>20</v>
      </c>
      <c r="AQ65" t="s">
        <v>1829</v>
      </c>
      <c r="AR65">
        <v>21</v>
      </c>
      <c r="AS65" t="s">
        <v>2392</v>
      </c>
      <c r="BB65">
        <v>26</v>
      </c>
      <c r="BC65" t="s">
        <v>2684</v>
      </c>
      <c r="BJ65">
        <v>30</v>
      </c>
      <c r="BK65" t="s">
        <v>2846</v>
      </c>
      <c r="BL65">
        <v>31</v>
      </c>
      <c r="BM65" t="s">
        <v>3043</v>
      </c>
    </row>
    <row r="66" spans="5:65" x14ac:dyDescent="0.25">
      <c r="E66">
        <v>2038</v>
      </c>
      <c r="P66">
        <v>7</v>
      </c>
      <c r="Q66" t="s">
        <v>966</v>
      </c>
      <c r="R66">
        <v>8</v>
      </c>
      <c r="S66" t="s">
        <v>1078</v>
      </c>
      <c r="Z66">
        <v>12</v>
      </c>
      <c r="AA66" t="s">
        <v>1236</v>
      </c>
      <c r="AB66">
        <v>13</v>
      </c>
      <c r="AC66" t="s">
        <v>1315</v>
      </c>
      <c r="AD66">
        <v>14</v>
      </c>
      <c r="AE66" t="s">
        <v>1395</v>
      </c>
      <c r="AF66">
        <v>15</v>
      </c>
      <c r="AG66" t="s">
        <v>1514</v>
      </c>
      <c r="AH66">
        <v>16</v>
      </c>
      <c r="AI66" t="s">
        <v>1631</v>
      </c>
      <c r="AP66">
        <v>20</v>
      </c>
      <c r="AQ66" t="s">
        <v>1830</v>
      </c>
      <c r="AR66">
        <v>21</v>
      </c>
      <c r="AS66" t="s">
        <v>2393</v>
      </c>
      <c r="BB66">
        <v>26</v>
      </c>
      <c r="BC66" t="s">
        <v>2685</v>
      </c>
      <c r="BJ66">
        <v>30</v>
      </c>
      <c r="BK66" t="s">
        <v>2847</v>
      </c>
      <c r="BL66">
        <v>31</v>
      </c>
      <c r="BM66" t="s">
        <v>3044</v>
      </c>
    </row>
    <row r="67" spans="5:65" x14ac:dyDescent="0.25">
      <c r="E67">
        <v>2039</v>
      </c>
      <c r="P67">
        <v>7</v>
      </c>
      <c r="Q67" t="s">
        <v>967</v>
      </c>
      <c r="R67">
        <v>8</v>
      </c>
      <c r="S67" t="s">
        <v>1079</v>
      </c>
      <c r="Z67">
        <v>12</v>
      </c>
      <c r="AA67" t="s">
        <v>1237</v>
      </c>
      <c r="AB67">
        <v>13</v>
      </c>
      <c r="AC67" t="s">
        <v>1316</v>
      </c>
      <c r="AD67">
        <v>14</v>
      </c>
      <c r="AE67" t="s">
        <v>1396</v>
      </c>
      <c r="AF67">
        <v>15</v>
      </c>
      <c r="AG67" t="s">
        <v>1515</v>
      </c>
      <c r="AH67">
        <v>16</v>
      </c>
      <c r="AI67" t="s">
        <v>879</v>
      </c>
      <c r="AP67">
        <v>20</v>
      </c>
      <c r="AQ67" t="s">
        <v>1831</v>
      </c>
      <c r="AR67">
        <v>21</v>
      </c>
      <c r="AS67" t="s">
        <v>2394</v>
      </c>
      <c r="BB67">
        <v>26</v>
      </c>
      <c r="BC67" t="s">
        <v>2686</v>
      </c>
      <c r="BJ67">
        <v>30</v>
      </c>
      <c r="BK67" t="s">
        <v>2848</v>
      </c>
      <c r="BL67">
        <v>31</v>
      </c>
      <c r="BM67" t="s">
        <v>1156</v>
      </c>
    </row>
    <row r="68" spans="5:65" x14ac:dyDescent="0.25">
      <c r="E68">
        <v>2040</v>
      </c>
      <c r="P68">
        <v>7</v>
      </c>
      <c r="Q68" t="s">
        <v>968</v>
      </c>
      <c r="R68">
        <v>8</v>
      </c>
      <c r="S68" t="s">
        <v>1080</v>
      </c>
      <c r="Z68">
        <v>12</v>
      </c>
      <c r="AA68" t="s">
        <v>1238</v>
      </c>
      <c r="AB68">
        <v>13</v>
      </c>
      <c r="AC68" t="s">
        <v>1317</v>
      </c>
      <c r="AD68">
        <v>14</v>
      </c>
      <c r="AE68" t="s">
        <v>1397</v>
      </c>
      <c r="AF68">
        <v>15</v>
      </c>
      <c r="AG68" t="s">
        <v>1516</v>
      </c>
      <c r="AH68">
        <v>16</v>
      </c>
      <c r="AI68" t="s">
        <v>1632</v>
      </c>
      <c r="AP68">
        <v>20</v>
      </c>
      <c r="AQ68" t="s">
        <v>1832</v>
      </c>
      <c r="AR68">
        <v>21</v>
      </c>
      <c r="AS68" t="s">
        <v>2395</v>
      </c>
      <c r="BB68">
        <v>26</v>
      </c>
      <c r="BC68" t="s">
        <v>2687</v>
      </c>
      <c r="BJ68">
        <v>30</v>
      </c>
      <c r="BK68" t="s">
        <v>939</v>
      </c>
      <c r="BL68">
        <v>31</v>
      </c>
      <c r="BM68" t="s">
        <v>3045</v>
      </c>
    </row>
    <row r="69" spans="5:65" x14ac:dyDescent="0.25">
      <c r="E69">
        <v>2041</v>
      </c>
      <c r="P69">
        <v>7</v>
      </c>
      <c r="Q69" t="s">
        <v>969</v>
      </c>
      <c r="R69">
        <v>8</v>
      </c>
      <c r="S69" t="s">
        <v>1081</v>
      </c>
      <c r="Z69">
        <v>12</v>
      </c>
      <c r="AA69" t="s">
        <v>1239</v>
      </c>
      <c r="AB69">
        <v>13</v>
      </c>
      <c r="AC69" t="s">
        <v>1318</v>
      </c>
      <c r="AD69">
        <v>14</v>
      </c>
      <c r="AE69" t="s">
        <v>1398</v>
      </c>
      <c r="AF69">
        <v>15</v>
      </c>
      <c r="AG69" t="s">
        <v>1517</v>
      </c>
      <c r="AH69">
        <v>16</v>
      </c>
      <c r="AI69" t="s">
        <v>1633</v>
      </c>
      <c r="AP69">
        <v>20</v>
      </c>
      <c r="AQ69" t="s">
        <v>1833</v>
      </c>
      <c r="AR69">
        <v>21</v>
      </c>
      <c r="AS69" t="s">
        <v>1047</v>
      </c>
      <c r="BB69">
        <v>26</v>
      </c>
      <c r="BC69" t="s">
        <v>2688</v>
      </c>
      <c r="BJ69">
        <v>30</v>
      </c>
      <c r="BK69" t="s">
        <v>2849</v>
      </c>
      <c r="BL69">
        <v>31</v>
      </c>
      <c r="BM69" t="s">
        <v>3046</v>
      </c>
    </row>
    <row r="70" spans="5:65" x14ac:dyDescent="0.25">
      <c r="E70">
        <v>2042</v>
      </c>
      <c r="P70">
        <v>7</v>
      </c>
      <c r="Q70" t="s">
        <v>970</v>
      </c>
      <c r="Z70">
        <v>12</v>
      </c>
      <c r="AA70" t="s">
        <v>1240</v>
      </c>
      <c r="AB70">
        <v>13</v>
      </c>
      <c r="AC70" t="s">
        <v>1319</v>
      </c>
      <c r="AD70">
        <v>14</v>
      </c>
      <c r="AE70" t="s">
        <v>1399</v>
      </c>
      <c r="AF70">
        <v>15</v>
      </c>
      <c r="AG70" t="s">
        <v>1518</v>
      </c>
      <c r="AH70">
        <v>16</v>
      </c>
      <c r="AI70" t="s">
        <v>1634</v>
      </c>
      <c r="AP70">
        <v>20</v>
      </c>
      <c r="AQ70" t="s">
        <v>1834</v>
      </c>
      <c r="AR70">
        <v>21</v>
      </c>
      <c r="AS70" t="s">
        <v>1103</v>
      </c>
      <c r="BB70">
        <v>26</v>
      </c>
      <c r="BC70" t="s">
        <v>2689</v>
      </c>
      <c r="BJ70">
        <v>30</v>
      </c>
      <c r="BK70" t="s">
        <v>2850</v>
      </c>
      <c r="BL70">
        <v>31</v>
      </c>
      <c r="BM70" t="s">
        <v>3047</v>
      </c>
    </row>
    <row r="71" spans="5:65" x14ac:dyDescent="0.25">
      <c r="E71">
        <v>2043</v>
      </c>
      <c r="P71">
        <v>7</v>
      </c>
      <c r="Q71" t="s">
        <v>971</v>
      </c>
      <c r="Z71">
        <v>12</v>
      </c>
      <c r="AA71" t="s">
        <v>1241</v>
      </c>
      <c r="AB71">
        <v>13</v>
      </c>
      <c r="AC71" t="s">
        <v>1320</v>
      </c>
      <c r="AD71">
        <v>14</v>
      </c>
      <c r="AE71" t="s">
        <v>1400</v>
      </c>
      <c r="AF71">
        <v>15</v>
      </c>
      <c r="AG71" t="s">
        <v>1519</v>
      </c>
      <c r="AH71">
        <v>16</v>
      </c>
      <c r="AI71" t="s">
        <v>1635</v>
      </c>
      <c r="AP71">
        <v>20</v>
      </c>
      <c r="AQ71" t="s">
        <v>1835</v>
      </c>
      <c r="AR71">
        <v>21</v>
      </c>
      <c r="AS71" t="s">
        <v>2396</v>
      </c>
      <c r="BB71">
        <v>26</v>
      </c>
      <c r="BC71" t="s">
        <v>2690</v>
      </c>
      <c r="BJ71">
        <v>30</v>
      </c>
      <c r="BK71" t="s">
        <v>2851</v>
      </c>
      <c r="BL71">
        <v>31</v>
      </c>
      <c r="BM71" t="s">
        <v>3048</v>
      </c>
    </row>
    <row r="72" spans="5:65" x14ac:dyDescent="0.25">
      <c r="E72">
        <v>2044</v>
      </c>
      <c r="P72">
        <v>7</v>
      </c>
      <c r="Q72" t="s">
        <v>972</v>
      </c>
      <c r="Z72">
        <v>12</v>
      </c>
      <c r="AA72" t="s">
        <v>1242</v>
      </c>
      <c r="AB72">
        <v>13</v>
      </c>
      <c r="AC72" t="s">
        <v>1321</v>
      </c>
      <c r="AD72">
        <v>14</v>
      </c>
      <c r="AE72" t="s">
        <v>1401</v>
      </c>
      <c r="AF72">
        <v>15</v>
      </c>
      <c r="AG72" t="s">
        <v>1520</v>
      </c>
      <c r="AH72">
        <v>16</v>
      </c>
      <c r="AI72" t="s">
        <v>1636</v>
      </c>
      <c r="AP72">
        <v>20</v>
      </c>
      <c r="AQ72" t="s">
        <v>1836</v>
      </c>
      <c r="AR72">
        <v>21</v>
      </c>
      <c r="AS72" t="s">
        <v>2397</v>
      </c>
      <c r="BB72">
        <v>26</v>
      </c>
      <c r="BC72" t="s">
        <v>1445</v>
      </c>
      <c r="BJ72">
        <v>30</v>
      </c>
      <c r="BK72" t="s">
        <v>2852</v>
      </c>
      <c r="BL72">
        <v>31</v>
      </c>
      <c r="BM72" t="s">
        <v>3049</v>
      </c>
    </row>
    <row r="73" spans="5:65" x14ac:dyDescent="0.25">
      <c r="E73">
        <v>2045</v>
      </c>
      <c r="P73">
        <v>7</v>
      </c>
      <c r="Q73" t="s">
        <v>973</v>
      </c>
      <c r="Z73">
        <v>12</v>
      </c>
      <c r="AA73" t="s">
        <v>1243</v>
      </c>
      <c r="AB73">
        <v>13</v>
      </c>
      <c r="AC73" t="s">
        <v>1322</v>
      </c>
      <c r="AD73">
        <v>14</v>
      </c>
      <c r="AE73" t="s">
        <v>1402</v>
      </c>
      <c r="AF73">
        <v>15</v>
      </c>
      <c r="AG73" t="s">
        <v>1521</v>
      </c>
      <c r="AH73">
        <v>16</v>
      </c>
      <c r="AI73" t="s">
        <v>1637</v>
      </c>
      <c r="AP73">
        <v>20</v>
      </c>
      <c r="AQ73" t="s">
        <v>1837</v>
      </c>
      <c r="AR73">
        <v>21</v>
      </c>
      <c r="AS73" t="s">
        <v>2398</v>
      </c>
      <c r="BB73">
        <v>26</v>
      </c>
      <c r="BC73" t="s">
        <v>2691</v>
      </c>
      <c r="BJ73">
        <v>30</v>
      </c>
      <c r="BK73" t="s">
        <v>2853</v>
      </c>
      <c r="BL73">
        <v>31</v>
      </c>
      <c r="BM73" t="s">
        <v>3050</v>
      </c>
    </row>
    <row r="74" spans="5:65" x14ac:dyDescent="0.25">
      <c r="E74">
        <v>2046</v>
      </c>
      <c r="P74">
        <v>7</v>
      </c>
      <c r="Q74" t="s">
        <v>974</v>
      </c>
      <c r="Z74">
        <v>12</v>
      </c>
      <c r="AA74" t="s">
        <v>1244</v>
      </c>
      <c r="AB74">
        <v>13</v>
      </c>
      <c r="AC74" t="s">
        <v>1323</v>
      </c>
      <c r="AD74">
        <v>14</v>
      </c>
      <c r="AE74" t="s">
        <v>1403</v>
      </c>
      <c r="AF74">
        <v>15</v>
      </c>
      <c r="AG74" t="s">
        <v>1522</v>
      </c>
      <c r="AH74">
        <v>16</v>
      </c>
      <c r="AI74" t="s">
        <v>1638</v>
      </c>
      <c r="AP74">
        <v>20</v>
      </c>
      <c r="AQ74" t="s">
        <v>1838</v>
      </c>
      <c r="AR74">
        <v>21</v>
      </c>
      <c r="AS74" t="s">
        <v>2399</v>
      </c>
      <c r="BB74">
        <v>26</v>
      </c>
      <c r="BC74" t="s">
        <v>2692</v>
      </c>
      <c r="BJ74">
        <v>30</v>
      </c>
      <c r="BK74" t="s">
        <v>2854</v>
      </c>
      <c r="BL74">
        <v>31</v>
      </c>
      <c r="BM74" t="s">
        <v>3051</v>
      </c>
    </row>
    <row r="75" spans="5:65" x14ac:dyDescent="0.25">
      <c r="E75">
        <v>2047</v>
      </c>
      <c r="P75">
        <v>7</v>
      </c>
      <c r="Q75" t="s">
        <v>975</v>
      </c>
      <c r="Z75">
        <v>12</v>
      </c>
      <c r="AA75" t="s">
        <v>1245</v>
      </c>
      <c r="AB75">
        <v>13</v>
      </c>
      <c r="AC75" t="s">
        <v>1324</v>
      </c>
      <c r="AD75">
        <v>14</v>
      </c>
      <c r="AE75" t="s">
        <v>1404</v>
      </c>
      <c r="AF75">
        <v>15</v>
      </c>
      <c r="AG75" t="s">
        <v>985</v>
      </c>
      <c r="AH75">
        <v>16</v>
      </c>
      <c r="AI75" t="s">
        <v>1639</v>
      </c>
      <c r="AP75">
        <v>20</v>
      </c>
      <c r="AQ75" t="s">
        <v>1839</v>
      </c>
      <c r="AR75">
        <v>21</v>
      </c>
      <c r="AS75" t="s">
        <v>2400</v>
      </c>
      <c r="BJ75">
        <v>30</v>
      </c>
      <c r="BK75" t="s">
        <v>2855</v>
      </c>
      <c r="BL75">
        <v>31</v>
      </c>
      <c r="BM75" t="s">
        <v>3052</v>
      </c>
    </row>
    <row r="76" spans="5:65" x14ac:dyDescent="0.25">
      <c r="E76">
        <v>2048</v>
      </c>
      <c r="P76">
        <v>7</v>
      </c>
      <c r="Q76" t="s">
        <v>976</v>
      </c>
      <c r="Z76">
        <v>12</v>
      </c>
      <c r="AA76" t="s">
        <v>1246</v>
      </c>
      <c r="AB76">
        <v>13</v>
      </c>
      <c r="AC76" t="s">
        <v>1325</v>
      </c>
      <c r="AD76">
        <v>14</v>
      </c>
      <c r="AE76" t="s">
        <v>1405</v>
      </c>
      <c r="AF76">
        <v>15</v>
      </c>
      <c r="AG76" t="s">
        <v>1523</v>
      </c>
      <c r="AH76">
        <v>16</v>
      </c>
      <c r="AI76" t="s">
        <v>1640</v>
      </c>
      <c r="AP76">
        <v>20</v>
      </c>
      <c r="AQ76" t="s">
        <v>1840</v>
      </c>
      <c r="AR76">
        <v>21</v>
      </c>
      <c r="AS76" t="s">
        <v>1278</v>
      </c>
      <c r="BJ76">
        <v>30</v>
      </c>
      <c r="BK76" t="s">
        <v>2856</v>
      </c>
      <c r="BL76">
        <v>31</v>
      </c>
      <c r="BM76" t="s">
        <v>3053</v>
      </c>
    </row>
    <row r="77" spans="5:65" x14ac:dyDescent="0.25">
      <c r="E77">
        <v>2049</v>
      </c>
      <c r="P77">
        <v>7</v>
      </c>
      <c r="Q77" t="s">
        <v>977</v>
      </c>
      <c r="Z77">
        <v>12</v>
      </c>
      <c r="AA77" t="s">
        <v>1247</v>
      </c>
      <c r="AB77">
        <v>13</v>
      </c>
      <c r="AC77" t="s">
        <v>1326</v>
      </c>
      <c r="AD77">
        <v>14</v>
      </c>
      <c r="AE77" t="s">
        <v>1406</v>
      </c>
      <c r="AF77">
        <v>15</v>
      </c>
      <c r="AG77" t="s">
        <v>1524</v>
      </c>
      <c r="AH77">
        <v>16</v>
      </c>
      <c r="AI77" t="s">
        <v>1641</v>
      </c>
      <c r="AP77">
        <v>20</v>
      </c>
      <c r="AQ77" t="s">
        <v>1841</v>
      </c>
      <c r="AR77">
        <v>21</v>
      </c>
      <c r="AS77" t="s">
        <v>2401</v>
      </c>
      <c r="BJ77">
        <v>30</v>
      </c>
      <c r="BK77" t="s">
        <v>2857</v>
      </c>
      <c r="BL77">
        <v>31</v>
      </c>
      <c r="BM77" t="s">
        <v>3054</v>
      </c>
    </row>
    <row r="78" spans="5:65" x14ac:dyDescent="0.25">
      <c r="E78">
        <v>2050</v>
      </c>
      <c r="P78">
        <v>7</v>
      </c>
      <c r="Q78" t="s">
        <v>978</v>
      </c>
      <c r="Z78">
        <v>12</v>
      </c>
      <c r="AA78" t="s">
        <v>1248</v>
      </c>
      <c r="AB78">
        <v>13</v>
      </c>
      <c r="AC78" t="s">
        <v>1327</v>
      </c>
      <c r="AD78">
        <v>14</v>
      </c>
      <c r="AE78" t="s">
        <v>1232</v>
      </c>
      <c r="AF78">
        <v>15</v>
      </c>
      <c r="AG78" t="s">
        <v>1525</v>
      </c>
      <c r="AH78">
        <v>16</v>
      </c>
      <c r="AI78" t="s">
        <v>1642</v>
      </c>
      <c r="AP78">
        <v>20</v>
      </c>
      <c r="AQ78" t="s">
        <v>1842</v>
      </c>
      <c r="AR78">
        <v>21</v>
      </c>
      <c r="AS78" t="s">
        <v>2402</v>
      </c>
      <c r="BJ78">
        <v>30</v>
      </c>
      <c r="BK78" t="s">
        <v>2858</v>
      </c>
      <c r="BL78">
        <v>31</v>
      </c>
      <c r="BM78" t="s">
        <v>3055</v>
      </c>
    </row>
    <row r="79" spans="5:65" x14ac:dyDescent="0.25">
      <c r="P79">
        <v>7</v>
      </c>
      <c r="Q79" t="s">
        <v>979</v>
      </c>
      <c r="Z79">
        <v>12</v>
      </c>
      <c r="AA79" t="s">
        <v>1249</v>
      </c>
      <c r="AB79">
        <v>13</v>
      </c>
      <c r="AC79" t="s">
        <v>1328</v>
      </c>
      <c r="AD79">
        <v>14</v>
      </c>
      <c r="AE79" t="s">
        <v>1407</v>
      </c>
      <c r="AF79">
        <v>15</v>
      </c>
      <c r="AG79" t="s">
        <v>1526</v>
      </c>
      <c r="AH79">
        <v>16</v>
      </c>
      <c r="AI79" t="s">
        <v>1643</v>
      </c>
      <c r="AP79">
        <v>20</v>
      </c>
      <c r="AQ79" t="s">
        <v>1843</v>
      </c>
      <c r="AR79">
        <v>21</v>
      </c>
      <c r="AS79" t="s">
        <v>2403</v>
      </c>
      <c r="BJ79">
        <v>30</v>
      </c>
      <c r="BK79" t="s">
        <v>2859</v>
      </c>
      <c r="BL79">
        <v>31</v>
      </c>
      <c r="BM79" t="s">
        <v>3056</v>
      </c>
    </row>
    <row r="80" spans="5:65" x14ac:dyDescent="0.25">
      <c r="P80">
        <v>7</v>
      </c>
      <c r="Q80" t="s">
        <v>980</v>
      </c>
      <c r="Z80">
        <v>12</v>
      </c>
      <c r="AA80" t="s">
        <v>1250</v>
      </c>
      <c r="AB80">
        <v>13</v>
      </c>
      <c r="AC80" t="s">
        <v>1329</v>
      </c>
      <c r="AD80">
        <v>14</v>
      </c>
      <c r="AE80" t="s">
        <v>1408</v>
      </c>
      <c r="AF80">
        <v>15</v>
      </c>
      <c r="AG80" t="s">
        <v>1527</v>
      </c>
      <c r="AH80">
        <v>16</v>
      </c>
      <c r="AI80" t="s">
        <v>1644</v>
      </c>
      <c r="AP80">
        <v>20</v>
      </c>
      <c r="AQ80" t="s">
        <v>1844</v>
      </c>
      <c r="AR80">
        <v>21</v>
      </c>
      <c r="AS80" t="s">
        <v>2404</v>
      </c>
      <c r="BJ80">
        <v>30</v>
      </c>
      <c r="BK80" t="s">
        <v>2860</v>
      </c>
      <c r="BL80">
        <v>31</v>
      </c>
      <c r="BM80" t="s">
        <v>3057</v>
      </c>
    </row>
    <row r="81" spans="16:65" x14ac:dyDescent="0.25">
      <c r="P81">
        <v>7</v>
      </c>
      <c r="Q81" t="s">
        <v>981</v>
      </c>
      <c r="Z81">
        <v>12</v>
      </c>
      <c r="AA81" t="s">
        <v>1251</v>
      </c>
      <c r="AB81">
        <v>13</v>
      </c>
      <c r="AC81" t="s">
        <v>1330</v>
      </c>
      <c r="AD81">
        <v>14</v>
      </c>
      <c r="AE81" t="s">
        <v>1409</v>
      </c>
      <c r="AF81">
        <v>15</v>
      </c>
      <c r="AG81" t="s">
        <v>1528</v>
      </c>
      <c r="AH81">
        <v>16</v>
      </c>
      <c r="AI81" t="s">
        <v>993</v>
      </c>
      <c r="AP81">
        <v>20</v>
      </c>
      <c r="AQ81" t="s">
        <v>1845</v>
      </c>
      <c r="AR81">
        <v>21</v>
      </c>
      <c r="AS81" t="s">
        <v>2405</v>
      </c>
      <c r="BJ81">
        <v>30</v>
      </c>
      <c r="BK81" t="s">
        <v>2861</v>
      </c>
      <c r="BL81">
        <v>31</v>
      </c>
      <c r="BM81" t="s">
        <v>3058</v>
      </c>
    </row>
    <row r="82" spans="16:65" x14ac:dyDescent="0.25">
      <c r="P82">
        <v>7</v>
      </c>
      <c r="Q82" t="s">
        <v>982</v>
      </c>
      <c r="Z82">
        <v>12</v>
      </c>
      <c r="AA82" t="s">
        <v>1252</v>
      </c>
      <c r="AB82">
        <v>13</v>
      </c>
      <c r="AC82" t="s">
        <v>1331</v>
      </c>
      <c r="AD82">
        <v>14</v>
      </c>
      <c r="AE82" t="s">
        <v>1410</v>
      </c>
      <c r="AF82">
        <v>15</v>
      </c>
      <c r="AG82" t="s">
        <v>1529</v>
      </c>
      <c r="AH82">
        <v>16</v>
      </c>
      <c r="AI82" t="s">
        <v>1645</v>
      </c>
      <c r="AP82">
        <v>20</v>
      </c>
      <c r="AQ82" t="s">
        <v>1846</v>
      </c>
      <c r="AR82">
        <v>21</v>
      </c>
      <c r="AS82" t="s">
        <v>2406</v>
      </c>
      <c r="BJ82">
        <v>30</v>
      </c>
      <c r="BK82" t="s">
        <v>2862</v>
      </c>
      <c r="BL82">
        <v>31</v>
      </c>
      <c r="BM82" t="s">
        <v>3059</v>
      </c>
    </row>
    <row r="83" spans="16:65" x14ac:dyDescent="0.25">
      <c r="P83">
        <v>7</v>
      </c>
      <c r="Q83" t="s">
        <v>983</v>
      </c>
      <c r="Z83">
        <v>12</v>
      </c>
      <c r="AA83" t="s">
        <v>1253</v>
      </c>
      <c r="AB83">
        <v>13</v>
      </c>
      <c r="AC83" t="s">
        <v>1332</v>
      </c>
      <c r="AD83">
        <v>14</v>
      </c>
      <c r="AE83" t="s">
        <v>1411</v>
      </c>
      <c r="AF83">
        <v>15</v>
      </c>
      <c r="AG83" t="s">
        <v>1530</v>
      </c>
      <c r="AH83">
        <v>16</v>
      </c>
      <c r="AI83" t="s">
        <v>1646</v>
      </c>
      <c r="AP83">
        <v>20</v>
      </c>
      <c r="AQ83" t="s">
        <v>1847</v>
      </c>
      <c r="AR83">
        <v>21</v>
      </c>
      <c r="AS83" t="s">
        <v>2407</v>
      </c>
      <c r="BJ83">
        <v>30</v>
      </c>
      <c r="BK83" t="s">
        <v>2863</v>
      </c>
      <c r="BL83">
        <v>31</v>
      </c>
      <c r="BM83" t="s">
        <v>3060</v>
      </c>
    </row>
    <row r="84" spans="16:65" x14ac:dyDescent="0.25">
      <c r="P84">
        <v>7</v>
      </c>
      <c r="Q84" t="s">
        <v>984</v>
      </c>
      <c r="AB84">
        <v>13</v>
      </c>
      <c r="AC84" t="s">
        <v>1333</v>
      </c>
      <c r="AD84">
        <v>14</v>
      </c>
      <c r="AE84" t="s">
        <v>1412</v>
      </c>
      <c r="AF84">
        <v>15</v>
      </c>
      <c r="AG84" t="s">
        <v>1531</v>
      </c>
      <c r="AH84">
        <v>16</v>
      </c>
      <c r="AI84" t="s">
        <v>1647</v>
      </c>
      <c r="AP84">
        <v>20</v>
      </c>
      <c r="AQ84" t="s">
        <v>1848</v>
      </c>
      <c r="AR84">
        <v>21</v>
      </c>
      <c r="AS84" t="s">
        <v>2408</v>
      </c>
      <c r="BJ84">
        <v>30</v>
      </c>
      <c r="BK84" t="s">
        <v>2864</v>
      </c>
      <c r="BL84">
        <v>31</v>
      </c>
      <c r="BM84" t="s">
        <v>3061</v>
      </c>
    </row>
    <row r="85" spans="16:65" x14ac:dyDescent="0.25">
      <c r="P85">
        <v>7</v>
      </c>
      <c r="Q85" t="s">
        <v>985</v>
      </c>
      <c r="AB85">
        <v>13</v>
      </c>
      <c r="AC85" t="s">
        <v>1334</v>
      </c>
      <c r="AD85">
        <v>14</v>
      </c>
      <c r="AE85" t="s">
        <v>1413</v>
      </c>
      <c r="AF85">
        <v>15</v>
      </c>
      <c r="AG85" t="s">
        <v>1532</v>
      </c>
      <c r="AH85">
        <v>16</v>
      </c>
      <c r="AI85" t="s">
        <v>1648</v>
      </c>
      <c r="AP85">
        <v>20</v>
      </c>
      <c r="AQ85" t="s">
        <v>1849</v>
      </c>
      <c r="AR85">
        <v>21</v>
      </c>
      <c r="AS85" t="s">
        <v>2409</v>
      </c>
      <c r="BJ85">
        <v>30</v>
      </c>
      <c r="BK85" t="s">
        <v>2865</v>
      </c>
      <c r="BL85">
        <v>31</v>
      </c>
      <c r="BM85" t="s">
        <v>3062</v>
      </c>
    </row>
    <row r="86" spans="16:65" x14ac:dyDescent="0.25">
      <c r="P86">
        <v>7</v>
      </c>
      <c r="Q86" t="s">
        <v>986</v>
      </c>
      <c r="AB86">
        <v>13</v>
      </c>
      <c r="AC86" t="s">
        <v>1335</v>
      </c>
      <c r="AD86">
        <v>14</v>
      </c>
      <c r="AE86" t="s">
        <v>1414</v>
      </c>
      <c r="AF86">
        <v>15</v>
      </c>
      <c r="AG86" t="s">
        <v>1533</v>
      </c>
      <c r="AH86">
        <v>16</v>
      </c>
      <c r="AI86" t="s">
        <v>1649</v>
      </c>
      <c r="AP86">
        <v>20</v>
      </c>
      <c r="AQ86" t="s">
        <v>1850</v>
      </c>
      <c r="AR86">
        <v>21</v>
      </c>
      <c r="AS86" t="s">
        <v>2410</v>
      </c>
      <c r="BJ86">
        <v>30</v>
      </c>
      <c r="BK86" t="s">
        <v>2866</v>
      </c>
      <c r="BL86">
        <v>31</v>
      </c>
      <c r="BM86" t="s">
        <v>3063</v>
      </c>
    </row>
    <row r="87" spans="16:65" x14ac:dyDescent="0.25">
      <c r="P87">
        <v>7</v>
      </c>
      <c r="Q87" t="s">
        <v>987</v>
      </c>
      <c r="AD87">
        <v>14</v>
      </c>
      <c r="AE87" t="s">
        <v>1415</v>
      </c>
      <c r="AF87">
        <v>15</v>
      </c>
      <c r="AG87" t="s">
        <v>1534</v>
      </c>
      <c r="AH87">
        <v>16</v>
      </c>
      <c r="AI87" t="s">
        <v>1650</v>
      </c>
      <c r="AP87">
        <v>20</v>
      </c>
      <c r="AQ87" t="s">
        <v>1851</v>
      </c>
      <c r="AR87">
        <v>21</v>
      </c>
      <c r="AS87" t="s">
        <v>2411</v>
      </c>
      <c r="BJ87">
        <v>30</v>
      </c>
      <c r="BK87" t="s">
        <v>2867</v>
      </c>
      <c r="BL87">
        <v>31</v>
      </c>
      <c r="BM87" t="s">
        <v>3064</v>
      </c>
    </row>
    <row r="88" spans="16:65" x14ac:dyDescent="0.25">
      <c r="P88">
        <v>7</v>
      </c>
      <c r="Q88" t="s">
        <v>988</v>
      </c>
      <c r="AD88">
        <v>14</v>
      </c>
      <c r="AE88" t="s">
        <v>1416</v>
      </c>
      <c r="AF88">
        <v>15</v>
      </c>
      <c r="AG88" t="s">
        <v>1535</v>
      </c>
      <c r="AH88">
        <v>16</v>
      </c>
      <c r="AI88" t="s">
        <v>1651</v>
      </c>
      <c r="AP88">
        <v>20</v>
      </c>
      <c r="AQ88" t="s">
        <v>1852</v>
      </c>
      <c r="AR88">
        <v>21</v>
      </c>
      <c r="AS88" t="s">
        <v>2412</v>
      </c>
      <c r="BJ88">
        <v>30</v>
      </c>
      <c r="BK88" t="s">
        <v>2868</v>
      </c>
      <c r="BL88">
        <v>31</v>
      </c>
      <c r="BM88" t="s">
        <v>3065</v>
      </c>
    </row>
    <row r="89" spans="16:65" x14ac:dyDescent="0.25">
      <c r="P89">
        <v>7</v>
      </c>
      <c r="Q89" t="s">
        <v>989</v>
      </c>
      <c r="AD89">
        <v>14</v>
      </c>
      <c r="AE89" t="s">
        <v>1417</v>
      </c>
      <c r="AF89">
        <v>15</v>
      </c>
      <c r="AG89" t="s">
        <v>1536</v>
      </c>
      <c r="AH89">
        <v>16</v>
      </c>
      <c r="AI89" t="s">
        <v>1652</v>
      </c>
      <c r="AP89">
        <v>20</v>
      </c>
      <c r="AQ89" t="s">
        <v>1853</v>
      </c>
      <c r="AR89">
        <v>21</v>
      </c>
      <c r="AS89" t="s">
        <v>2413</v>
      </c>
      <c r="BJ89">
        <v>30</v>
      </c>
      <c r="BK89" t="s">
        <v>2869</v>
      </c>
      <c r="BL89">
        <v>31</v>
      </c>
      <c r="BM89" t="s">
        <v>3066</v>
      </c>
    </row>
    <row r="90" spans="16:65" x14ac:dyDescent="0.25">
      <c r="P90">
        <v>7</v>
      </c>
      <c r="Q90" t="s">
        <v>990</v>
      </c>
      <c r="AD90">
        <v>14</v>
      </c>
      <c r="AE90" t="s">
        <v>1418</v>
      </c>
      <c r="AF90">
        <v>15</v>
      </c>
      <c r="AG90" t="s">
        <v>1537</v>
      </c>
      <c r="AH90">
        <v>16</v>
      </c>
      <c r="AI90" t="s">
        <v>1653</v>
      </c>
      <c r="AP90">
        <v>20</v>
      </c>
      <c r="AQ90" t="s">
        <v>1854</v>
      </c>
      <c r="AR90">
        <v>21</v>
      </c>
      <c r="AS90" t="s">
        <v>2414</v>
      </c>
      <c r="BJ90">
        <v>30</v>
      </c>
      <c r="BK90" t="s">
        <v>2870</v>
      </c>
      <c r="BL90">
        <v>31</v>
      </c>
      <c r="BM90" t="s">
        <v>3067</v>
      </c>
    </row>
    <row r="91" spans="16:65" x14ac:dyDescent="0.25">
      <c r="P91">
        <v>7</v>
      </c>
      <c r="Q91" t="s">
        <v>991</v>
      </c>
      <c r="AD91">
        <v>14</v>
      </c>
      <c r="AE91" t="s">
        <v>1419</v>
      </c>
      <c r="AF91">
        <v>15</v>
      </c>
      <c r="AG91" t="s">
        <v>1538</v>
      </c>
      <c r="AH91">
        <v>16</v>
      </c>
      <c r="AI91" t="s">
        <v>1654</v>
      </c>
      <c r="AP91">
        <v>20</v>
      </c>
      <c r="AQ91" t="s">
        <v>1855</v>
      </c>
      <c r="AR91">
        <v>21</v>
      </c>
      <c r="AS91" t="s">
        <v>2415</v>
      </c>
      <c r="BJ91">
        <v>30</v>
      </c>
      <c r="BK91" t="s">
        <v>2871</v>
      </c>
      <c r="BL91">
        <v>31</v>
      </c>
      <c r="BM91" t="s">
        <v>3068</v>
      </c>
    </row>
    <row r="92" spans="16:65" x14ac:dyDescent="0.25">
      <c r="P92">
        <v>7</v>
      </c>
      <c r="Q92" t="s">
        <v>992</v>
      </c>
      <c r="AD92">
        <v>14</v>
      </c>
      <c r="AE92" t="s">
        <v>1420</v>
      </c>
      <c r="AF92">
        <v>15</v>
      </c>
      <c r="AG92" t="s">
        <v>1539</v>
      </c>
      <c r="AH92">
        <v>16</v>
      </c>
      <c r="AI92" t="s">
        <v>1655</v>
      </c>
      <c r="AP92">
        <v>20</v>
      </c>
      <c r="AQ92" t="s">
        <v>1856</v>
      </c>
      <c r="AR92">
        <v>21</v>
      </c>
      <c r="AS92" t="s">
        <v>2416</v>
      </c>
      <c r="BJ92">
        <v>30</v>
      </c>
      <c r="BK92" t="s">
        <v>2872</v>
      </c>
      <c r="BL92">
        <v>31</v>
      </c>
      <c r="BM92" t="s">
        <v>3069</v>
      </c>
    </row>
    <row r="93" spans="16:65" x14ac:dyDescent="0.25">
      <c r="P93">
        <v>7</v>
      </c>
      <c r="Q93" t="s">
        <v>993</v>
      </c>
      <c r="AD93">
        <v>14</v>
      </c>
      <c r="AE93" t="s">
        <v>1421</v>
      </c>
      <c r="AF93">
        <v>15</v>
      </c>
      <c r="AG93" t="s">
        <v>1540</v>
      </c>
      <c r="AH93">
        <v>16</v>
      </c>
      <c r="AI93" t="s">
        <v>1656</v>
      </c>
      <c r="AP93">
        <v>20</v>
      </c>
      <c r="AQ93" t="s">
        <v>1857</v>
      </c>
      <c r="AR93">
        <v>21</v>
      </c>
      <c r="AS93" t="s">
        <v>2417</v>
      </c>
      <c r="BJ93">
        <v>30</v>
      </c>
      <c r="BK93" t="s">
        <v>2873</v>
      </c>
      <c r="BL93">
        <v>31</v>
      </c>
      <c r="BM93" t="s">
        <v>3070</v>
      </c>
    </row>
    <row r="94" spans="16:65" x14ac:dyDescent="0.25">
      <c r="P94">
        <v>7</v>
      </c>
      <c r="Q94" t="s">
        <v>994</v>
      </c>
      <c r="AD94">
        <v>14</v>
      </c>
      <c r="AE94" t="s">
        <v>1422</v>
      </c>
      <c r="AF94">
        <v>15</v>
      </c>
      <c r="AG94" t="s">
        <v>1541</v>
      </c>
      <c r="AH94">
        <v>16</v>
      </c>
      <c r="AI94" t="s">
        <v>1657</v>
      </c>
      <c r="AP94">
        <v>20</v>
      </c>
      <c r="AQ94" t="s">
        <v>1858</v>
      </c>
      <c r="AR94">
        <v>21</v>
      </c>
      <c r="AS94" t="s">
        <v>2418</v>
      </c>
      <c r="BJ94">
        <v>30</v>
      </c>
      <c r="BK94" t="s">
        <v>1499</v>
      </c>
      <c r="BL94">
        <v>31</v>
      </c>
      <c r="BM94" t="s">
        <v>3071</v>
      </c>
    </row>
    <row r="95" spans="16:65" x14ac:dyDescent="0.25">
      <c r="P95">
        <v>7</v>
      </c>
      <c r="Q95" t="s">
        <v>995</v>
      </c>
      <c r="AD95">
        <v>14</v>
      </c>
      <c r="AE95" t="s">
        <v>1423</v>
      </c>
      <c r="AF95">
        <v>15</v>
      </c>
      <c r="AG95" t="s">
        <v>1542</v>
      </c>
      <c r="AH95">
        <v>16</v>
      </c>
      <c r="AI95" t="s">
        <v>1658</v>
      </c>
      <c r="AP95">
        <v>20</v>
      </c>
      <c r="AQ95" t="s">
        <v>1859</v>
      </c>
      <c r="AR95">
        <v>21</v>
      </c>
      <c r="AS95" t="s">
        <v>2419</v>
      </c>
      <c r="BJ95">
        <v>30</v>
      </c>
      <c r="BK95" t="s">
        <v>2874</v>
      </c>
      <c r="BL95">
        <v>31</v>
      </c>
      <c r="BM95" t="s">
        <v>3072</v>
      </c>
    </row>
    <row r="96" spans="16:65" x14ac:dyDescent="0.25">
      <c r="P96">
        <v>7</v>
      </c>
      <c r="Q96" t="s">
        <v>996</v>
      </c>
      <c r="AD96">
        <v>14</v>
      </c>
      <c r="AE96" t="s">
        <v>1424</v>
      </c>
      <c r="AF96">
        <v>15</v>
      </c>
      <c r="AG96" t="s">
        <v>1543</v>
      </c>
      <c r="AH96">
        <v>16</v>
      </c>
      <c r="AI96" t="s">
        <v>1659</v>
      </c>
      <c r="AP96">
        <v>20</v>
      </c>
      <c r="AQ96" t="s">
        <v>1860</v>
      </c>
      <c r="AR96">
        <v>21</v>
      </c>
      <c r="AS96" t="s">
        <v>2420</v>
      </c>
      <c r="BJ96">
        <v>30</v>
      </c>
      <c r="BK96" t="s">
        <v>2875</v>
      </c>
      <c r="BL96">
        <v>31</v>
      </c>
      <c r="BM96" t="s">
        <v>3073</v>
      </c>
    </row>
    <row r="97" spans="16:65" x14ac:dyDescent="0.25">
      <c r="P97">
        <v>7</v>
      </c>
      <c r="Q97" t="s">
        <v>997</v>
      </c>
      <c r="AD97">
        <v>14</v>
      </c>
      <c r="AE97" t="s">
        <v>1425</v>
      </c>
      <c r="AF97">
        <v>15</v>
      </c>
      <c r="AG97" t="s">
        <v>1544</v>
      </c>
      <c r="AH97">
        <v>16</v>
      </c>
      <c r="AI97" t="s">
        <v>1660</v>
      </c>
      <c r="AP97">
        <v>20</v>
      </c>
      <c r="AQ97" t="s">
        <v>1861</v>
      </c>
      <c r="AR97">
        <v>21</v>
      </c>
      <c r="AS97" t="s">
        <v>2421</v>
      </c>
      <c r="BJ97">
        <v>30</v>
      </c>
      <c r="BK97" t="s">
        <v>2876</v>
      </c>
      <c r="BL97">
        <v>31</v>
      </c>
      <c r="BM97" t="s">
        <v>3074</v>
      </c>
    </row>
    <row r="98" spans="16:65" x14ac:dyDescent="0.25">
      <c r="P98">
        <v>7</v>
      </c>
      <c r="Q98" t="s">
        <v>998</v>
      </c>
      <c r="AD98">
        <v>14</v>
      </c>
      <c r="AE98" t="s">
        <v>1426</v>
      </c>
      <c r="AF98">
        <v>15</v>
      </c>
      <c r="AG98" t="s">
        <v>1545</v>
      </c>
      <c r="AH98">
        <v>16</v>
      </c>
      <c r="AI98" t="s">
        <v>1661</v>
      </c>
      <c r="AP98">
        <v>20</v>
      </c>
      <c r="AQ98" t="s">
        <v>1862</v>
      </c>
      <c r="AR98">
        <v>21</v>
      </c>
      <c r="AS98" t="s">
        <v>2422</v>
      </c>
      <c r="BJ98">
        <v>30</v>
      </c>
      <c r="BK98" t="s">
        <v>2877</v>
      </c>
      <c r="BL98">
        <v>31</v>
      </c>
      <c r="BM98" t="s">
        <v>3075</v>
      </c>
    </row>
    <row r="99" spans="16:65" x14ac:dyDescent="0.25">
      <c r="P99">
        <v>7</v>
      </c>
      <c r="Q99" t="s">
        <v>999</v>
      </c>
      <c r="AD99">
        <v>14</v>
      </c>
      <c r="AE99" t="s">
        <v>1427</v>
      </c>
      <c r="AF99">
        <v>15</v>
      </c>
      <c r="AG99" t="s">
        <v>1546</v>
      </c>
      <c r="AH99">
        <v>16</v>
      </c>
      <c r="AI99" t="s">
        <v>1662</v>
      </c>
      <c r="AP99">
        <v>20</v>
      </c>
      <c r="AQ99" t="s">
        <v>1863</v>
      </c>
      <c r="AR99">
        <v>21</v>
      </c>
      <c r="AS99" t="s">
        <v>2423</v>
      </c>
      <c r="BJ99">
        <v>30</v>
      </c>
      <c r="BK99" t="s">
        <v>2878</v>
      </c>
      <c r="BL99">
        <v>31</v>
      </c>
      <c r="BM99" t="s">
        <v>3076</v>
      </c>
    </row>
    <row r="100" spans="16:65" x14ac:dyDescent="0.25">
      <c r="P100">
        <v>7</v>
      </c>
      <c r="Q100" t="s">
        <v>1000</v>
      </c>
      <c r="AD100">
        <v>14</v>
      </c>
      <c r="AE100" t="s">
        <v>1428</v>
      </c>
      <c r="AF100">
        <v>15</v>
      </c>
      <c r="AG100" t="s">
        <v>1547</v>
      </c>
      <c r="AH100">
        <v>16</v>
      </c>
      <c r="AI100" t="s">
        <v>1663</v>
      </c>
      <c r="AP100">
        <v>20</v>
      </c>
      <c r="AQ100" t="s">
        <v>1864</v>
      </c>
      <c r="AR100">
        <v>21</v>
      </c>
      <c r="AS100" t="s">
        <v>2424</v>
      </c>
      <c r="BJ100">
        <v>30</v>
      </c>
      <c r="BK100" t="s">
        <v>2879</v>
      </c>
      <c r="BL100">
        <v>31</v>
      </c>
      <c r="BM100" t="s">
        <v>3077</v>
      </c>
    </row>
    <row r="101" spans="16:65" x14ac:dyDescent="0.25">
      <c r="P101">
        <v>7</v>
      </c>
      <c r="Q101" t="s">
        <v>1001</v>
      </c>
      <c r="AD101">
        <v>14</v>
      </c>
      <c r="AE101" t="s">
        <v>1429</v>
      </c>
      <c r="AF101">
        <v>15</v>
      </c>
      <c r="AG101" t="s">
        <v>1548</v>
      </c>
      <c r="AH101">
        <v>16</v>
      </c>
      <c r="AI101" t="s">
        <v>1438</v>
      </c>
      <c r="AP101">
        <v>20</v>
      </c>
      <c r="AQ101" t="s">
        <v>1865</v>
      </c>
      <c r="AR101">
        <v>21</v>
      </c>
      <c r="AS101" t="s">
        <v>2425</v>
      </c>
      <c r="BJ101">
        <v>30</v>
      </c>
      <c r="BK101" t="s">
        <v>2880</v>
      </c>
      <c r="BL101">
        <v>31</v>
      </c>
      <c r="BM101" t="s">
        <v>3078</v>
      </c>
    </row>
    <row r="102" spans="16:65" x14ac:dyDescent="0.25">
      <c r="P102">
        <v>7</v>
      </c>
      <c r="Q102" t="s">
        <v>1002</v>
      </c>
      <c r="AD102">
        <v>14</v>
      </c>
      <c r="AE102" t="s">
        <v>1430</v>
      </c>
      <c r="AF102">
        <v>15</v>
      </c>
      <c r="AG102" t="s">
        <v>1549</v>
      </c>
      <c r="AH102">
        <v>16</v>
      </c>
      <c r="AI102" t="s">
        <v>1664</v>
      </c>
      <c r="AP102">
        <v>20</v>
      </c>
      <c r="AQ102" t="s">
        <v>1866</v>
      </c>
      <c r="AR102">
        <v>21</v>
      </c>
      <c r="AS102" t="s">
        <v>2426</v>
      </c>
      <c r="BJ102">
        <v>30</v>
      </c>
      <c r="BK102" t="s">
        <v>2881</v>
      </c>
      <c r="BL102">
        <v>31</v>
      </c>
      <c r="BM102" t="s">
        <v>3079</v>
      </c>
    </row>
    <row r="103" spans="16:65" x14ac:dyDescent="0.25">
      <c r="P103">
        <v>7</v>
      </c>
      <c r="Q103" t="s">
        <v>1003</v>
      </c>
      <c r="AD103">
        <v>14</v>
      </c>
      <c r="AE103" t="s">
        <v>1431</v>
      </c>
      <c r="AF103">
        <v>15</v>
      </c>
      <c r="AG103" t="s">
        <v>1550</v>
      </c>
      <c r="AH103">
        <v>16</v>
      </c>
      <c r="AI103" t="s">
        <v>1665</v>
      </c>
      <c r="AP103">
        <v>20</v>
      </c>
      <c r="AQ103" t="s">
        <v>1867</v>
      </c>
      <c r="AR103">
        <v>21</v>
      </c>
      <c r="AS103" t="s">
        <v>2427</v>
      </c>
      <c r="BJ103">
        <v>30</v>
      </c>
      <c r="BK103" t="s">
        <v>2882</v>
      </c>
      <c r="BL103">
        <v>31</v>
      </c>
      <c r="BM103" t="s">
        <v>3080</v>
      </c>
    </row>
    <row r="104" spans="16:65" x14ac:dyDescent="0.25">
      <c r="P104">
        <v>7</v>
      </c>
      <c r="Q104" t="s">
        <v>1004</v>
      </c>
      <c r="AD104">
        <v>14</v>
      </c>
      <c r="AE104" t="s">
        <v>1011</v>
      </c>
      <c r="AF104">
        <v>15</v>
      </c>
      <c r="AG104" t="s">
        <v>1551</v>
      </c>
      <c r="AH104">
        <v>16</v>
      </c>
      <c r="AI104" t="s">
        <v>1666</v>
      </c>
      <c r="AP104">
        <v>20</v>
      </c>
      <c r="AQ104" t="s">
        <v>1868</v>
      </c>
      <c r="AR104">
        <v>21</v>
      </c>
      <c r="AS104" t="s">
        <v>2428</v>
      </c>
      <c r="BJ104">
        <v>30</v>
      </c>
      <c r="BK104" t="s">
        <v>2883</v>
      </c>
      <c r="BL104">
        <v>31</v>
      </c>
      <c r="BM104" t="s">
        <v>3081</v>
      </c>
    </row>
    <row r="105" spans="16:65" x14ac:dyDescent="0.25">
      <c r="P105">
        <v>7</v>
      </c>
      <c r="Q105" t="s">
        <v>1005</v>
      </c>
      <c r="AD105">
        <v>14</v>
      </c>
      <c r="AE105" t="s">
        <v>1432</v>
      </c>
      <c r="AF105">
        <v>15</v>
      </c>
      <c r="AG105" t="s">
        <v>1552</v>
      </c>
      <c r="AH105">
        <v>16</v>
      </c>
      <c r="AI105" t="s">
        <v>1667</v>
      </c>
      <c r="AP105">
        <v>20</v>
      </c>
      <c r="AQ105" t="s">
        <v>1869</v>
      </c>
      <c r="AR105">
        <v>21</v>
      </c>
      <c r="AS105" t="s">
        <v>2429</v>
      </c>
      <c r="BJ105">
        <v>30</v>
      </c>
      <c r="BK105" t="s">
        <v>1621</v>
      </c>
      <c r="BL105">
        <v>31</v>
      </c>
      <c r="BM105" t="s">
        <v>3082</v>
      </c>
    </row>
    <row r="106" spans="16:65" x14ac:dyDescent="0.25">
      <c r="P106">
        <v>7</v>
      </c>
      <c r="Q106" t="s">
        <v>1006</v>
      </c>
      <c r="AD106">
        <v>14</v>
      </c>
      <c r="AE106" t="s">
        <v>1433</v>
      </c>
      <c r="AF106">
        <v>15</v>
      </c>
      <c r="AG106" t="s">
        <v>1553</v>
      </c>
      <c r="AH106">
        <v>16</v>
      </c>
      <c r="AI106" t="s">
        <v>1019</v>
      </c>
      <c r="AP106">
        <v>20</v>
      </c>
      <c r="AQ106" t="s">
        <v>1870</v>
      </c>
      <c r="AR106">
        <v>21</v>
      </c>
      <c r="AS106" t="s">
        <v>2430</v>
      </c>
      <c r="BJ106">
        <v>30</v>
      </c>
      <c r="BK106" t="s">
        <v>1388</v>
      </c>
      <c r="BL106">
        <v>31</v>
      </c>
      <c r="BM106" t="s">
        <v>3083</v>
      </c>
    </row>
    <row r="107" spans="16:65" x14ac:dyDescent="0.25">
      <c r="P107">
        <v>7</v>
      </c>
      <c r="Q107" t="s">
        <v>1007</v>
      </c>
      <c r="AD107">
        <v>14</v>
      </c>
      <c r="AE107" t="s">
        <v>1434</v>
      </c>
      <c r="AF107">
        <v>15</v>
      </c>
      <c r="AG107" t="s">
        <v>1554</v>
      </c>
      <c r="AH107">
        <v>16</v>
      </c>
      <c r="AI107" t="s">
        <v>1668</v>
      </c>
      <c r="AP107">
        <v>20</v>
      </c>
      <c r="AQ107" t="s">
        <v>1871</v>
      </c>
      <c r="AR107">
        <v>21</v>
      </c>
      <c r="AS107" t="s">
        <v>2431</v>
      </c>
      <c r="BJ107">
        <v>30</v>
      </c>
      <c r="BK107" t="s">
        <v>2884</v>
      </c>
      <c r="BL107">
        <v>31</v>
      </c>
      <c r="BM107" t="s">
        <v>3084</v>
      </c>
    </row>
    <row r="108" spans="16:65" x14ac:dyDescent="0.25">
      <c r="P108">
        <v>7</v>
      </c>
      <c r="Q108" t="s">
        <v>1008</v>
      </c>
      <c r="AD108">
        <v>14</v>
      </c>
      <c r="AE108" t="s">
        <v>1435</v>
      </c>
      <c r="AF108">
        <v>15</v>
      </c>
      <c r="AG108" t="s">
        <v>1555</v>
      </c>
      <c r="AH108">
        <v>16</v>
      </c>
      <c r="AI108" t="s">
        <v>1669</v>
      </c>
      <c r="AP108">
        <v>20</v>
      </c>
      <c r="AQ108" t="s">
        <v>1872</v>
      </c>
      <c r="AR108">
        <v>21</v>
      </c>
      <c r="AS108" t="s">
        <v>2432</v>
      </c>
      <c r="BJ108">
        <v>30</v>
      </c>
      <c r="BK108" t="s">
        <v>2885</v>
      </c>
      <c r="BL108">
        <v>31</v>
      </c>
      <c r="BM108" t="s">
        <v>3085</v>
      </c>
    </row>
    <row r="109" spans="16:65" x14ac:dyDescent="0.25">
      <c r="P109">
        <v>7</v>
      </c>
      <c r="Q109" t="s">
        <v>1009</v>
      </c>
      <c r="AD109">
        <v>14</v>
      </c>
      <c r="AE109" t="s">
        <v>1436</v>
      </c>
      <c r="AF109">
        <v>15</v>
      </c>
      <c r="AG109" t="s">
        <v>1556</v>
      </c>
      <c r="AH109">
        <v>16</v>
      </c>
      <c r="AI109" t="s">
        <v>1670</v>
      </c>
      <c r="AP109">
        <v>20</v>
      </c>
      <c r="AQ109" t="s">
        <v>1873</v>
      </c>
      <c r="AR109">
        <v>21</v>
      </c>
      <c r="AS109" t="s">
        <v>974</v>
      </c>
      <c r="BJ109">
        <v>30</v>
      </c>
      <c r="BK109" t="s">
        <v>2886</v>
      </c>
      <c r="BL109">
        <v>31</v>
      </c>
      <c r="BM109" t="s">
        <v>3086</v>
      </c>
    </row>
    <row r="110" spans="16:65" x14ac:dyDescent="0.25">
      <c r="P110">
        <v>7</v>
      </c>
      <c r="Q110" t="s">
        <v>1010</v>
      </c>
      <c r="AD110">
        <v>14</v>
      </c>
      <c r="AE110" t="s">
        <v>1437</v>
      </c>
      <c r="AF110">
        <v>15</v>
      </c>
      <c r="AG110" t="s">
        <v>1557</v>
      </c>
      <c r="AH110">
        <v>16</v>
      </c>
      <c r="AI110" t="s">
        <v>1671</v>
      </c>
      <c r="AP110">
        <v>20</v>
      </c>
      <c r="AQ110" t="s">
        <v>1874</v>
      </c>
      <c r="AR110">
        <v>21</v>
      </c>
      <c r="AS110" t="s">
        <v>2433</v>
      </c>
      <c r="BJ110">
        <v>30</v>
      </c>
      <c r="BK110" t="s">
        <v>2887</v>
      </c>
    </row>
    <row r="111" spans="16:65" x14ac:dyDescent="0.25">
      <c r="P111">
        <v>7</v>
      </c>
      <c r="Q111" t="s">
        <v>1011</v>
      </c>
      <c r="AD111">
        <v>14</v>
      </c>
      <c r="AE111" t="s">
        <v>1438</v>
      </c>
      <c r="AF111">
        <v>15</v>
      </c>
      <c r="AG111" t="s">
        <v>1558</v>
      </c>
      <c r="AH111">
        <v>16</v>
      </c>
      <c r="AI111" t="s">
        <v>1672</v>
      </c>
      <c r="AP111">
        <v>20</v>
      </c>
      <c r="AQ111" t="s">
        <v>1875</v>
      </c>
      <c r="AR111">
        <v>21</v>
      </c>
      <c r="AS111" t="s">
        <v>2434</v>
      </c>
      <c r="BJ111">
        <v>30</v>
      </c>
      <c r="BK111" t="s">
        <v>2888</v>
      </c>
    </row>
    <row r="112" spans="16:65" x14ac:dyDescent="0.25">
      <c r="P112">
        <v>7</v>
      </c>
      <c r="Q112" t="s">
        <v>1012</v>
      </c>
      <c r="AD112">
        <v>14</v>
      </c>
      <c r="AE112" t="s">
        <v>1439</v>
      </c>
      <c r="AF112">
        <v>15</v>
      </c>
      <c r="AG112" t="s">
        <v>1559</v>
      </c>
      <c r="AH112">
        <v>16</v>
      </c>
      <c r="AI112" t="s">
        <v>1673</v>
      </c>
      <c r="AP112">
        <v>20</v>
      </c>
      <c r="AQ112" t="s">
        <v>1876</v>
      </c>
      <c r="AR112">
        <v>21</v>
      </c>
      <c r="AS112" t="s">
        <v>2435</v>
      </c>
      <c r="BJ112">
        <v>30</v>
      </c>
      <c r="BK112" t="s">
        <v>2889</v>
      </c>
    </row>
    <row r="113" spans="16:63" x14ac:dyDescent="0.25">
      <c r="P113">
        <v>7</v>
      </c>
      <c r="Q113" t="s">
        <v>1013</v>
      </c>
      <c r="AD113">
        <v>14</v>
      </c>
      <c r="AE113" t="s">
        <v>1440</v>
      </c>
      <c r="AF113">
        <v>15</v>
      </c>
      <c r="AG113" t="s">
        <v>1560</v>
      </c>
      <c r="AH113">
        <v>16</v>
      </c>
      <c r="AI113" t="s">
        <v>1674</v>
      </c>
      <c r="AP113">
        <v>20</v>
      </c>
      <c r="AQ113" t="s">
        <v>1877</v>
      </c>
      <c r="AR113">
        <v>21</v>
      </c>
      <c r="AS113" t="s">
        <v>2436</v>
      </c>
      <c r="BJ113">
        <v>30</v>
      </c>
      <c r="BK113" t="s">
        <v>2890</v>
      </c>
    </row>
    <row r="114" spans="16:63" x14ac:dyDescent="0.25">
      <c r="P114">
        <v>7</v>
      </c>
      <c r="Q114" t="s">
        <v>1014</v>
      </c>
      <c r="AD114">
        <v>14</v>
      </c>
      <c r="AE114" t="s">
        <v>1441</v>
      </c>
      <c r="AF114">
        <v>15</v>
      </c>
      <c r="AG114" t="s">
        <v>1561</v>
      </c>
      <c r="AH114">
        <v>16</v>
      </c>
      <c r="AI114" t="s">
        <v>1675</v>
      </c>
      <c r="AP114">
        <v>20</v>
      </c>
      <c r="AQ114" t="s">
        <v>1878</v>
      </c>
      <c r="AR114">
        <v>21</v>
      </c>
      <c r="AS114" t="s">
        <v>2437</v>
      </c>
      <c r="BJ114">
        <v>30</v>
      </c>
      <c r="BK114" t="s">
        <v>2891</v>
      </c>
    </row>
    <row r="115" spans="16:63" x14ac:dyDescent="0.25">
      <c r="P115">
        <v>7</v>
      </c>
      <c r="Q115" t="s">
        <v>1015</v>
      </c>
      <c r="AD115">
        <v>14</v>
      </c>
      <c r="AE115" t="s">
        <v>1442</v>
      </c>
      <c r="AF115">
        <v>15</v>
      </c>
      <c r="AG115" t="s">
        <v>1562</v>
      </c>
      <c r="AH115">
        <v>16</v>
      </c>
      <c r="AI115" t="s">
        <v>1676</v>
      </c>
      <c r="AP115">
        <v>20</v>
      </c>
      <c r="AQ115" t="s">
        <v>1879</v>
      </c>
      <c r="AR115">
        <v>21</v>
      </c>
      <c r="AS115" t="s">
        <v>981</v>
      </c>
      <c r="BJ115">
        <v>30</v>
      </c>
      <c r="BK115" t="s">
        <v>901</v>
      </c>
    </row>
    <row r="116" spans="16:63" x14ac:dyDescent="0.25">
      <c r="P116">
        <v>7</v>
      </c>
      <c r="Q116" t="s">
        <v>1016</v>
      </c>
      <c r="AD116">
        <v>14</v>
      </c>
      <c r="AE116" t="s">
        <v>1443</v>
      </c>
      <c r="AF116">
        <v>15</v>
      </c>
      <c r="AG116" t="s">
        <v>1563</v>
      </c>
      <c r="AP116">
        <v>20</v>
      </c>
      <c r="AQ116" t="s">
        <v>1880</v>
      </c>
      <c r="AR116">
        <v>21</v>
      </c>
      <c r="AS116" t="s">
        <v>2438</v>
      </c>
      <c r="BJ116">
        <v>30</v>
      </c>
      <c r="BK116" t="s">
        <v>2892</v>
      </c>
    </row>
    <row r="117" spans="16:63" x14ac:dyDescent="0.25">
      <c r="P117">
        <v>7</v>
      </c>
      <c r="Q117" t="s">
        <v>1017</v>
      </c>
      <c r="AD117">
        <v>14</v>
      </c>
      <c r="AE117" t="s">
        <v>1444</v>
      </c>
      <c r="AF117">
        <v>15</v>
      </c>
      <c r="AG117" t="s">
        <v>1564</v>
      </c>
      <c r="AP117">
        <v>20</v>
      </c>
      <c r="AQ117" t="s">
        <v>1881</v>
      </c>
      <c r="AR117">
        <v>21</v>
      </c>
      <c r="AS117" t="s">
        <v>2439</v>
      </c>
      <c r="BJ117">
        <v>30</v>
      </c>
      <c r="BK117" t="s">
        <v>2893</v>
      </c>
    </row>
    <row r="118" spans="16:63" x14ac:dyDescent="0.25">
      <c r="P118">
        <v>7</v>
      </c>
      <c r="Q118" t="s">
        <v>1018</v>
      </c>
      <c r="AD118">
        <v>14</v>
      </c>
      <c r="AE118" t="s">
        <v>1445</v>
      </c>
      <c r="AF118">
        <v>15</v>
      </c>
      <c r="AG118" t="s">
        <v>1565</v>
      </c>
      <c r="AP118">
        <v>20</v>
      </c>
      <c r="AQ118" t="s">
        <v>1882</v>
      </c>
      <c r="AR118">
        <v>21</v>
      </c>
      <c r="AS118" t="s">
        <v>817</v>
      </c>
      <c r="BJ118">
        <v>30</v>
      </c>
      <c r="BK118" t="s">
        <v>2894</v>
      </c>
    </row>
    <row r="119" spans="16:63" x14ac:dyDescent="0.25">
      <c r="P119">
        <v>7</v>
      </c>
      <c r="Q119" t="s">
        <v>1019</v>
      </c>
      <c r="AD119">
        <v>14</v>
      </c>
      <c r="AE119" t="s">
        <v>1446</v>
      </c>
      <c r="AF119">
        <v>15</v>
      </c>
      <c r="AG119" t="s">
        <v>1444</v>
      </c>
      <c r="AP119">
        <v>20</v>
      </c>
      <c r="AQ119" t="s">
        <v>1883</v>
      </c>
      <c r="AR119">
        <v>21</v>
      </c>
      <c r="AS119" t="s">
        <v>2440</v>
      </c>
      <c r="BJ119">
        <v>30</v>
      </c>
      <c r="BK119" t="s">
        <v>2895</v>
      </c>
    </row>
    <row r="120" spans="16:63" x14ac:dyDescent="0.25">
      <c r="P120">
        <v>7</v>
      </c>
      <c r="Q120" t="s">
        <v>1020</v>
      </c>
      <c r="AD120">
        <v>14</v>
      </c>
      <c r="AE120" t="s">
        <v>1447</v>
      </c>
      <c r="AF120">
        <v>15</v>
      </c>
      <c r="AG120" t="s">
        <v>1566</v>
      </c>
      <c r="AP120">
        <v>20</v>
      </c>
      <c r="AQ120" t="s">
        <v>1884</v>
      </c>
      <c r="AR120">
        <v>21</v>
      </c>
      <c r="AS120" t="s">
        <v>2441</v>
      </c>
      <c r="BJ120">
        <v>30</v>
      </c>
      <c r="BK120" t="s">
        <v>2896</v>
      </c>
    </row>
    <row r="121" spans="16:63" x14ac:dyDescent="0.25">
      <c r="P121">
        <v>7</v>
      </c>
      <c r="Q121" t="s">
        <v>1021</v>
      </c>
      <c r="AD121">
        <v>14</v>
      </c>
      <c r="AE121" t="s">
        <v>1448</v>
      </c>
      <c r="AF121">
        <v>15</v>
      </c>
      <c r="AG121" t="s">
        <v>1567</v>
      </c>
      <c r="AP121">
        <v>20</v>
      </c>
      <c r="AQ121" t="s">
        <v>1885</v>
      </c>
      <c r="AR121">
        <v>21</v>
      </c>
      <c r="AS121" t="s">
        <v>2442</v>
      </c>
      <c r="BJ121">
        <v>30</v>
      </c>
      <c r="BK121" t="s">
        <v>2897</v>
      </c>
    </row>
    <row r="122" spans="16:63" x14ac:dyDescent="0.25">
      <c r="P122">
        <v>7</v>
      </c>
      <c r="Q122" t="s">
        <v>1022</v>
      </c>
      <c r="AD122">
        <v>14</v>
      </c>
      <c r="AE122" t="s">
        <v>1449</v>
      </c>
      <c r="AF122">
        <v>15</v>
      </c>
      <c r="AG122" t="s">
        <v>1568</v>
      </c>
      <c r="AP122">
        <v>20</v>
      </c>
      <c r="AQ122" t="s">
        <v>1886</v>
      </c>
      <c r="AR122">
        <v>21</v>
      </c>
      <c r="AS122" t="s">
        <v>2443</v>
      </c>
      <c r="BJ122">
        <v>30</v>
      </c>
      <c r="BK122" t="s">
        <v>2898</v>
      </c>
    </row>
    <row r="123" spans="16:63" x14ac:dyDescent="0.25">
      <c r="P123">
        <v>7</v>
      </c>
      <c r="Q123" t="s">
        <v>1023</v>
      </c>
      <c r="AD123">
        <v>14</v>
      </c>
      <c r="AE123" t="s">
        <v>1450</v>
      </c>
      <c r="AF123">
        <v>15</v>
      </c>
      <c r="AG123" t="s">
        <v>1569</v>
      </c>
      <c r="AP123">
        <v>20</v>
      </c>
      <c r="AQ123" t="s">
        <v>1887</v>
      </c>
      <c r="AR123">
        <v>21</v>
      </c>
      <c r="AS123" t="s">
        <v>2444</v>
      </c>
      <c r="BJ123">
        <v>30</v>
      </c>
      <c r="BK123" t="s">
        <v>2899</v>
      </c>
    </row>
    <row r="124" spans="16:63" x14ac:dyDescent="0.25">
      <c r="P124">
        <v>7</v>
      </c>
      <c r="Q124" t="s">
        <v>1024</v>
      </c>
      <c r="AD124">
        <v>14</v>
      </c>
      <c r="AE124" t="s">
        <v>1451</v>
      </c>
      <c r="AF124">
        <v>15</v>
      </c>
      <c r="AG124" t="s">
        <v>1570</v>
      </c>
      <c r="AP124">
        <v>20</v>
      </c>
      <c r="AQ124" t="s">
        <v>1888</v>
      </c>
      <c r="AR124">
        <v>21</v>
      </c>
      <c r="AS124" t="s">
        <v>2445</v>
      </c>
      <c r="BJ124">
        <v>30</v>
      </c>
      <c r="BK124" t="s">
        <v>2669</v>
      </c>
    </row>
    <row r="125" spans="16:63" x14ac:dyDescent="0.25">
      <c r="AD125">
        <v>14</v>
      </c>
      <c r="AE125" t="s">
        <v>1452</v>
      </c>
      <c r="AF125">
        <v>15</v>
      </c>
      <c r="AG125" t="s">
        <v>1571</v>
      </c>
      <c r="AP125">
        <v>20</v>
      </c>
      <c r="AQ125" t="s">
        <v>1889</v>
      </c>
      <c r="AR125">
        <v>21</v>
      </c>
      <c r="AS125" t="s">
        <v>2446</v>
      </c>
      <c r="BJ125">
        <v>30</v>
      </c>
      <c r="BK125" t="s">
        <v>2900</v>
      </c>
    </row>
    <row r="126" spans="16:63" x14ac:dyDescent="0.25">
      <c r="AD126">
        <v>14</v>
      </c>
      <c r="AE126" t="s">
        <v>1453</v>
      </c>
      <c r="AF126">
        <v>15</v>
      </c>
      <c r="AG126" t="s">
        <v>1572</v>
      </c>
      <c r="AP126">
        <v>20</v>
      </c>
      <c r="AQ126" t="s">
        <v>1890</v>
      </c>
      <c r="AR126">
        <v>21</v>
      </c>
      <c r="AS126" t="s">
        <v>2447</v>
      </c>
      <c r="BJ126">
        <v>30</v>
      </c>
      <c r="BK126" t="s">
        <v>2901</v>
      </c>
    </row>
    <row r="127" spans="16:63" x14ac:dyDescent="0.25">
      <c r="AD127">
        <v>14</v>
      </c>
      <c r="AE127" t="s">
        <v>1454</v>
      </c>
      <c r="AF127">
        <v>15</v>
      </c>
      <c r="AG127" t="s">
        <v>1573</v>
      </c>
      <c r="AP127">
        <v>20</v>
      </c>
      <c r="AQ127" t="s">
        <v>1891</v>
      </c>
      <c r="AR127">
        <v>21</v>
      </c>
      <c r="AS127" t="s">
        <v>2448</v>
      </c>
      <c r="BJ127">
        <v>30</v>
      </c>
      <c r="BK127" t="s">
        <v>2902</v>
      </c>
    </row>
    <row r="128" spans="16:63" x14ac:dyDescent="0.25">
      <c r="AP128">
        <v>20</v>
      </c>
      <c r="AQ128" t="s">
        <v>1892</v>
      </c>
      <c r="AR128">
        <v>21</v>
      </c>
      <c r="AS128" t="s">
        <v>2449</v>
      </c>
      <c r="BJ128">
        <v>30</v>
      </c>
      <c r="BK128" t="s">
        <v>2903</v>
      </c>
    </row>
    <row r="129" spans="42:63" x14ac:dyDescent="0.25">
      <c r="AP129">
        <v>20</v>
      </c>
      <c r="AQ129" t="s">
        <v>1893</v>
      </c>
      <c r="AR129">
        <v>21</v>
      </c>
      <c r="AS129" t="s">
        <v>2450</v>
      </c>
      <c r="BJ129">
        <v>30</v>
      </c>
      <c r="BK129" t="s">
        <v>2904</v>
      </c>
    </row>
    <row r="130" spans="42:63" x14ac:dyDescent="0.25">
      <c r="AP130">
        <v>20</v>
      </c>
      <c r="AQ130" t="s">
        <v>1894</v>
      </c>
      <c r="AR130">
        <v>21</v>
      </c>
      <c r="AS130" t="s">
        <v>2451</v>
      </c>
      <c r="BJ130">
        <v>30</v>
      </c>
      <c r="BK130" t="s">
        <v>2905</v>
      </c>
    </row>
    <row r="131" spans="42:63" x14ac:dyDescent="0.25">
      <c r="AP131">
        <v>20</v>
      </c>
      <c r="AQ131" t="s">
        <v>1895</v>
      </c>
      <c r="AR131">
        <v>21</v>
      </c>
      <c r="AS131" t="s">
        <v>2452</v>
      </c>
      <c r="BJ131">
        <v>30</v>
      </c>
      <c r="BK131" t="s">
        <v>2906</v>
      </c>
    </row>
    <row r="132" spans="42:63" x14ac:dyDescent="0.25">
      <c r="AP132">
        <v>20</v>
      </c>
      <c r="AQ132" t="s">
        <v>1896</v>
      </c>
      <c r="AR132">
        <v>21</v>
      </c>
      <c r="AS132" t="s">
        <v>2453</v>
      </c>
      <c r="BJ132">
        <v>30</v>
      </c>
      <c r="BK132" t="s">
        <v>2907</v>
      </c>
    </row>
    <row r="133" spans="42:63" x14ac:dyDescent="0.25">
      <c r="AP133">
        <v>20</v>
      </c>
      <c r="AQ133" t="s">
        <v>1897</v>
      </c>
      <c r="AR133">
        <v>21</v>
      </c>
      <c r="AS133" t="s">
        <v>2454</v>
      </c>
      <c r="BJ133">
        <v>30</v>
      </c>
      <c r="BK133" t="s">
        <v>2908</v>
      </c>
    </row>
    <row r="134" spans="42:63" x14ac:dyDescent="0.25">
      <c r="AP134">
        <v>20</v>
      </c>
      <c r="AQ134" t="s">
        <v>1898</v>
      </c>
      <c r="AR134">
        <v>21</v>
      </c>
      <c r="AS134" t="s">
        <v>2455</v>
      </c>
      <c r="BJ134">
        <v>30</v>
      </c>
      <c r="BK134" t="s">
        <v>2909</v>
      </c>
    </row>
    <row r="135" spans="42:63" x14ac:dyDescent="0.25">
      <c r="AP135">
        <v>20</v>
      </c>
      <c r="AQ135" t="s">
        <v>1899</v>
      </c>
      <c r="AR135">
        <v>21</v>
      </c>
      <c r="AS135" t="s">
        <v>2456</v>
      </c>
      <c r="BJ135">
        <v>30</v>
      </c>
      <c r="BK135" t="s">
        <v>2910</v>
      </c>
    </row>
    <row r="136" spans="42:63" x14ac:dyDescent="0.25">
      <c r="AP136">
        <v>20</v>
      </c>
      <c r="AQ136" t="s">
        <v>1900</v>
      </c>
      <c r="AR136">
        <v>21</v>
      </c>
      <c r="AS136" t="s">
        <v>2457</v>
      </c>
      <c r="BJ136">
        <v>30</v>
      </c>
      <c r="BK136" t="s">
        <v>2911</v>
      </c>
    </row>
    <row r="137" spans="42:63" x14ac:dyDescent="0.25">
      <c r="AP137">
        <v>20</v>
      </c>
      <c r="AQ137" t="s">
        <v>1901</v>
      </c>
      <c r="AR137">
        <v>21</v>
      </c>
      <c r="AS137" t="s">
        <v>2458</v>
      </c>
      <c r="BJ137">
        <v>30</v>
      </c>
      <c r="BK137" t="s">
        <v>2912</v>
      </c>
    </row>
    <row r="138" spans="42:63" x14ac:dyDescent="0.25">
      <c r="AP138">
        <v>20</v>
      </c>
      <c r="AQ138" t="s">
        <v>1902</v>
      </c>
      <c r="AR138">
        <v>21</v>
      </c>
      <c r="AS138" t="s">
        <v>2459</v>
      </c>
      <c r="BJ138">
        <v>30</v>
      </c>
      <c r="BK138" t="s">
        <v>2913</v>
      </c>
    </row>
    <row r="139" spans="42:63" x14ac:dyDescent="0.25">
      <c r="AP139">
        <v>20</v>
      </c>
      <c r="AQ139" t="s">
        <v>1903</v>
      </c>
      <c r="AR139">
        <v>21</v>
      </c>
      <c r="AS139" t="s">
        <v>2460</v>
      </c>
      <c r="BJ139">
        <v>30</v>
      </c>
      <c r="BK139" t="s">
        <v>2914</v>
      </c>
    </row>
    <row r="140" spans="42:63" x14ac:dyDescent="0.25">
      <c r="AP140">
        <v>20</v>
      </c>
      <c r="AQ140" t="s">
        <v>1904</v>
      </c>
      <c r="AR140">
        <v>21</v>
      </c>
      <c r="AS140" t="s">
        <v>2461</v>
      </c>
      <c r="BJ140">
        <v>30</v>
      </c>
      <c r="BK140" t="s">
        <v>2915</v>
      </c>
    </row>
    <row r="141" spans="42:63" x14ac:dyDescent="0.25">
      <c r="AP141">
        <v>20</v>
      </c>
      <c r="AQ141" t="s">
        <v>1905</v>
      </c>
      <c r="AR141">
        <v>21</v>
      </c>
      <c r="AS141" t="s">
        <v>2462</v>
      </c>
      <c r="BJ141">
        <v>30</v>
      </c>
      <c r="BK141" t="s">
        <v>2916</v>
      </c>
    </row>
    <row r="142" spans="42:63" x14ac:dyDescent="0.25">
      <c r="AP142">
        <v>20</v>
      </c>
      <c r="AQ142" t="s">
        <v>1906</v>
      </c>
      <c r="AR142">
        <v>21</v>
      </c>
      <c r="AS142" t="s">
        <v>2463</v>
      </c>
      <c r="BJ142">
        <v>30</v>
      </c>
      <c r="BK142" t="s">
        <v>2917</v>
      </c>
    </row>
    <row r="143" spans="42:63" x14ac:dyDescent="0.25">
      <c r="AP143">
        <v>20</v>
      </c>
      <c r="AQ143" t="s">
        <v>1907</v>
      </c>
      <c r="AR143">
        <v>21</v>
      </c>
      <c r="AS143" t="s">
        <v>2464</v>
      </c>
      <c r="BJ143">
        <v>30</v>
      </c>
      <c r="BK143" t="s">
        <v>2918</v>
      </c>
    </row>
    <row r="144" spans="42:63" x14ac:dyDescent="0.25">
      <c r="AP144">
        <v>20</v>
      </c>
      <c r="AQ144" t="s">
        <v>1908</v>
      </c>
      <c r="AR144">
        <v>21</v>
      </c>
      <c r="AS144" t="s">
        <v>2465</v>
      </c>
      <c r="BJ144">
        <v>30</v>
      </c>
      <c r="BK144" t="s">
        <v>2919</v>
      </c>
    </row>
    <row r="145" spans="42:63" x14ac:dyDescent="0.25">
      <c r="AP145">
        <v>20</v>
      </c>
      <c r="AQ145" t="s">
        <v>1909</v>
      </c>
      <c r="AR145">
        <v>21</v>
      </c>
      <c r="AS145" t="s">
        <v>2466</v>
      </c>
      <c r="BJ145">
        <v>30</v>
      </c>
      <c r="BK145" t="s">
        <v>2920</v>
      </c>
    </row>
    <row r="146" spans="42:63" x14ac:dyDescent="0.25">
      <c r="AP146">
        <v>20</v>
      </c>
      <c r="AQ146" t="s">
        <v>1910</v>
      </c>
      <c r="AR146">
        <v>21</v>
      </c>
      <c r="AS146" t="s">
        <v>2467</v>
      </c>
      <c r="BJ146">
        <v>30</v>
      </c>
      <c r="BK146" t="s">
        <v>2921</v>
      </c>
    </row>
    <row r="147" spans="42:63" x14ac:dyDescent="0.25">
      <c r="AP147">
        <v>20</v>
      </c>
      <c r="AQ147" t="s">
        <v>1911</v>
      </c>
      <c r="AR147">
        <v>21</v>
      </c>
      <c r="AS147" t="s">
        <v>2468</v>
      </c>
      <c r="BJ147">
        <v>30</v>
      </c>
      <c r="BK147" t="s">
        <v>2922</v>
      </c>
    </row>
    <row r="148" spans="42:63" x14ac:dyDescent="0.25">
      <c r="AP148">
        <v>20</v>
      </c>
      <c r="AQ148" t="s">
        <v>1912</v>
      </c>
      <c r="AR148">
        <v>21</v>
      </c>
      <c r="AS148" t="s">
        <v>2469</v>
      </c>
      <c r="BJ148">
        <v>30</v>
      </c>
      <c r="BK148" t="s">
        <v>2923</v>
      </c>
    </row>
    <row r="149" spans="42:63" x14ac:dyDescent="0.25">
      <c r="AP149">
        <v>20</v>
      </c>
      <c r="AQ149" t="s">
        <v>1913</v>
      </c>
      <c r="AR149">
        <v>21</v>
      </c>
      <c r="AS149" t="s">
        <v>2470</v>
      </c>
      <c r="BJ149">
        <v>30</v>
      </c>
      <c r="BK149" t="s">
        <v>2924</v>
      </c>
    </row>
    <row r="150" spans="42:63" x14ac:dyDescent="0.25">
      <c r="AP150">
        <v>20</v>
      </c>
      <c r="AQ150" t="s">
        <v>1914</v>
      </c>
      <c r="AR150">
        <v>21</v>
      </c>
      <c r="AS150" t="s">
        <v>2471</v>
      </c>
      <c r="BJ150">
        <v>30</v>
      </c>
      <c r="BK150" t="s">
        <v>2925</v>
      </c>
    </row>
    <row r="151" spans="42:63" x14ac:dyDescent="0.25">
      <c r="AP151">
        <v>20</v>
      </c>
      <c r="AQ151" t="s">
        <v>1915</v>
      </c>
      <c r="AR151">
        <v>21</v>
      </c>
      <c r="AS151" t="s">
        <v>2472</v>
      </c>
      <c r="BJ151">
        <v>30</v>
      </c>
      <c r="BK151" t="s">
        <v>2926</v>
      </c>
    </row>
    <row r="152" spans="42:63" x14ac:dyDescent="0.25">
      <c r="AP152">
        <v>20</v>
      </c>
      <c r="AQ152" t="s">
        <v>1916</v>
      </c>
      <c r="AR152">
        <v>21</v>
      </c>
      <c r="AS152" t="s">
        <v>2473</v>
      </c>
      <c r="BJ152">
        <v>30</v>
      </c>
      <c r="BK152" t="s">
        <v>2927</v>
      </c>
    </row>
    <row r="153" spans="42:63" x14ac:dyDescent="0.25">
      <c r="AP153">
        <v>20</v>
      </c>
      <c r="AQ153" t="s">
        <v>1917</v>
      </c>
      <c r="AR153">
        <v>21</v>
      </c>
      <c r="AS153" t="s">
        <v>2474</v>
      </c>
      <c r="BJ153">
        <v>30</v>
      </c>
      <c r="BK153" t="s">
        <v>2928</v>
      </c>
    </row>
    <row r="154" spans="42:63" x14ac:dyDescent="0.25">
      <c r="AP154">
        <v>20</v>
      </c>
      <c r="AQ154" t="s">
        <v>1918</v>
      </c>
      <c r="AR154">
        <v>21</v>
      </c>
      <c r="AS154" t="s">
        <v>2475</v>
      </c>
      <c r="BJ154">
        <v>30</v>
      </c>
      <c r="BK154" t="s">
        <v>2929</v>
      </c>
    </row>
    <row r="155" spans="42:63" x14ac:dyDescent="0.25">
      <c r="AP155">
        <v>20</v>
      </c>
      <c r="AQ155" t="s">
        <v>1919</v>
      </c>
      <c r="AR155">
        <v>21</v>
      </c>
      <c r="AS155" t="s">
        <v>2476</v>
      </c>
      <c r="BJ155">
        <v>30</v>
      </c>
      <c r="BK155" t="s">
        <v>2930</v>
      </c>
    </row>
    <row r="156" spans="42:63" x14ac:dyDescent="0.25">
      <c r="AP156">
        <v>20</v>
      </c>
      <c r="AQ156" t="s">
        <v>1920</v>
      </c>
      <c r="AR156">
        <v>21</v>
      </c>
      <c r="AS156" t="s">
        <v>2477</v>
      </c>
      <c r="BJ156">
        <v>30</v>
      </c>
      <c r="BK156" t="s">
        <v>2931</v>
      </c>
    </row>
    <row r="157" spans="42:63" x14ac:dyDescent="0.25">
      <c r="AP157">
        <v>20</v>
      </c>
      <c r="AQ157" t="s">
        <v>1921</v>
      </c>
      <c r="AR157">
        <v>21</v>
      </c>
      <c r="AS157" t="s">
        <v>2478</v>
      </c>
      <c r="BJ157">
        <v>30</v>
      </c>
      <c r="BK157" t="s">
        <v>2932</v>
      </c>
    </row>
    <row r="158" spans="42:63" x14ac:dyDescent="0.25">
      <c r="AP158">
        <v>20</v>
      </c>
      <c r="AQ158" t="s">
        <v>1922</v>
      </c>
      <c r="AR158">
        <v>21</v>
      </c>
      <c r="AS158" t="s">
        <v>2479</v>
      </c>
      <c r="BJ158">
        <v>30</v>
      </c>
      <c r="BK158" t="s">
        <v>2933</v>
      </c>
    </row>
    <row r="159" spans="42:63" x14ac:dyDescent="0.25">
      <c r="AP159">
        <v>20</v>
      </c>
      <c r="AQ159" t="s">
        <v>1923</v>
      </c>
      <c r="AR159">
        <v>21</v>
      </c>
      <c r="AS159" t="s">
        <v>2480</v>
      </c>
      <c r="BJ159">
        <v>30</v>
      </c>
      <c r="BK159" t="s">
        <v>2934</v>
      </c>
    </row>
    <row r="160" spans="42:63" x14ac:dyDescent="0.25">
      <c r="AP160">
        <v>20</v>
      </c>
      <c r="AQ160" t="s">
        <v>1924</v>
      </c>
      <c r="AR160">
        <v>21</v>
      </c>
      <c r="AS160" t="s">
        <v>2481</v>
      </c>
      <c r="BJ160">
        <v>30</v>
      </c>
      <c r="BK160" t="s">
        <v>2935</v>
      </c>
    </row>
    <row r="161" spans="42:63" x14ac:dyDescent="0.25">
      <c r="AP161">
        <v>20</v>
      </c>
      <c r="AQ161" t="s">
        <v>1925</v>
      </c>
      <c r="AR161">
        <v>21</v>
      </c>
      <c r="AS161" t="s">
        <v>2482</v>
      </c>
      <c r="BJ161">
        <v>30</v>
      </c>
      <c r="BK161" t="s">
        <v>2936</v>
      </c>
    </row>
    <row r="162" spans="42:63" x14ac:dyDescent="0.25">
      <c r="AP162">
        <v>20</v>
      </c>
      <c r="AQ162" t="s">
        <v>1926</v>
      </c>
      <c r="AR162">
        <v>21</v>
      </c>
      <c r="AS162" t="s">
        <v>2483</v>
      </c>
      <c r="BJ162">
        <v>30</v>
      </c>
      <c r="BK162" t="s">
        <v>2937</v>
      </c>
    </row>
    <row r="163" spans="42:63" x14ac:dyDescent="0.25">
      <c r="AP163">
        <v>20</v>
      </c>
      <c r="AQ163" t="s">
        <v>1927</v>
      </c>
      <c r="AR163">
        <v>21</v>
      </c>
      <c r="AS163" t="s">
        <v>2484</v>
      </c>
      <c r="BJ163">
        <v>30</v>
      </c>
      <c r="BK163" t="s">
        <v>2938</v>
      </c>
    </row>
    <row r="164" spans="42:63" x14ac:dyDescent="0.25">
      <c r="AP164">
        <v>20</v>
      </c>
      <c r="AQ164" t="s">
        <v>1928</v>
      </c>
      <c r="AR164">
        <v>21</v>
      </c>
      <c r="AS164" t="s">
        <v>2485</v>
      </c>
      <c r="BJ164">
        <v>30</v>
      </c>
      <c r="BK164" t="s">
        <v>2939</v>
      </c>
    </row>
    <row r="165" spans="42:63" x14ac:dyDescent="0.25">
      <c r="AP165">
        <v>20</v>
      </c>
      <c r="AQ165" t="s">
        <v>1929</v>
      </c>
      <c r="AR165">
        <v>21</v>
      </c>
      <c r="AS165" t="s">
        <v>2486</v>
      </c>
      <c r="BJ165">
        <v>30</v>
      </c>
      <c r="BK165" t="s">
        <v>2940</v>
      </c>
    </row>
    <row r="166" spans="42:63" x14ac:dyDescent="0.25">
      <c r="AP166">
        <v>20</v>
      </c>
      <c r="AQ166" t="s">
        <v>1930</v>
      </c>
      <c r="AR166">
        <v>21</v>
      </c>
      <c r="AS166" t="s">
        <v>2487</v>
      </c>
      <c r="BJ166">
        <v>30</v>
      </c>
      <c r="BK166" t="s">
        <v>2941</v>
      </c>
    </row>
    <row r="167" spans="42:63" x14ac:dyDescent="0.25">
      <c r="AP167">
        <v>20</v>
      </c>
      <c r="AQ167" t="s">
        <v>1931</v>
      </c>
      <c r="AR167">
        <v>21</v>
      </c>
      <c r="AS167" t="s">
        <v>2488</v>
      </c>
      <c r="BJ167">
        <v>30</v>
      </c>
      <c r="BK167" t="s">
        <v>2942</v>
      </c>
    </row>
    <row r="168" spans="42:63" x14ac:dyDescent="0.25">
      <c r="AP168">
        <v>20</v>
      </c>
      <c r="AQ168" t="s">
        <v>1932</v>
      </c>
      <c r="AR168">
        <v>21</v>
      </c>
      <c r="AS168" t="s">
        <v>2489</v>
      </c>
      <c r="BJ168">
        <v>30</v>
      </c>
      <c r="BK168" t="s">
        <v>2943</v>
      </c>
    </row>
    <row r="169" spans="42:63" x14ac:dyDescent="0.25">
      <c r="AP169">
        <v>20</v>
      </c>
      <c r="AQ169" t="s">
        <v>1933</v>
      </c>
      <c r="AR169">
        <v>21</v>
      </c>
      <c r="AS169" t="s">
        <v>2490</v>
      </c>
      <c r="BJ169">
        <v>30</v>
      </c>
      <c r="BK169" t="s">
        <v>2944</v>
      </c>
    </row>
    <row r="170" spans="42:63" x14ac:dyDescent="0.25">
      <c r="AP170">
        <v>20</v>
      </c>
      <c r="AQ170" t="s">
        <v>1934</v>
      </c>
      <c r="AR170">
        <v>21</v>
      </c>
      <c r="AS170" t="s">
        <v>2491</v>
      </c>
      <c r="BJ170">
        <v>30</v>
      </c>
      <c r="BK170" t="s">
        <v>2945</v>
      </c>
    </row>
    <row r="171" spans="42:63" x14ac:dyDescent="0.25">
      <c r="AP171">
        <v>20</v>
      </c>
      <c r="AQ171" t="s">
        <v>1935</v>
      </c>
      <c r="AR171">
        <v>21</v>
      </c>
      <c r="AS171" t="s">
        <v>2492</v>
      </c>
      <c r="BJ171">
        <v>30</v>
      </c>
      <c r="BK171" t="s">
        <v>2946</v>
      </c>
    </row>
    <row r="172" spans="42:63" x14ac:dyDescent="0.25">
      <c r="AP172">
        <v>20</v>
      </c>
      <c r="AQ172" t="s">
        <v>1936</v>
      </c>
      <c r="AR172">
        <v>21</v>
      </c>
      <c r="AS172" t="s">
        <v>2493</v>
      </c>
      <c r="BJ172">
        <v>30</v>
      </c>
      <c r="BK172" t="s">
        <v>2947</v>
      </c>
    </row>
    <row r="173" spans="42:63" x14ac:dyDescent="0.25">
      <c r="AP173">
        <v>20</v>
      </c>
      <c r="AQ173" t="s">
        <v>1937</v>
      </c>
      <c r="AR173">
        <v>21</v>
      </c>
      <c r="AS173" t="s">
        <v>2494</v>
      </c>
      <c r="BJ173">
        <v>30</v>
      </c>
      <c r="BK173" t="s">
        <v>2948</v>
      </c>
    </row>
    <row r="174" spans="42:63" x14ac:dyDescent="0.25">
      <c r="AP174">
        <v>20</v>
      </c>
      <c r="AQ174" t="s">
        <v>1938</v>
      </c>
      <c r="AR174">
        <v>21</v>
      </c>
      <c r="AS174" t="s">
        <v>2495</v>
      </c>
      <c r="BJ174">
        <v>30</v>
      </c>
      <c r="BK174" t="s">
        <v>2490</v>
      </c>
    </row>
    <row r="175" spans="42:63" x14ac:dyDescent="0.25">
      <c r="AP175">
        <v>20</v>
      </c>
      <c r="AQ175" t="s">
        <v>1939</v>
      </c>
      <c r="AR175">
        <v>21</v>
      </c>
      <c r="AS175" t="s">
        <v>2496</v>
      </c>
      <c r="BJ175">
        <v>30</v>
      </c>
      <c r="BK175" t="s">
        <v>1426</v>
      </c>
    </row>
    <row r="176" spans="42:63" x14ac:dyDescent="0.25">
      <c r="AP176">
        <v>20</v>
      </c>
      <c r="AQ176" t="s">
        <v>1940</v>
      </c>
      <c r="AR176">
        <v>21</v>
      </c>
      <c r="AS176" t="s">
        <v>2497</v>
      </c>
      <c r="BJ176">
        <v>30</v>
      </c>
      <c r="BK176" t="s">
        <v>2949</v>
      </c>
    </row>
    <row r="177" spans="42:63" x14ac:dyDescent="0.25">
      <c r="AP177">
        <v>20</v>
      </c>
      <c r="AQ177" t="s">
        <v>1941</v>
      </c>
      <c r="AR177">
        <v>21</v>
      </c>
      <c r="AS177" t="s">
        <v>2498</v>
      </c>
      <c r="BJ177">
        <v>30</v>
      </c>
      <c r="BK177" t="s">
        <v>2950</v>
      </c>
    </row>
    <row r="178" spans="42:63" x14ac:dyDescent="0.25">
      <c r="AP178">
        <v>20</v>
      </c>
      <c r="AQ178" t="s">
        <v>1942</v>
      </c>
      <c r="AR178">
        <v>21</v>
      </c>
      <c r="AS178" t="s">
        <v>2499</v>
      </c>
      <c r="BJ178">
        <v>30</v>
      </c>
      <c r="BK178" t="s">
        <v>2951</v>
      </c>
    </row>
    <row r="179" spans="42:63" x14ac:dyDescent="0.25">
      <c r="AP179">
        <v>20</v>
      </c>
      <c r="AQ179" t="s">
        <v>1943</v>
      </c>
      <c r="AR179">
        <v>21</v>
      </c>
      <c r="AS179" t="s">
        <v>2500</v>
      </c>
      <c r="BJ179">
        <v>30</v>
      </c>
      <c r="BK179" t="s">
        <v>2952</v>
      </c>
    </row>
    <row r="180" spans="42:63" x14ac:dyDescent="0.25">
      <c r="AP180">
        <v>20</v>
      </c>
      <c r="AQ180" t="s">
        <v>1944</v>
      </c>
      <c r="AR180">
        <v>21</v>
      </c>
      <c r="AS180" t="s">
        <v>2501</v>
      </c>
      <c r="BJ180">
        <v>30</v>
      </c>
      <c r="BK180" t="s">
        <v>1167</v>
      </c>
    </row>
    <row r="181" spans="42:63" x14ac:dyDescent="0.25">
      <c r="AP181">
        <v>20</v>
      </c>
      <c r="AQ181" t="s">
        <v>1945</v>
      </c>
      <c r="AR181">
        <v>21</v>
      </c>
      <c r="AS181" t="s">
        <v>2502</v>
      </c>
      <c r="BJ181">
        <v>30</v>
      </c>
      <c r="BK181" t="s">
        <v>2953</v>
      </c>
    </row>
    <row r="182" spans="42:63" x14ac:dyDescent="0.25">
      <c r="AP182">
        <v>20</v>
      </c>
      <c r="AQ182" t="s">
        <v>1946</v>
      </c>
      <c r="AR182">
        <v>21</v>
      </c>
      <c r="AS182" t="s">
        <v>2503</v>
      </c>
      <c r="BJ182">
        <v>30</v>
      </c>
      <c r="BK182" t="s">
        <v>2954</v>
      </c>
    </row>
    <row r="183" spans="42:63" x14ac:dyDescent="0.25">
      <c r="AP183">
        <v>20</v>
      </c>
      <c r="AQ183" t="s">
        <v>1947</v>
      </c>
      <c r="AR183">
        <v>21</v>
      </c>
      <c r="AS183" t="s">
        <v>2504</v>
      </c>
      <c r="BJ183">
        <v>30</v>
      </c>
      <c r="BK183" t="s">
        <v>2955</v>
      </c>
    </row>
    <row r="184" spans="42:63" x14ac:dyDescent="0.25">
      <c r="AP184">
        <v>20</v>
      </c>
      <c r="AQ184" t="s">
        <v>1948</v>
      </c>
      <c r="AR184">
        <v>21</v>
      </c>
      <c r="AS184" t="s">
        <v>2505</v>
      </c>
      <c r="BJ184">
        <v>30</v>
      </c>
      <c r="BK184" t="s">
        <v>2956</v>
      </c>
    </row>
    <row r="185" spans="42:63" x14ac:dyDescent="0.25">
      <c r="AP185">
        <v>20</v>
      </c>
      <c r="AQ185" t="s">
        <v>1949</v>
      </c>
      <c r="AR185">
        <v>21</v>
      </c>
      <c r="AS185" t="s">
        <v>2506</v>
      </c>
      <c r="BJ185">
        <v>30</v>
      </c>
      <c r="BK185" t="s">
        <v>2957</v>
      </c>
    </row>
    <row r="186" spans="42:63" x14ac:dyDescent="0.25">
      <c r="AP186">
        <v>20</v>
      </c>
      <c r="AQ186" t="s">
        <v>1950</v>
      </c>
      <c r="AR186">
        <v>21</v>
      </c>
      <c r="AS186" t="s">
        <v>2507</v>
      </c>
      <c r="BJ186">
        <v>30</v>
      </c>
      <c r="BK186" t="s">
        <v>2958</v>
      </c>
    </row>
    <row r="187" spans="42:63" x14ac:dyDescent="0.25">
      <c r="AP187">
        <v>20</v>
      </c>
      <c r="AQ187" t="s">
        <v>1951</v>
      </c>
      <c r="AR187">
        <v>21</v>
      </c>
      <c r="AS187" t="s">
        <v>2508</v>
      </c>
      <c r="BJ187">
        <v>30</v>
      </c>
      <c r="BK187" t="s">
        <v>2959</v>
      </c>
    </row>
    <row r="188" spans="42:63" x14ac:dyDescent="0.25">
      <c r="AP188">
        <v>20</v>
      </c>
      <c r="AQ188" t="s">
        <v>1952</v>
      </c>
      <c r="AR188">
        <v>21</v>
      </c>
      <c r="AS188" t="s">
        <v>2509</v>
      </c>
      <c r="BJ188">
        <v>30</v>
      </c>
      <c r="BK188" t="s">
        <v>2960</v>
      </c>
    </row>
    <row r="189" spans="42:63" x14ac:dyDescent="0.25">
      <c r="AP189">
        <v>20</v>
      </c>
      <c r="AQ189" t="s">
        <v>1953</v>
      </c>
      <c r="AR189">
        <v>21</v>
      </c>
      <c r="AS189" t="s">
        <v>2510</v>
      </c>
      <c r="BJ189">
        <v>30</v>
      </c>
      <c r="BK189" t="s">
        <v>2961</v>
      </c>
    </row>
    <row r="190" spans="42:63" x14ac:dyDescent="0.25">
      <c r="AP190">
        <v>20</v>
      </c>
      <c r="AQ190" t="s">
        <v>1954</v>
      </c>
      <c r="AR190">
        <v>21</v>
      </c>
      <c r="AS190" t="s">
        <v>2511</v>
      </c>
      <c r="BJ190">
        <v>30</v>
      </c>
      <c r="BK190" t="s">
        <v>2962</v>
      </c>
    </row>
    <row r="191" spans="42:63" x14ac:dyDescent="0.25">
      <c r="AP191">
        <v>20</v>
      </c>
      <c r="AQ191" t="s">
        <v>1955</v>
      </c>
      <c r="AR191">
        <v>21</v>
      </c>
      <c r="AS191" t="s">
        <v>2512</v>
      </c>
      <c r="BJ191">
        <v>30</v>
      </c>
      <c r="BK191" t="s">
        <v>2963</v>
      </c>
    </row>
    <row r="192" spans="42:63" x14ac:dyDescent="0.25">
      <c r="AP192">
        <v>20</v>
      </c>
      <c r="AQ192" t="s">
        <v>1956</v>
      </c>
      <c r="AR192">
        <v>21</v>
      </c>
      <c r="AS192" t="s">
        <v>2513</v>
      </c>
      <c r="BJ192">
        <v>30</v>
      </c>
      <c r="BK192" t="s">
        <v>2964</v>
      </c>
    </row>
    <row r="193" spans="42:63" x14ac:dyDescent="0.25">
      <c r="AP193">
        <v>20</v>
      </c>
      <c r="AQ193" t="s">
        <v>1957</v>
      </c>
      <c r="AR193">
        <v>21</v>
      </c>
      <c r="AS193" t="s">
        <v>2514</v>
      </c>
      <c r="BJ193">
        <v>30</v>
      </c>
      <c r="BK193" t="s">
        <v>1431</v>
      </c>
    </row>
    <row r="194" spans="42:63" x14ac:dyDescent="0.25">
      <c r="AP194">
        <v>20</v>
      </c>
      <c r="AQ194" t="s">
        <v>1958</v>
      </c>
      <c r="AR194">
        <v>21</v>
      </c>
      <c r="AS194" t="s">
        <v>2515</v>
      </c>
      <c r="BJ194">
        <v>30</v>
      </c>
      <c r="BK194" t="s">
        <v>2965</v>
      </c>
    </row>
    <row r="195" spans="42:63" x14ac:dyDescent="0.25">
      <c r="AP195">
        <v>20</v>
      </c>
      <c r="AQ195" t="s">
        <v>1959</v>
      </c>
      <c r="AR195">
        <v>21</v>
      </c>
      <c r="AS195" t="s">
        <v>2516</v>
      </c>
      <c r="BJ195">
        <v>30</v>
      </c>
      <c r="BK195" t="s">
        <v>2966</v>
      </c>
    </row>
    <row r="196" spans="42:63" x14ac:dyDescent="0.25">
      <c r="AP196">
        <v>20</v>
      </c>
      <c r="AQ196" t="s">
        <v>1960</v>
      </c>
      <c r="AR196">
        <v>21</v>
      </c>
      <c r="AS196" t="s">
        <v>1019</v>
      </c>
      <c r="BJ196">
        <v>30</v>
      </c>
      <c r="BK196" t="s">
        <v>2967</v>
      </c>
    </row>
    <row r="197" spans="42:63" x14ac:dyDescent="0.25">
      <c r="AP197">
        <v>20</v>
      </c>
      <c r="AQ197" t="s">
        <v>1961</v>
      </c>
      <c r="AR197">
        <v>21</v>
      </c>
      <c r="AS197" t="s">
        <v>1131</v>
      </c>
      <c r="BJ197">
        <v>30</v>
      </c>
      <c r="BK197" t="s">
        <v>1438</v>
      </c>
    </row>
    <row r="198" spans="42:63" x14ac:dyDescent="0.25">
      <c r="AP198">
        <v>20</v>
      </c>
      <c r="AQ198" t="s">
        <v>1962</v>
      </c>
      <c r="AR198">
        <v>21</v>
      </c>
      <c r="AS198" t="s">
        <v>2517</v>
      </c>
      <c r="BJ198">
        <v>30</v>
      </c>
      <c r="BK198" t="s">
        <v>2968</v>
      </c>
    </row>
    <row r="199" spans="42:63" x14ac:dyDescent="0.25">
      <c r="AP199">
        <v>20</v>
      </c>
      <c r="AQ199" t="s">
        <v>1963</v>
      </c>
      <c r="AR199">
        <v>21</v>
      </c>
      <c r="AS199" t="s">
        <v>2518</v>
      </c>
      <c r="BJ199">
        <v>30</v>
      </c>
      <c r="BK199" t="s">
        <v>2969</v>
      </c>
    </row>
    <row r="200" spans="42:63" x14ac:dyDescent="0.25">
      <c r="AP200">
        <v>20</v>
      </c>
      <c r="AQ200" t="s">
        <v>1964</v>
      </c>
      <c r="AR200">
        <v>21</v>
      </c>
      <c r="AS200" t="s">
        <v>2519</v>
      </c>
      <c r="BJ200">
        <v>30</v>
      </c>
      <c r="BK200" t="s">
        <v>2970</v>
      </c>
    </row>
    <row r="201" spans="42:63" x14ac:dyDescent="0.25">
      <c r="AP201">
        <v>20</v>
      </c>
      <c r="AQ201" t="s">
        <v>1121</v>
      </c>
      <c r="AR201">
        <v>21</v>
      </c>
      <c r="AS201" t="s">
        <v>2520</v>
      </c>
      <c r="BJ201">
        <v>30</v>
      </c>
      <c r="BK201" t="s">
        <v>2971</v>
      </c>
    </row>
    <row r="202" spans="42:63" x14ac:dyDescent="0.25">
      <c r="AP202">
        <v>20</v>
      </c>
      <c r="AQ202" t="s">
        <v>1965</v>
      </c>
      <c r="AR202">
        <v>21</v>
      </c>
      <c r="AS202" t="s">
        <v>2521</v>
      </c>
      <c r="BJ202">
        <v>30</v>
      </c>
      <c r="BK202" t="s">
        <v>2972</v>
      </c>
    </row>
    <row r="203" spans="42:63" x14ac:dyDescent="0.25">
      <c r="AP203">
        <v>20</v>
      </c>
      <c r="AQ203" t="s">
        <v>1966</v>
      </c>
      <c r="AR203">
        <v>21</v>
      </c>
      <c r="AS203" t="s">
        <v>2522</v>
      </c>
      <c r="BJ203">
        <v>30</v>
      </c>
      <c r="BK203" t="s">
        <v>2973</v>
      </c>
    </row>
    <row r="204" spans="42:63" x14ac:dyDescent="0.25">
      <c r="AP204">
        <v>20</v>
      </c>
      <c r="AQ204" t="s">
        <v>1967</v>
      </c>
      <c r="AR204">
        <v>21</v>
      </c>
      <c r="AS204" t="s">
        <v>2523</v>
      </c>
      <c r="BJ204">
        <v>30</v>
      </c>
      <c r="BK204" t="s">
        <v>2974</v>
      </c>
    </row>
    <row r="205" spans="42:63" x14ac:dyDescent="0.25">
      <c r="AP205">
        <v>20</v>
      </c>
      <c r="AQ205" t="s">
        <v>1968</v>
      </c>
      <c r="AR205">
        <v>21</v>
      </c>
      <c r="AS205" t="s">
        <v>2524</v>
      </c>
      <c r="BJ205">
        <v>30</v>
      </c>
      <c r="BK205" t="s">
        <v>2975</v>
      </c>
    </row>
    <row r="206" spans="42:63" x14ac:dyDescent="0.25">
      <c r="AP206">
        <v>20</v>
      </c>
      <c r="AQ206" t="s">
        <v>1969</v>
      </c>
      <c r="AR206">
        <v>21</v>
      </c>
      <c r="AS206" t="s">
        <v>2525</v>
      </c>
      <c r="BJ206">
        <v>30</v>
      </c>
      <c r="BK206" t="s">
        <v>2976</v>
      </c>
    </row>
    <row r="207" spans="42:63" x14ac:dyDescent="0.25">
      <c r="AP207">
        <v>20</v>
      </c>
      <c r="AQ207" t="s">
        <v>1970</v>
      </c>
      <c r="AR207">
        <v>21</v>
      </c>
      <c r="AS207" t="s">
        <v>2526</v>
      </c>
      <c r="BJ207">
        <v>30</v>
      </c>
      <c r="BK207" t="s">
        <v>2977</v>
      </c>
    </row>
    <row r="208" spans="42:63" x14ac:dyDescent="0.25">
      <c r="AP208">
        <v>20</v>
      </c>
      <c r="AQ208" t="s">
        <v>1971</v>
      </c>
      <c r="AR208">
        <v>21</v>
      </c>
      <c r="AS208" t="s">
        <v>2527</v>
      </c>
      <c r="BJ208">
        <v>30</v>
      </c>
      <c r="BK208" t="s">
        <v>2978</v>
      </c>
    </row>
    <row r="209" spans="42:63" x14ac:dyDescent="0.25">
      <c r="AP209">
        <v>20</v>
      </c>
      <c r="AQ209" t="s">
        <v>1972</v>
      </c>
      <c r="AR209">
        <v>21</v>
      </c>
      <c r="AS209" t="s">
        <v>2528</v>
      </c>
      <c r="BJ209">
        <v>30</v>
      </c>
      <c r="BK209" t="s">
        <v>1570</v>
      </c>
    </row>
    <row r="210" spans="42:63" x14ac:dyDescent="0.25">
      <c r="AP210">
        <v>20</v>
      </c>
      <c r="AQ210" t="s">
        <v>1973</v>
      </c>
      <c r="AR210">
        <v>21</v>
      </c>
      <c r="AS210" t="s">
        <v>2529</v>
      </c>
      <c r="BJ210">
        <v>30</v>
      </c>
      <c r="BK210" t="s">
        <v>894</v>
      </c>
    </row>
    <row r="211" spans="42:63" x14ac:dyDescent="0.25">
      <c r="AP211">
        <v>20</v>
      </c>
      <c r="AQ211" t="s">
        <v>1974</v>
      </c>
      <c r="AR211">
        <v>21</v>
      </c>
      <c r="AS211" t="s">
        <v>2530</v>
      </c>
      <c r="BJ211">
        <v>30</v>
      </c>
      <c r="BK211" t="s">
        <v>2979</v>
      </c>
    </row>
    <row r="212" spans="42:63" x14ac:dyDescent="0.25">
      <c r="AP212">
        <v>20</v>
      </c>
      <c r="AQ212" t="s">
        <v>1975</v>
      </c>
      <c r="AR212">
        <v>21</v>
      </c>
      <c r="AS212" t="s">
        <v>2531</v>
      </c>
      <c r="BJ212">
        <v>30</v>
      </c>
      <c r="BK212" t="s">
        <v>2980</v>
      </c>
    </row>
    <row r="213" spans="42:63" x14ac:dyDescent="0.25">
      <c r="AP213">
        <v>20</v>
      </c>
      <c r="AQ213" t="s">
        <v>1976</v>
      </c>
      <c r="AR213">
        <v>21</v>
      </c>
      <c r="AS213" t="s">
        <v>894</v>
      </c>
      <c r="BJ213">
        <v>30</v>
      </c>
      <c r="BK213" t="s">
        <v>2981</v>
      </c>
    </row>
    <row r="214" spans="42:63" x14ac:dyDescent="0.25">
      <c r="AP214">
        <v>20</v>
      </c>
      <c r="AQ214" t="s">
        <v>1977</v>
      </c>
      <c r="AR214">
        <v>21</v>
      </c>
      <c r="AS214" t="s">
        <v>2532</v>
      </c>
      <c r="BJ214">
        <v>30</v>
      </c>
      <c r="BK214" t="s">
        <v>2982</v>
      </c>
    </row>
    <row r="215" spans="42:63" x14ac:dyDescent="0.25">
      <c r="AP215">
        <v>20</v>
      </c>
      <c r="AQ215" t="s">
        <v>1978</v>
      </c>
      <c r="AR215">
        <v>21</v>
      </c>
      <c r="AS215" t="s">
        <v>2533</v>
      </c>
    </row>
    <row r="216" spans="42:63" x14ac:dyDescent="0.25">
      <c r="AP216">
        <v>20</v>
      </c>
      <c r="AQ216" t="s">
        <v>1979</v>
      </c>
      <c r="AR216">
        <v>21</v>
      </c>
      <c r="AS216" t="s">
        <v>2534</v>
      </c>
    </row>
    <row r="217" spans="42:63" x14ac:dyDescent="0.25">
      <c r="AP217">
        <v>20</v>
      </c>
      <c r="AQ217" t="s">
        <v>1980</v>
      </c>
      <c r="AR217">
        <v>21</v>
      </c>
      <c r="AS217" t="s">
        <v>2535</v>
      </c>
    </row>
    <row r="218" spans="42:63" x14ac:dyDescent="0.25">
      <c r="AP218">
        <v>20</v>
      </c>
      <c r="AQ218" t="s">
        <v>1981</v>
      </c>
      <c r="AR218">
        <v>21</v>
      </c>
      <c r="AS218" t="s">
        <v>2536</v>
      </c>
    </row>
    <row r="219" spans="42:63" x14ac:dyDescent="0.25">
      <c r="AP219">
        <v>20</v>
      </c>
      <c r="AQ219" t="s">
        <v>1982</v>
      </c>
      <c r="AR219">
        <v>21</v>
      </c>
      <c r="AS219" t="s">
        <v>2537</v>
      </c>
    </row>
    <row r="220" spans="42:63" x14ac:dyDescent="0.25">
      <c r="AP220">
        <v>20</v>
      </c>
      <c r="AQ220" t="s">
        <v>1983</v>
      </c>
    </row>
    <row r="221" spans="42:63" x14ac:dyDescent="0.25">
      <c r="AP221">
        <v>20</v>
      </c>
      <c r="AQ221" t="s">
        <v>1984</v>
      </c>
    </row>
    <row r="222" spans="42:63" x14ac:dyDescent="0.25">
      <c r="AP222">
        <v>20</v>
      </c>
      <c r="AQ222" t="s">
        <v>1985</v>
      </c>
    </row>
    <row r="223" spans="42:63" x14ac:dyDescent="0.25">
      <c r="AP223">
        <v>20</v>
      </c>
      <c r="AQ223" t="s">
        <v>1986</v>
      </c>
    </row>
    <row r="224" spans="42:63" x14ac:dyDescent="0.25">
      <c r="AP224">
        <v>20</v>
      </c>
      <c r="AQ224" t="s">
        <v>1987</v>
      </c>
    </row>
    <row r="225" spans="42:43" x14ac:dyDescent="0.25">
      <c r="AP225">
        <v>20</v>
      </c>
      <c r="AQ225" t="s">
        <v>1988</v>
      </c>
    </row>
    <row r="226" spans="42:43" x14ac:dyDescent="0.25">
      <c r="AP226">
        <v>20</v>
      </c>
      <c r="AQ226" t="s">
        <v>1989</v>
      </c>
    </row>
    <row r="227" spans="42:43" x14ac:dyDescent="0.25">
      <c r="AP227">
        <v>20</v>
      </c>
      <c r="AQ227" t="s">
        <v>1990</v>
      </c>
    </row>
    <row r="228" spans="42:43" x14ac:dyDescent="0.25">
      <c r="AP228">
        <v>20</v>
      </c>
      <c r="AQ228" t="s">
        <v>1991</v>
      </c>
    </row>
    <row r="229" spans="42:43" x14ac:dyDescent="0.25">
      <c r="AP229">
        <v>20</v>
      </c>
      <c r="AQ229" t="s">
        <v>1992</v>
      </c>
    </row>
    <row r="230" spans="42:43" x14ac:dyDescent="0.25">
      <c r="AP230">
        <v>20</v>
      </c>
      <c r="AQ230" t="s">
        <v>1993</v>
      </c>
    </row>
    <row r="231" spans="42:43" x14ac:dyDescent="0.25">
      <c r="AP231">
        <v>20</v>
      </c>
      <c r="AQ231" t="s">
        <v>1994</v>
      </c>
    </row>
    <row r="232" spans="42:43" x14ac:dyDescent="0.25">
      <c r="AP232">
        <v>20</v>
      </c>
      <c r="AQ232" t="s">
        <v>1995</v>
      </c>
    </row>
    <row r="233" spans="42:43" x14ac:dyDescent="0.25">
      <c r="AP233">
        <v>20</v>
      </c>
      <c r="AQ233" t="s">
        <v>1996</v>
      </c>
    </row>
    <row r="234" spans="42:43" x14ac:dyDescent="0.25">
      <c r="AP234">
        <v>20</v>
      </c>
      <c r="AQ234" t="s">
        <v>1997</v>
      </c>
    </row>
    <row r="235" spans="42:43" x14ac:dyDescent="0.25">
      <c r="AP235">
        <v>20</v>
      </c>
      <c r="AQ235" t="s">
        <v>1998</v>
      </c>
    </row>
    <row r="236" spans="42:43" x14ac:dyDescent="0.25">
      <c r="AP236">
        <v>20</v>
      </c>
      <c r="AQ236" t="s">
        <v>1999</v>
      </c>
    </row>
    <row r="237" spans="42:43" x14ac:dyDescent="0.25">
      <c r="AP237">
        <v>20</v>
      </c>
      <c r="AQ237" t="s">
        <v>2000</v>
      </c>
    </row>
    <row r="238" spans="42:43" x14ac:dyDescent="0.25">
      <c r="AP238">
        <v>20</v>
      </c>
      <c r="AQ238" t="s">
        <v>2001</v>
      </c>
    </row>
    <row r="239" spans="42:43" x14ac:dyDescent="0.25">
      <c r="AP239">
        <v>20</v>
      </c>
      <c r="AQ239" t="s">
        <v>2002</v>
      </c>
    </row>
    <row r="240" spans="42:43" x14ac:dyDescent="0.25">
      <c r="AP240">
        <v>20</v>
      </c>
      <c r="AQ240" t="s">
        <v>2003</v>
      </c>
    </row>
    <row r="241" spans="42:43" x14ac:dyDescent="0.25">
      <c r="AP241">
        <v>20</v>
      </c>
      <c r="AQ241" t="s">
        <v>2004</v>
      </c>
    </row>
    <row r="242" spans="42:43" x14ac:dyDescent="0.25">
      <c r="AP242">
        <v>20</v>
      </c>
      <c r="AQ242" t="s">
        <v>2005</v>
      </c>
    </row>
    <row r="243" spans="42:43" x14ac:dyDescent="0.25">
      <c r="AP243">
        <v>20</v>
      </c>
      <c r="AQ243" t="s">
        <v>2006</v>
      </c>
    </row>
    <row r="244" spans="42:43" x14ac:dyDescent="0.25">
      <c r="AP244">
        <v>20</v>
      </c>
      <c r="AQ244" t="s">
        <v>2007</v>
      </c>
    </row>
    <row r="245" spans="42:43" x14ac:dyDescent="0.25">
      <c r="AP245">
        <v>20</v>
      </c>
      <c r="AQ245" t="s">
        <v>2008</v>
      </c>
    </row>
    <row r="246" spans="42:43" x14ac:dyDescent="0.25">
      <c r="AP246">
        <v>20</v>
      </c>
      <c r="AQ246" t="s">
        <v>2009</v>
      </c>
    </row>
    <row r="247" spans="42:43" x14ac:dyDescent="0.25">
      <c r="AP247">
        <v>20</v>
      </c>
      <c r="AQ247" t="s">
        <v>2010</v>
      </c>
    </row>
    <row r="248" spans="42:43" x14ac:dyDescent="0.25">
      <c r="AP248">
        <v>20</v>
      </c>
      <c r="AQ248" t="s">
        <v>2011</v>
      </c>
    </row>
    <row r="249" spans="42:43" x14ac:dyDescent="0.25">
      <c r="AP249">
        <v>20</v>
      </c>
      <c r="AQ249" t="s">
        <v>2012</v>
      </c>
    </row>
    <row r="250" spans="42:43" x14ac:dyDescent="0.25">
      <c r="AP250">
        <v>20</v>
      </c>
      <c r="AQ250" t="s">
        <v>2013</v>
      </c>
    </row>
    <row r="251" spans="42:43" x14ac:dyDescent="0.25">
      <c r="AP251">
        <v>20</v>
      </c>
      <c r="AQ251" t="s">
        <v>2014</v>
      </c>
    </row>
    <row r="252" spans="42:43" x14ac:dyDescent="0.25">
      <c r="AP252">
        <v>20</v>
      </c>
      <c r="AQ252" t="s">
        <v>2015</v>
      </c>
    </row>
    <row r="253" spans="42:43" x14ac:dyDescent="0.25">
      <c r="AP253">
        <v>20</v>
      </c>
      <c r="AQ253" t="s">
        <v>2016</v>
      </c>
    </row>
    <row r="254" spans="42:43" x14ac:dyDescent="0.25">
      <c r="AP254">
        <v>20</v>
      </c>
      <c r="AQ254" t="s">
        <v>2017</v>
      </c>
    </row>
    <row r="255" spans="42:43" x14ac:dyDescent="0.25">
      <c r="AP255">
        <v>20</v>
      </c>
      <c r="AQ255" t="s">
        <v>2018</v>
      </c>
    </row>
    <row r="256" spans="42:43" x14ac:dyDescent="0.25">
      <c r="AP256">
        <v>20</v>
      </c>
      <c r="AQ256" t="s">
        <v>2019</v>
      </c>
    </row>
    <row r="257" spans="42:43" x14ac:dyDescent="0.25">
      <c r="AP257">
        <v>20</v>
      </c>
      <c r="AQ257" t="s">
        <v>2020</v>
      </c>
    </row>
    <row r="258" spans="42:43" x14ac:dyDescent="0.25">
      <c r="AP258">
        <v>20</v>
      </c>
      <c r="AQ258" t="s">
        <v>2021</v>
      </c>
    </row>
    <row r="259" spans="42:43" x14ac:dyDescent="0.25">
      <c r="AP259">
        <v>20</v>
      </c>
      <c r="AQ259" t="s">
        <v>2022</v>
      </c>
    </row>
    <row r="260" spans="42:43" x14ac:dyDescent="0.25">
      <c r="AP260">
        <v>20</v>
      </c>
      <c r="AQ260" t="s">
        <v>2023</v>
      </c>
    </row>
    <row r="261" spans="42:43" x14ac:dyDescent="0.25">
      <c r="AP261">
        <v>20</v>
      </c>
      <c r="AQ261" t="s">
        <v>2024</v>
      </c>
    </row>
    <row r="262" spans="42:43" x14ac:dyDescent="0.25">
      <c r="AP262">
        <v>20</v>
      </c>
      <c r="AQ262" t="s">
        <v>2025</v>
      </c>
    </row>
    <row r="263" spans="42:43" x14ac:dyDescent="0.25">
      <c r="AP263">
        <v>20</v>
      </c>
      <c r="AQ263" t="s">
        <v>2026</v>
      </c>
    </row>
    <row r="264" spans="42:43" x14ac:dyDescent="0.25">
      <c r="AP264">
        <v>20</v>
      </c>
      <c r="AQ264" t="s">
        <v>2027</v>
      </c>
    </row>
    <row r="265" spans="42:43" x14ac:dyDescent="0.25">
      <c r="AP265">
        <v>20</v>
      </c>
      <c r="AQ265" t="s">
        <v>2028</v>
      </c>
    </row>
    <row r="266" spans="42:43" x14ac:dyDescent="0.25">
      <c r="AP266">
        <v>20</v>
      </c>
      <c r="AQ266" t="s">
        <v>2029</v>
      </c>
    </row>
    <row r="267" spans="42:43" x14ac:dyDescent="0.25">
      <c r="AP267">
        <v>20</v>
      </c>
      <c r="AQ267" t="s">
        <v>2030</v>
      </c>
    </row>
    <row r="268" spans="42:43" x14ac:dyDescent="0.25">
      <c r="AP268">
        <v>20</v>
      </c>
      <c r="AQ268" t="s">
        <v>2031</v>
      </c>
    </row>
    <row r="269" spans="42:43" x14ac:dyDescent="0.25">
      <c r="AP269">
        <v>20</v>
      </c>
      <c r="AQ269" t="s">
        <v>2032</v>
      </c>
    </row>
    <row r="270" spans="42:43" x14ac:dyDescent="0.25">
      <c r="AP270">
        <v>20</v>
      </c>
      <c r="AQ270" t="s">
        <v>2033</v>
      </c>
    </row>
    <row r="271" spans="42:43" x14ac:dyDescent="0.25">
      <c r="AP271">
        <v>20</v>
      </c>
      <c r="AQ271" t="s">
        <v>2034</v>
      </c>
    </row>
    <row r="272" spans="42:43" x14ac:dyDescent="0.25">
      <c r="AP272">
        <v>20</v>
      </c>
      <c r="AQ272" t="s">
        <v>2035</v>
      </c>
    </row>
    <row r="273" spans="42:43" x14ac:dyDescent="0.25">
      <c r="AP273">
        <v>20</v>
      </c>
      <c r="AQ273" t="s">
        <v>2036</v>
      </c>
    </row>
    <row r="274" spans="42:43" x14ac:dyDescent="0.25">
      <c r="AP274">
        <v>20</v>
      </c>
      <c r="AQ274" t="s">
        <v>2037</v>
      </c>
    </row>
    <row r="275" spans="42:43" x14ac:dyDescent="0.25">
      <c r="AP275">
        <v>20</v>
      </c>
      <c r="AQ275" t="s">
        <v>2038</v>
      </c>
    </row>
    <row r="276" spans="42:43" x14ac:dyDescent="0.25">
      <c r="AP276">
        <v>20</v>
      </c>
      <c r="AQ276" t="s">
        <v>2039</v>
      </c>
    </row>
    <row r="277" spans="42:43" x14ac:dyDescent="0.25">
      <c r="AP277">
        <v>20</v>
      </c>
      <c r="AQ277" t="s">
        <v>2040</v>
      </c>
    </row>
    <row r="278" spans="42:43" x14ac:dyDescent="0.25">
      <c r="AP278">
        <v>20</v>
      </c>
      <c r="AQ278" t="s">
        <v>2041</v>
      </c>
    </row>
    <row r="279" spans="42:43" x14ac:dyDescent="0.25">
      <c r="AP279">
        <v>20</v>
      </c>
      <c r="AQ279" t="s">
        <v>2042</v>
      </c>
    </row>
    <row r="280" spans="42:43" x14ac:dyDescent="0.25">
      <c r="AP280">
        <v>20</v>
      </c>
      <c r="AQ280" t="s">
        <v>2043</v>
      </c>
    </row>
    <row r="281" spans="42:43" x14ac:dyDescent="0.25">
      <c r="AP281">
        <v>20</v>
      </c>
      <c r="AQ281" t="s">
        <v>2044</v>
      </c>
    </row>
    <row r="282" spans="42:43" x14ac:dyDescent="0.25">
      <c r="AP282">
        <v>20</v>
      </c>
      <c r="AQ282" t="s">
        <v>2045</v>
      </c>
    </row>
    <row r="283" spans="42:43" x14ac:dyDescent="0.25">
      <c r="AP283">
        <v>20</v>
      </c>
      <c r="AQ283" t="s">
        <v>2046</v>
      </c>
    </row>
    <row r="284" spans="42:43" x14ac:dyDescent="0.25">
      <c r="AP284">
        <v>20</v>
      </c>
      <c r="AQ284" t="s">
        <v>2047</v>
      </c>
    </row>
    <row r="285" spans="42:43" x14ac:dyDescent="0.25">
      <c r="AP285">
        <v>20</v>
      </c>
      <c r="AQ285" t="s">
        <v>2048</v>
      </c>
    </row>
    <row r="286" spans="42:43" x14ac:dyDescent="0.25">
      <c r="AP286">
        <v>20</v>
      </c>
      <c r="AQ286" t="s">
        <v>2049</v>
      </c>
    </row>
    <row r="287" spans="42:43" x14ac:dyDescent="0.25">
      <c r="AP287">
        <v>20</v>
      </c>
      <c r="AQ287" t="s">
        <v>2050</v>
      </c>
    </row>
    <row r="288" spans="42:43" x14ac:dyDescent="0.25">
      <c r="AP288">
        <v>20</v>
      </c>
      <c r="AQ288" t="s">
        <v>2051</v>
      </c>
    </row>
    <row r="289" spans="42:43" x14ac:dyDescent="0.25">
      <c r="AP289">
        <v>20</v>
      </c>
      <c r="AQ289" t="s">
        <v>2052</v>
      </c>
    </row>
    <row r="290" spans="42:43" x14ac:dyDescent="0.25">
      <c r="AP290">
        <v>20</v>
      </c>
      <c r="AQ290" t="s">
        <v>2053</v>
      </c>
    </row>
    <row r="291" spans="42:43" x14ac:dyDescent="0.25">
      <c r="AP291">
        <v>20</v>
      </c>
      <c r="AQ291" t="s">
        <v>2054</v>
      </c>
    </row>
    <row r="292" spans="42:43" x14ac:dyDescent="0.25">
      <c r="AP292">
        <v>20</v>
      </c>
      <c r="AQ292" t="s">
        <v>2055</v>
      </c>
    </row>
    <row r="293" spans="42:43" x14ac:dyDescent="0.25">
      <c r="AP293">
        <v>20</v>
      </c>
      <c r="AQ293" t="s">
        <v>2056</v>
      </c>
    </row>
    <row r="294" spans="42:43" x14ac:dyDescent="0.25">
      <c r="AP294">
        <v>20</v>
      </c>
      <c r="AQ294" t="s">
        <v>2057</v>
      </c>
    </row>
    <row r="295" spans="42:43" x14ac:dyDescent="0.25">
      <c r="AP295">
        <v>20</v>
      </c>
      <c r="AQ295" t="s">
        <v>2058</v>
      </c>
    </row>
    <row r="296" spans="42:43" x14ac:dyDescent="0.25">
      <c r="AP296">
        <v>20</v>
      </c>
      <c r="AQ296" t="s">
        <v>2059</v>
      </c>
    </row>
    <row r="297" spans="42:43" x14ac:dyDescent="0.25">
      <c r="AP297">
        <v>20</v>
      </c>
      <c r="AQ297" t="s">
        <v>2060</v>
      </c>
    </row>
    <row r="298" spans="42:43" x14ac:dyDescent="0.25">
      <c r="AP298">
        <v>20</v>
      </c>
      <c r="AQ298" t="s">
        <v>2061</v>
      </c>
    </row>
    <row r="299" spans="42:43" x14ac:dyDescent="0.25">
      <c r="AP299">
        <v>20</v>
      </c>
      <c r="AQ299" t="s">
        <v>2062</v>
      </c>
    </row>
    <row r="300" spans="42:43" x14ac:dyDescent="0.25">
      <c r="AP300">
        <v>20</v>
      </c>
      <c r="AQ300" t="s">
        <v>2063</v>
      </c>
    </row>
    <row r="301" spans="42:43" x14ac:dyDescent="0.25">
      <c r="AP301">
        <v>20</v>
      </c>
      <c r="AQ301" t="s">
        <v>2064</v>
      </c>
    </row>
    <row r="302" spans="42:43" x14ac:dyDescent="0.25">
      <c r="AP302">
        <v>20</v>
      </c>
      <c r="AQ302" t="s">
        <v>2065</v>
      </c>
    </row>
    <row r="303" spans="42:43" x14ac:dyDescent="0.25">
      <c r="AP303">
        <v>20</v>
      </c>
      <c r="AQ303" t="s">
        <v>2066</v>
      </c>
    </row>
    <row r="304" spans="42:43" x14ac:dyDescent="0.25">
      <c r="AP304">
        <v>20</v>
      </c>
      <c r="AQ304" t="s">
        <v>2067</v>
      </c>
    </row>
    <row r="305" spans="42:43" x14ac:dyDescent="0.25">
      <c r="AP305">
        <v>20</v>
      </c>
      <c r="AQ305" t="s">
        <v>2068</v>
      </c>
    </row>
    <row r="306" spans="42:43" x14ac:dyDescent="0.25">
      <c r="AP306">
        <v>20</v>
      </c>
      <c r="AQ306" t="s">
        <v>2069</v>
      </c>
    </row>
    <row r="307" spans="42:43" x14ac:dyDescent="0.25">
      <c r="AP307">
        <v>20</v>
      </c>
      <c r="AQ307" t="s">
        <v>2070</v>
      </c>
    </row>
    <row r="308" spans="42:43" x14ac:dyDescent="0.25">
      <c r="AP308">
        <v>20</v>
      </c>
      <c r="AQ308" t="s">
        <v>2071</v>
      </c>
    </row>
    <row r="309" spans="42:43" x14ac:dyDescent="0.25">
      <c r="AP309">
        <v>20</v>
      </c>
      <c r="AQ309" t="s">
        <v>2072</v>
      </c>
    </row>
    <row r="310" spans="42:43" x14ac:dyDescent="0.25">
      <c r="AP310">
        <v>20</v>
      </c>
      <c r="AQ310" t="s">
        <v>2073</v>
      </c>
    </row>
    <row r="311" spans="42:43" x14ac:dyDescent="0.25">
      <c r="AP311">
        <v>20</v>
      </c>
      <c r="AQ311" t="s">
        <v>2074</v>
      </c>
    </row>
    <row r="312" spans="42:43" x14ac:dyDescent="0.25">
      <c r="AP312">
        <v>20</v>
      </c>
      <c r="AQ312" t="s">
        <v>2075</v>
      </c>
    </row>
    <row r="313" spans="42:43" x14ac:dyDescent="0.25">
      <c r="AP313">
        <v>20</v>
      </c>
      <c r="AQ313" t="s">
        <v>2076</v>
      </c>
    </row>
    <row r="314" spans="42:43" x14ac:dyDescent="0.25">
      <c r="AP314">
        <v>20</v>
      </c>
      <c r="AQ314" t="s">
        <v>2077</v>
      </c>
    </row>
    <row r="315" spans="42:43" x14ac:dyDescent="0.25">
      <c r="AP315">
        <v>20</v>
      </c>
      <c r="AQ315" t="s">
        <v>2078</v>
      </c>
    </row>
    <row r="316" spans="42:43" x14ac:dyDescent="0.25">
      <c r="AP316">
        <v>20</v>
      </c>
      <c r="AQ316" t="s">
        <v>2079</v>
      </c>
    </row>
    <row r="317" spans="42:43" x14ac:dyDescent="0.25">
      <c r="AP317">
        <v>20</v>
      </c>
      <c r="AQ317" t="s">
        <v>2080</v>
      </c>
    </row>
    <row r="318" spans="42:43" x14ac:dyDescent="0.25">
      <c r="AP318">
        <v>20</v>
      </c>
      <c r="AQ318" t="s">
        <v>2081</v>
      </c>
    </row>
    <row r="319" spans="42:43" x14ac:dyDescent="0.25">
      <c r="AP319">
        <v>20</v>
      </c>
      <c r="AQ319" t="s">
        <v>2082</v>
      </c>
    </row>
    <row r="320" spans="42:43" x14ac:dyDescent="0.25">
      <c r="AP320">
        <v>20</v>
      </c>
      <c r="AQ320" t="s">
        <v>2083</v>
      </c>
    </row>
    <row r="321" spans="42:43" x14ac:dyDescent="0.25">
      <c r="AP321">
        <v>20</v>
      </c>
      <c r="AQ321" t="s">
        <v>2084</v>
      </c>
    </row>
    <row r="322" spans="42:43" x14ac:dyDescent="0.25">
      <c r="AP322">
        <v>20</v>
      </c>
      <c r="AQ322" t="s">
        <v>2085</v>
      </c>
    </row>
    <row r="323" spans="42:43" x14ac:dyDescent="0.25">
      <c r="AP323">
        <v>20</v>
      </c>
      <c r="AQ323" t="s">
        <v>2086</v>
      </c>
    </row>
    <row r="324" spans="42:43" x14ac:dyDescent="0.25">
      <c r="AP324">
        <v>20</v>
      </c>
      <c r="AQ324" t="s">
        <v>2087</v>
      </c>
    </row>
    <row r="325" spans="42:43" x14ac:dyDescent="0.25">
      <c r="AP325">
        <v>20</v>
      </c>
      <c r="AQ325" t="s">
        <v>2088</v>
      </c>
    </row>
    <row r="326" spans="42:43" x14ac:dyDescent="0.25">
      <c r="AP326">
        <v>20</v>
      </c>
      <c r="AQ326" t="s">
        <v>2089</v>
      </c>
    </row>
    <row r="327" spans="42:43" x14ac:dyDescent="0.25">
      <c r="AP327">
        <v>20</v>
      </c>
      <c r="AQ327" t="s">
        <v>2090</v>
      </c>
    </row>
    <row r="328" spans="42:43" x14ac:dyDescent="0.25">
      <c r="AP328">
        <v>20</v>
      </c>
      <c r="AQ328" t="s">
        <v>2091</v>
      </c>
    </row>
    <row r="329" spans="42:43" x14ac:dyDescent="0.25">
      <c r="AP329">
        <v>20</v>
      </c>
      <c r="AQ329" t="s">
        <v>2092</v>
      </c>
    </row>
    <row r="330" spans="42:43" x14ac:dyDescent="0.25">
      <c r="AP330">
        <v>20</v>
      </c>
      <c r="AQ330" t="s">
        <v>2093</v>
      </c>
    </row>
    <row r="331" spans="42:43" x14ac:dyDescent="0.25">
      <c r="AP331">
        <v>20</v>
      </c>
      <c r="AQ331" t="s">
        <v>2094</v>
      </c>
    </row>
    <row r="332" spans="42:43" x14ac:dyDescent="0.25">
      <c r="AP332">
        <v>20</v>
      </c>
      <c r="AQ332" t="s">
        <v>2095</v>
      </c>
    </row>
    <row r="333" spans="42:43" x14ac:dyDescent="0.25">
      <c r="AP333">
        <v>20</v>
      </c>
      <c r="AQ333" t="s">
        <v>2096</v>
      </c>
    </row>
    <row r="334" spans="42:43" x14ac:dyDescent="0.25">
      <c r="AP334">
        <v>20</v>
      </c>
      <c r="AQ334" t="s">
        <v>2097</v>
      </c>
    </row>
    <row r="335" spans="42:43" x14ac:dyDescent="0.25">
      <c r="AP335">
        <v>20</v>
      </c>
      <c r="AQ335" t="s">
        <v>2098</v>
      </c>
    </row>
    <row r="336" spans="42:43" x14ac:dyDescent="0.25">
      <c r="AP336">
        <v>20</v>
      </c>
      <c r="AQ336" t="s">
        <v>2099</v>
      </c>
    </row>
    <row r="337" spans="42:43" x14ac:dyDescent="0.25">
      <c r="AP337">
        <v>20</v>
      </c>
      <c r="AQ337" t="s">
        <v>2100</v>
      </c>
    </row>
    <row r="338" spans="42:43" x14ac:dyDescent="0.25">
      <c r="AP338">
        <v>20</v>
      </c>
      <c r="AQ338" t="s">
        <v>2101</v>
      </c>
    </row>
    <row r="339" spans="42:43" x14ac:dyDescent="0.25">
      <c r="AP339">
        <v>20</v>
      </c>
      <c r="AQ339" t="s">
        <v>2102</v>
      </c>
    </row>
    <row r="340" spans="42:43" x14ac:dyDescent="0.25">
      <c r="AP340">
        <v>20</v>
      </c>
      <c r="AQ340" t="s">
        <v>2103</v>
      </c>
    </row>
    <row r="341" spans="42:43" x14ac:dyDescent="0.25">
      <c r="AP341">
        <v>20</v>
      </c>
      <c r="AQ341" t="s">
        <v>2104</v>
      </c>
    </row>
    <row r="342" spans="42:43" x14ac:dyDescent="0.25">
      <c r="AP342">
        <v>20</v>
      </c>
      <c r="AQ342" t="s">
        <v>2105</v>
      </c>
    </row>
    <row r="343" spans="42:43" x14ac:dyDescent="0.25">
      <c r="AP343">
        <v>20</v>
      </c>
      <c r="AQ343" t="s">
        <v>2106</v>
      </c>
    </row>
    <row r="344" spans="42:43" x14ac:dyDescent="0.25">
      <c r="AP344">
        <v>20</v>
      </c>
      <c r="AQ344" t="s">
        <v>2107</v>
      </c>
    </row>
    <row r="345" spans="42:43" x14ac:dyDescent="0.25">
      <c r="AP345">
        <v>20</v>
      </c>
      <c r="AQ345" t="s">
        <v>2108</v>
      </c>
    </row>
    <row r="346" spans="42:43" x14ac:dyDescent="0.25">
      <c r="AP346">
        <v>20</v>
      </c>
      <c r="AQ346" t="s">
        <v>2109</v>
      </c>
    </row>
    <row r="347" spans="42:43" x14ac:dyDescent="0.25">
      <c r="AP347">
        <v>20</v>
      </c>
      <c r="AQ347" t="s">
        <v>2110</v>
      </c>
    </row>
    <row r="348" spans="42:43" x14ac:dyDescent="0.25">
      <c r="AP348">
        <v>20</v>
      </c>
      <c r="AQ348" t="s">
        <v>2111</v>
      </c>
    </row>
    <row r="349" spans="42:43" x14ac:dyDescent="0.25">
      <c r="AP349">
        <v>20</v>
      </c>
      <c r="AQ349" t="s">
        <v>2112</v>
      </c>
    </row>
    <row r="350" spans="42:43" x14ac:dyDescent="0.25">
      <c r="AP350">
        <v>20</v>
      </c>
      <c r="AQ350" t="s">
        <v>2113</v>
      </c>
    </row>
    <row r="351" spans="42:43" x14ac:dyDescent="0.25">
      <c r="AP351">
        <v>20</v>
      </c>
      <c r="AQ351" t="s">
        <v>2114</v>
      </c>
    </row>
    <row r="352" spans="42:43" x14ac:dyDescent="0.25">
      <c r="AP352">
        <v>20</v>
      </c>
      <c r="AQ352" t="s">
        <v>2115</v>
      </c>
    </row>
    <row r="353" spans="42:43" x14ac:dyDescent="0.25">
      <c r="AP353">
        <v>20</v>
      </c>
      <c r="AQ353" t="s">
        <v>2116</v>
      </c>
    </row>
    <row r="354" spans="42:43" x14ac:dyDescent="0.25">
      <c r="AP354">
        <v>20</v>
      </c>
      <c r="AQ354" t="s">
        <v>2117</v>
      </c>
    </row>
    <row r="355" spans="42:43" x14ac:dyDescent="0.25">
      <c r="AP355">
        <v>20</v>
      </c>
      <c r="AQ355" t="s">
        <v>2118</v>
      </c>
    </row>
    <row r="356" spans="42:43" x14ac:dyDescent="0.25">
      <c r="AP356">
        <v>20</v>
      </c>
      <c r="AQ356" t="s">
        <v>2119</v>
      </c>
    </row>
    <row r="357" spans="42:43" x14ac:dyDescent="0.25">
      <c r="AP357">
        <v>20</v>
      </c>
      <c r="AQ357" t="s">
        <v>2120</v>
      </c>
    </row>
    <row r="358" spans="42:43" x14ac:dyDescent="0.25">
      <c r="AP358">
        <v>20</v>
      </c>
      <c r="AQ358" t="s">
        <v>2121</v>
      </c>
    </row>
    <row r="359" spans="42:43" x14ac:dyDescent="0.25">
      <c r="AP359">
        <v>20</v>
      </c>
      <c r="AQ359" t="s">
        <v>2122</v>
      </c>
    </row>
    <row r="360" spans="42:43" x14ac:dyDescent="0.25">
      <c r="AP360">
        <v>20</v>
      </c>
      <c r="AQ360" t="s">
        <v>2123</v>
      </c>
    </row>
    <row r="361" spans="42:43" x14ac:dyDescent="0.25">
      <c r="AP361">
        <v>20</v>
      </c>
      <c r="AQ361" t="s">
        <v>2124</v>
      </c>
    </row>
    <row r="362" spans="42:43" x14ac:dyDescent="0.25">
      <c r="AP362">
        <v>20</v>
      </c>
      <c r="AQ362" t="s">
        <v>2125</v>
      </c>
    </row>
    <row r="363" spans="42:43" x14ac:dyDescent="0.25">
      <c r="AP363">
        <v>20</v>
      </c>
      <c r="AQ363" t="s">
        <v>2126</v>
      </c>
    </row>
    <row r="364" spans="42:43" x14ac:dyDescent="0.25">
      <c r="AP364">
        <v>20</v>
      </c>
      <c r="AQ364" t="s">
        <v>2127</v>
      </c>
    </row>
    <row r="365" spans="42:43" x14ac:dyDescent="0.25">
      <c r="AP365">
        <v>20</v>
      </c>
      <c r="AQ365" t="s">
        <v>2128</v>
      </c>
    </row>
    <row r="366" spans="42:43" x14ac:dyDescent="0.25">
      <c r="AP366">
        <v>20</v>
      </c>
      <c r="AQ366" t="s">
        <v>2129</v>
      </c>
    </row>
    <row r="367" spans="42:43" x14ac:dyDescent="0.25">
      <c r="AP367">
        <v>20</v>
      </c>
      <c r="AQ367" t="s">
        <v>2130</v>
      </c>
    </row>
    <row r="368" spans="42:43" x14ac:dyDescent="0.25">
      <c r="AP368">
        <v>20</v>
      </c>
      <c r="AQ368" t="s">
        <v>2131</v>
      </c>
    </row>
    <row r="369" spans="42:43" x14ac:dyDescent="0.25">
      <c r="AP369">
        <v>20</v>
      </c>
      <c r="AQ369" t="s">
        <v>2132</v>
      </c>
    </row>
    <row r="370" spans="42:43" x14ac:dyDescent="0.25">
      <c r="AP370">
        <v>20</v>
      </c>
      <c r="AQ370" t="s">
        <v>2133</v>
      </c>
    </row>
    <row r="371" spans="42:43" x14ac:dyDescent="0.25">
      <c r="AP371">
        <v>20</v>
      </c>
      <c r="AQ371" t="s">
        <v>2134</v>
      </c>
    </row>
    <row r="372" spans="42:43" x14ac:dyDescent="0.25">
      <c r="AP372">
        <v>20</v>
      </c>
      <c r="AQ372" t="s">
        <v>2135</v>
      </c>
    </row>
    <row r="373" spans="42:43" x14ac:dyDescent="0.25">
      <c r="AP373">
        <v>20</v>
      </c>
      <c r="AQ373" t="s">
        <v>2136</v>
      </c>
    </row>
    <row r="374" spans="42:43" x14ac:dyDescent="0.25">
      <c r="AP374">
        <v>20</v>
      </c>
      <c r="AQ374" t="s">
        <v>2137</v>
      </c>
    </row>
    <row r="375" spans="42:43" x14ac:dyDescent="0.25">
      <c r="AP375">
        <v>20</v>
      </c>
      <c r="AQ375" t="s">
        <v>2138</v>
      </c>
    </row>
    <row r="376" spans="42:43" x14ac:dyDescent="0.25">
      <c r="AP376">
        <v>20</v>
      </c>
      <c r="AQ376" t="s">
        <v>2139</v>
      </c>
    </row>
    <row r="377" spans="42:43" x14ac:dyDescent="0.25">
      <c r="AP377">
        <v>20</v>
      </c>
      <c r="AQ377" t="s">
        <v>2140</v>
      </c>
    </row>
    <row r="378" spans="42:43" x14ac:dyDescent="0.25">
      <c r="AP378">
        <v>20</v>
      </c>
      <c r="AQ378" t="s">
        <v>2141</v>
      </c>
    </row>
    <row r="379" spans="42:43" x14ac:dyDescent="0.25">
      <c r="AP379">
        <v>20</v>
      </c>
      <c r="AQ379" t="s">
        <v>2142</v>
      </c>
    </row>
    <row r="380" spans="42:43" x14ac:dyDescent="0.25">
      <c r="AP380">
        <v>20</v>
      </c>
      <c r="AQ380" t="s">
        <v>2143</v>
      </c>
    </row>
    <row r="381" spans="42:43" x14ac:dyDescent="0.25">
      <c r="AP381">
        <v>20</v>
      </c>
      <c r="AQ381" t="s">
        <v>2144</v>
      </c>
    </row>
    <row r="382" spans="42:43" x14ac:dyDescent="0.25">
      <c r="AP382">
        <v>20</v>
      </c>
      <c r="AQ382" t="s">
        <v>2145</v>
      </c>
    </row>
    <row r="383" spans="42:43" x14ac:dyDescent="0.25">
      <c r="AP383">
        <v>20</v>
      </c>
      <c r="AQ383" t="s">
        <v>2146</v>
      </c>
    </row>
    <row r="384" spans="42:43" x14ac:dyDescent="0.25">
      <c r="AP384">
        <v>20</v>
      </c>
      <c r="AQ384" t="s">
        <v>2147</v>
      </c>
    </row>
    <row r="385" spans="42:43" x14ac:dyDescent="0.25">
      <c r="AP385">
        <v>20</v>
      </c>
      <c r="AQ385" t="s">
        <v>2148</v>
      </c>
    </row>
    <row r="386" spans="42:43" x14ac:dyDescent="0.25">
      <c r="AP386">
        <v>20</v>
      </c>
      <c r="AQ386" t="s">
        <v>2149</v>
      </c>
    </row>
    <row r="387" spans="42:43" x14ac:dyDescent="0.25">
      <c r="AP387">
        <v>20</v>
      </c>
      <c r="AQ387" t="s">
        <v>2150</v>
      </c>
    </row>
    <row r="388" spans="42:43" x14ac:dyDescent="0.25">
      <c r="AP388">
        <v>20</v>
      </c>
      <c r="AQ388" t="s">
        <v>2151</v>
      </c>
    </row>
    <row r="389" spans="42:43" x14ac:dyDescent="0.25">
      <c r="AP389">
        <v>20</v>
      </c>
      <c r="AQ389" t="s">
        <v>2152</v>
      </c>
    </row>
    <row r="390" spans="42:43" x14ac:dyDescent="0.25">
      <c r="AP390">
        <v>20</v>
      </c>
      <c r="AQ390" t="s">
        <v>2153</v>
      </c>
    </row>
    <row r="391" spans="42:43" x14ac:dyDescent="0.25">
      <c r="AP391">
        <v>20</v>
      </c>
      <c r="AQ391" t="s">
        <v>2154</v>
      </c>
    </row>
    <row r="392" spans="42:43" x14ac:dyDescent="0.25">
      <c r="AP392">
        <v>20</v>
      </c>
      <c r="AQ392" t="s">
        <v>2155</v>
      </c>
    </row>
    <row r="393" spans="42:43" x14ac:dyDescent="0.25">
      <c r="AP393">
        <v>20</v>
      </c>
      <c r="AQ393" t="s">
        <v>2156</v>
      </c>
    </row>
    <row r="394" spans="42:43" x14ac:dyDescent="0.25">
      <c r="AP394">
        <v>20</v>
      </c>
      <c r="AQ394" t="s">
        <v>2157</v>
      </c>
    </row>
    <row r="395" spans="42:43" x14ac:dyDescent="0.25">
      <c r="AP395">
        <v>20</v>
      </c>
      <c r="AQ395" t="s">
        <v>2158</v>
      </c>
    </row>
    <row r="396" spans="42:43" x14ac:dyDescent="0.25">
      <c r="AP396">
        <v>20</v>
      </c>
      <c r="AQ396" t="s">
        <v>2159</v>
      </c>
    </row>
    <row r="397" spans="42:43" x14ac:dyDescent="0.25">
      <c r="AP397">
        <v>20</v>
      </c>
      <c r="AQ397" t="s">
        <v>2160</v>
      </c>
    </row>
    <row r="398" spans="42:43" x14ac:dyDescent="0.25">
      <c r="AP398">
        <v>20</v>
      </c>
      <c r="AQ398" t="s">
        <v>2161</v>
      </c>
    </row>
    <row r="399" spans="42:43" x14ac:dyDescent="0.25">
      <c r="AP399">
        <v>20</v>
      </c>
      <c r="AQ399" t="s">
        <v>2162</v>
      </c>
    </row>
    <row r="400" spans="42:43" x14ac:dyDescent="0.25">
      <c r="AP400">
        <v>20</v>
      </c>
      <c r="AQ400" t="s">
        <v>2163</v>
      </c>
    </row>
    <row r="401" spans="42:43" x14ac:dyDescent="0.25">
      <c r="AP401">
        <v>20</v>
      </c>
      <c r="AQ401" t="s">
        <v>2164</v>
      </c>
    </row>
    <row r="402" spans="42:43" x14ac:dyDescent="0.25">
      <c r="AP402">
        <v>20</v>
      </c>
      <c r="AQ402" t="s">
        <v>2165</v>
      </c>
    </row>
    <row r="403" spans="42:43" x14ac:dyDescent="0.25">
      <c r="AP403">
        <v>20</v>
      </c>
      <c r="AQ403" t="s">
        <v>2166</v>
      </c>
    </row>
    <row r="404" spans="42:43" x14ac:dyDescent="0.25">
      <c r="AP404">
        <v>20</v>
      </c>
      <c r="AQ404" t="s">
        <v>2167</v>
      </c>
    </row>
    <row r="405" spans="42:43" x14ac:dyDescent="0.25">
      <c r="AP405">
        <v>20</v>
      </c>
      <c r="AQ405" t="s">
        <v>2168</v>
      </c>
    </row>
    <row r="406" spans="42:43" x14ac:dyDescent="0.25">
      <c r="AP406">
        <v>20</v>
      </c>
      <c r="AQ406" t="s">
        <v>2169</v>
      </c>
    </row>
    <row r="407" spans="42:43" x14ac:dyDescent="0.25">
      <c r="AP407">
        <v>20</v>
      </c>
      <c r="AQ407" t="s">
        <v>2170</v>
      </c>
    </row>
    <row r="408" spans="42:43" x14ac:dyDescent="0.25">
      <c r="AP408">
        <v>20</v>
      </c>
      <c r="AQ408" t="s">
        <v>2171</v>
      </c>
    </row>
    <row r="409" spans="42:43" x14ac:dyDescent="0.25">
      <c r="AP409">
        <v>20</v>
      </c>
      <c r="AQ409" t="s">
        <v>2172</v>
      </c>
    </row>
    <row r="410" spans="42:43" x14ac:dyDescent="0.25">
      <c r="AP410">
        <v>20</v>
      </c>
      <c r="AQ410" t="s">
        <v>2173</v>
      </c>
    </row>
    <row r="411" spans="42:43" x14ac:dyDescent="0.25">
      <c r="AP411">
        <v>20</v>
      </c>
      <c r="AQ411" t="s">
        <v>2174</v>
      </c>
    </row>
    <row r="412" spans="42:43" x14ac:dyDescent="0.25">
      <c r="AP412">
        <v>20</v>
      </c>
      <c r="AQ412" t="s">
        <v>2175</v>
      </c>
    </row>
    <row r="413" spans="42:43" x14ac:dyDescent="0.25">
      <c r="AP413">
        <v>20</v>
      </c>
      <c r="AQ413" t="s">
        <v>2176</v>
      </c>
    </row>
    <row r="414" spans="42:43" x14ac:dyDescent="0.25">
      <c r="AP414">
        <v>20</v>
      </c>
      <c r="AQ414" t="s">
        <v>2177</v>
      </c>
    </row>
    <row r="415" spans="42:43" x14ac:dyDescent="0.25">
      <c r="AP415">
        <v>20</v>
      </c>
      <c r="AQ415" t="s">
        <v>2178</v>
      </c>
    </row>
    <row r="416" spans="42:43" x14ac:dyDescent="0.25">
      <c r="AP416">
        <v>20</v>
      </c>
      <c r="AQ416" t="s">
        <v>2179</v>
      </c>
    </row>
    <row r="417" spans="42:43" x14ac:dyDescent="0.25">
      <c r="AP417">
        <v>20</v>
      </c>
      <c r="AQ417" t="s">
        <v>2180</v>
      </c>
    </row>
    <row r="418" spans="42:43" x14ac:dyDescent="0.25">
      <c r="AP418">
        <v>20</v>
      </c>
      <c r="AQ418" t="s">
        <v>2181</v>
      </c>
    </row>
    <row r="419" spans="42:43" x14ac:dyDescent="0.25">
      <c r="AP419">
        <v>20</v>
      </c>
      <c r="AQ419" t="s">
        <v>2182</v>
      </c>
    </row>
    <row r="420" spans="42:43" x14ac:dyDescent="0.25">
      <c r="AP420">
        <v>20</v>
      </c>
      <c r="AQ420" t="s">
        <v>2183</v>
      </c>
    </row>
    <row r="421" spans="42:43" x14ac:dyDescent="0.25">
      <c r="AP421">
        <v>20</v>
      </c>
      <c r="AQ421" t="s">
        <v>2184</v>
      </c>
    </row>
    <row r="422" spans="42:43" x14ac:dyDescent="0.25">
      <c r="AP422">
        <v>20</v>
      </c>
      <c r="AQ422" t="s">
        <v>2185</v>
      </c>
    </row>
    <row r="423" spans="42:43" x14ac:dyDescent="0.25">
      <c r="AP423">
        <v>20</v>
      </c>
      <c r="AQ423" t="s">
        <v>2186</v>
      </c>
    </row>
    <row r="424" spans="42:43" x14ac:dyDescent="0.25">
      <c r="AP424">
        <v>20</v>
      </c>
      <c r="AQ424" t="s">
        <v>2187</v>
      </c>
    </row>
    <row r="425" spans="42:43" x14ac:dyDescent="0.25">
      <c r="AP425">
        <v>20</v>
      </c>
      <c r="AQ425" t="s">
        <v>2188</v>
      </c>
    </row>
    <row r="426" spans="42:43" x14ac:dyDescent="0.25">
      <c r="AP426">
        <v>20</v>
      </c>
      <c r="AQ426" t="s">
        <v>2189</v>
      </c>
    </row>
    <row r="427" spans="42:43" x14ac:dyDescent="0.25">
      <c r="AP427">
        <v>20</v>
      </c>
      <c r="AQ427" t="s">
        <v>2190</v>
      </c>
    </row>
    <row r="428" spans="42:43" x14ac:dyDescent="0.25">
      <c r="AP428">
        <v>20</v>
      </c>
      <c r="AQ428" t="s">
        <v>2191</v>
      </c>
    </row>
    <row r="429" spans="42:43" x14ac:dyDescent="0.25">
      <c r="AP429">
        <v>20</v>
      </c>
      <c r="AQ429" t="s">
        <v>2192</v>
      </c>
    </row>
    <row r="430" spans="42:43" x14ac:dyDescent="0.25">
      <c r="AP430">
        <v>20</v>
      </c>
      <c r="AQ430" t="s">
        <v>2193</v>
      </c>
    </row>
    <row r="431" spans="42:43" x14ac:dyDescent="0.25">
      <c r="AP431">
        <v>20</v>
      </c>
      <c r="AQ431" t="s">
        <v>2194</v>
      </c>
    </row>
    <row r="432" spans="42:43" x14ac:dyDescent="0.25">
      <c r="AP432">
        <v>20</v>
      </c>
      <c r="AQ432" t="s">
        <v>2195</v>
      </c>
    </row>
    <row r="433" spans="42:43" x14ac:dyDescent="0.25">
      <c r="AP433">
        <v>20</v>
      </c>
      <c r="AQ433" t="s">
        <v>2196</v>
      </c>
    </row>
    <row r="434" spans="42:43" x14ac:dyDescent="0.25">
      <c r="AP434">
        <v>20</v>
      </c>
      <c r="AQ434" t="s">
        <v>2197</v>
      </c>
    </row>
    <row r="435" spans="42:43" x14ac:dyDescent="0.25">
      <c r="AP435">
        <v>20</v>
      </c>
      <c r="AQ435" t="s">
        <v>2198</v>
      </c>
    </row>
    <row r="436" spans="42:43" x14ac:dyDescent="0.25">
      <c r="AP436">
        <v>20</v>
      </c>
      <c r="AQ436" t="s">
        <v>2199</v>
      </c>
    </row>
    <row r="437" spans="42:43" x14ac:dyDescent="0.25">
      <c r="AP437">
        <v>20</v>
      </c>
      <c r="AQ437" t="s">
        <v>2200</v>
      </c>
    </row>
    <row r="438" spans="42:43" x14ac:dyDescent="0.25">
      <c r="AP438">
        <v>20</v>
      </c>
      <c r="AQ438" t="s">
        <v>2201</v>
      </c>
    </row>
    <row r="439" spans="42:43" x14ac:dyDescent="0.25">
      <c r="AP439">
        <v>20</v>
      </c>
      <c r="AQ439" t="s">
        <v>2202</v>
      </c>
    </row>
    <row r="440" spans="42:43" x14ac:dyDescent="0.25">
      <c r="AP440">
        <v>20</v>
      </c>
      <c r="AQ440" t="s">
        <v>2203</v>
      </c>
    </row>
    <row r="441" spans="42:43" x14ac:dyDescent="0.25">
      <c r="AP441">
        <v>20</v>
      </c>
      <c r="AQ441" t="s">
        <v>2204</v>
      </c>
    </row>
    <row r="442" spans="42:43" x14ac:dyDescent="0.25">
      <c r="AP442">
        <v>20</v>
      </c>
      <c r="AQ442" t="s">
        <v>2205</v>
      </c>
    </row>
    <row r="443" spans="42:43" x14ac:dyDescent="0.25">
      <c r="AP443">
        <v>20</v>
      </c>
      <c r="AQ443" t="s">
        <v>2206</v>
      </c>
    </row>
    <row r="444" spans="42:43" x14ac:dyDescent="0.25">
      <c r="AP444">
        <v>20</v>
      </c>
      <c r="AQ444" t="s">
        <v>2207</v>
      </c>
    </row>
    <row r="445" spans="42:43" x14ac:dyDescent="0.25">
      <c r="AP445">
        <v>20</v>
      </c>
      <c r="AQ445" t="s">
        <v>2208</v>
      </c>
    </row>
    <row r="446" spans="42:43" x14ac:dyDescent="0.25">
      <c r="AP446">
        <v>20</v>
      </c>
      <c r="AQ446" t="s">
        <v>2209</v>
      </c>
    </row>
    <row r="447" spans="42:43" x14ac:dyDescent="0.25">
      <c r="AP447">
        <v>20</v>
      </c>
      <c r="AQ447" t="s">
        <v>2210</v>
      </c>
    </row>
    <row r="448" spans="42:43" x14ac:dyDescent="0.25">
      <c r="AP448">
        <v>20</v>
      </c>
      <c r="AQ448" t="s">
        <v>2211</v>
      </c>
    </row>
    <row r="449" spans="42:43" x14ac:dyDescent="0.25">
      <c r="AP449">
        <v>20</v>
      </c>
      <c r="AQ449" t="s">
        <v>2212</v>
      </c>
    </row>
    <row r="450" spans="42:43" x14ac:dyDescent="0.25">
      <c r="AP450">
        <v>20</v>
      </c>
      <c r="AQ450" t="s">
        <v>2213</v>
      </c>
    </row>
    <row r="451" spans="42:43" x14ac:dyDescent="0.25">
      <c r="AP451">
        <v>20</v>
      </c>
      <c r="AQ451" t="s">
        <v>2214</v>
      </c>
    </row>
    <row r="452" spans="42:43" x14ac:dyDescent="0.25">
      <c r="AP452">
        <v>20</v>
      </c>
      <c r="AQ452" t="s">
        <v>2215</v>
      </c>
    </row>
    <row r="453" spans="42:43" x14ac:dyDescent="0.25">
      <c r="AP453">
        <v>20</v>
      </c>
      <c r="AQ453" t="s">
        <v>2216</v>
      </c>
    </row>
    <row r="454" spans="42:43" x14ac:dyDescent="0.25">
      <c r="AP454">
        <v>20</v>
      </c>
      <c r="AQ454" t="s">
        <v>2217</v>
      </c>
    </row>
    <row r="455" spans="42:43" x14ac:dyDescent="0.25">
      <c r="AP455">
        <v>20</v>
      </c>
      <c r="AQ455" t="s">
        <v>2218</v>
      </c>
    </row>
    <row r="456" spans="42:43" x14ac:dyDescent="0.25">
      <c r="AP456">
        <v>20</v>
      </c>
      <c r="AQ456" t="s">
        <v>2219</v>
      </c>
    </row>
    <row r="457" spans="42:43" x14ac:dyDescent="0.25">
      <c r="AP457">
        <v>20</v>
      </c>
      <c r="AQ457" t="s">
        <v>2220</v>
      </c>
    </row>
    <row r="458" spans="42:43" x14ac:dyDescent="0.25">
      <c r="AP458">
        <v>20</v>
      </c>
      <c r="AQ458" t="s">
        <v>2221</v>
      </c>
    </row>
    <row r="459" spans="42:43" x14ac:dyDescent="0.25">
      <c r="AP459">
        <v>20</v>
      </c>
      <c r="AQ459" t="s">
        <v>2222</v>
      </c>
    </row>
    <row r="460" spans="42:43" x14ac:dyDescent="0.25">
      <c r="AP460">
        <v>20</v>
      </c>
      <c r="AQ460" t="s">
        <v>2223</v>
      </c>
    </row>
    <row r="461" spans="42:43" x14ac:dyDescent="0.25">
      <c r="AP461">
        <v>20</v>
      </c>
      <c r="AQ461" t="s">
        <v>2224</v>
      </c>
    </row>
    <row r="462" spans="42:43" x14ac:dyDescent="0.25">
      <c r="AP462">
        <v>20</v>
      </c>
      <c r="AQ462" t="s">
        <v>2225</v>
      </c>
    </row>
    <row r="463" spans="42:43" x14ac:dyDescent="0.25">
      <c r="AP463">
        <v>20</v>
      </c>
      <c r="AQ463" t="s">
        <v>2226</v>
      </c>
    </row>
    <row r="464" spans="42:43" x14ac:dyDescent="0.25">
      <c r="AP464">
        <v>20</v>
      </c>
      <c r="AQ464" t="s">
        <v>2227</v>
      </c>
    </row>
    <row r="465" spans="42:43" x14ac:dyDescent="0.25">
      <c r="AP465">
        <v>20</v>
      </c>
      <c r="AQ465" t="s">
        <v>2228</v>
      </c>
    </row>
    <row r="466" spans="42:43" x14ac:dyDescent="0.25">
      <c r="AP466">
        <v>20</v>
      </c>
      <c r="AQ466" t="s">
        <v>2229</v>
      </c>
    </row>
    <row r="467" spans="42:43" x14ac:dyDescent="0.25">
      <c r="AP467">
        <v>20</v>
      </c>
      <c r="AQ467" t="s">
        <v>2230</v>
      </c>
    </row>
    <row r="468" spans="42:43" x14ac:dyDescent="0.25">
      <c r="AP468">
        <v>20</v>
      </c>
      <c r="AQ468" t="s">
        <v>2231</v>
      </c>
    </row>
    <row r="469" spans="42:43" x14ac:dyDescent="0.25">
      <c r="AP469">
        <v>20</v>
      </c>
      <c r="AQ469" t="s">
        <v>2232</v>
      </c>
    </row>
    <row r="470" spans="42:43" x14ac:dyDescent="0.25">
      <c r="AP470">
        <v>20</v>
      </c>
      <c r="AQ470" t="s">
        <v>2233</v>
      </c>
    </row>
    <row r="471" spans="42:43" x14ac:dyDescent="0.25">
      <c r="AP471">
        <v>20</v>
      </c>
      <c r="AQ471" t="s">
        <v>2234</v>
      </c>
    </row>
    <row r="472" spans="42:43" x14ac:dyDescent="0.25">
      <c r="AP472">
        <v>20</v>
      </c>
      <c r="AQ472" t="s">
        <v>2235</v>
      </c>
    </row>
    <row r="473" spans="42:43" x14ac:dyDescent="0.25">
      <c r="AP473">
        <v>20</v>
      </c>
      <c r="AQ473" t="s">
        <v>2236</v>
      </c>
    </row>
    <row r="474" spans="42:43" x14ac:dyDescent="0.25">
      <c r="AP474">
        <v>20</v>
      </c>
      <c r="AQ474" t="s">
        <v>2237</v>
      </c>
    </row>
    <row r="475" spans="42:43" x14ac:dyDescent="0.25">
      <c r="AP475">
        <v>20</v>
      </c>
      <c r="AQ475" t="s">
        <v>2238</v>
      </c>
    </row>
    <row r="476" spans="42:43" x14ac:dyDescent="0.25">
      <c r="AP476">
        <v>20</v>
      </c>
      <c r="AQ476" t="s">
        <v>2239</v>
      </c>
    </row>
    <row r="477" spans="42:43" x14ac:dyDescent="0.25">
      <c r="AP477">
        <v>20</v>
      </c>
      <c r="AQ477" t="s">
        <v>2240</v>
      </c>
    </row>
    <row r="478" spans="42:43" x14ac:dyDescent="0.25">
      <c r="AP478">
        <v>20</v>
      </c>
      <c r="AQ478" t="s">
        <v>2241</v>
      </c>
    </row>
    <row r="479" spans="42:43" x14ac:dyDescent="0.25">
      <c r="AP479">
        <v>20</v>
      </c>
      <c r="AQ479" t="s">
        <v>2242</v>
      </c>
    </row>
    <row r="480" spans="42:43" x14ac:dyDescent="0.25">
      <c r="AP480">
        <v>20</v>
      </c>
      <c r="AQ480" t="s">
        <v>2243</v>
      </c>
    </row>
    <row r="481" spans="42:43" x14ac:dyDescent="0.25">
      <c r="AP481">
        <v>20</v>
      </c>
      <c r="AQ481" t="s">
        <v>2244</v>
      </c>
    </row>
    <row r="482" spans="42:43" x14ac:dyDescent="0.25">
      <c r="AP482">
        <v>20</v>
      </c>
      <c r="AQ482" t="s">
        <v>2245</v>
      </c>
    </row>
    <row r="483" spans="42:43" x14ac:dyDescent="0.25">
      <c r="AP483">
        <v>20</v>
      </c>
      <c r="AQ483" t="s">
        <v>2246</v>
      </c>
    </row>
    <row r="484" spans="42:43" x14ac:dyDescent="0.25">
      <c r="AP484">
        <v>20</v>
      </c>
      <c r="AQ484" t="s">
        <v>2247</v>
      </c>
    </row>
    <row r="485" spans="42:43" x14ac:dyDescent="0.25">
      <c r="AP485">
        <v>20</v>
      </c>
      <c r="AQ485" t="s">
        <v>2248</v>
      </c>
    </row>
    <row r="486" spans="42:43" x14ac:dyDescent="0.25">
      <c r="AP486">
        <v>20</v>
      </c>
      <c r="AQ486" t="s">
        <v>2249</v>
      </c>
    </row>
    <row r="487" spans="42:43" x14ac:dyDescent="0.25">
      <c r="AP487">
        <v>20</v>
      </c>
      <c r="AQ487" t="s">
        <v>2250</v>
      </c>
    </row>
    <row r="488" spans="42:43" x14ac:dyDescent="0.25">
      <c r="AP488">
        <v>20</v>
      </c>
      <c r="AQ488" t="s">
        <v>2251</v>
      </c>
    </row>
    <row r="489" spans="42:43" x14ac:dyDescent="0.25">
      <c r="AP489">
        <v>20</v>
      </c>
      <c r="AQ489" t="s">
        <v>2252</v>
      </c>
    </row>
    <row r="490" spans="42:43" x14ac:dyDescent="0.25">
      <c r="AP490">
        <v>20</v>
      </c>
      <c r="AQ490" t="s">
        <v>2253</v>
      </c>
    </row>
    <row r="491" spans="42:43" x14ac:dyDescent="0.25">
      <c r="AP491">
        <v>20</v>
      </c>
      <c r="AQ491" t="s">
        <v>2254</v>
      </c>
    </row>
    <row r="492" spans="42:43" x14ac:dyDescent="0.25">
      <c r="AP492">
        <v>20</v>
      </c>
      <c r="AQ492" t="s">
        <v>2255</v>
      </c>
    </row>
    <row r="493" spans="42:43" x14ac:dyDescent="0.25">
      <c r="AP493">
        <v>20</v>
      </c>
      <c r="AQ493" t="s">
        <v>2256</v>
      </c>
    </row>
    <row r="494" spans="42:43" x14ac:dyDescent="0.25">
      <c r="AP494">
        <v>20</v>
      </c>
      <c r="AQ494" t="s">
        <v>2257</v>
      </c>
    </row>
    <row r="495" spans="42:43" x14ac:dyDescent="0.25">
      <c r="AP495">
        <v>20</v>
      </c>
      <c r="AQ495" t="s">
        <v>2258</v>
      </c>
    </row>
    <row r="496" spans="42:43" x14ac:dyDescent="0.25">
      <c r="AP496">
        <v>20</v>
      </c>
      <c r="AQ496" t="s">
        <v>2259</v>
      </c>
    </row>
    <row r="497" spans="42:43" x14ac:dyDescent="0.25">
      <c r="AP497">
        <v>20</v>
      </c>
      <c r="AQ497" t="s">
        <v>2260</v>
      </c>
    </row>
    <row r="498" spans="42:43" x14ac:dyDescent="0.25">
      <c r="AP498">
        <v>20</v>
      </c>
      <c r="AQ498" t="s">
        <v>2261</v>
      </c>
    </row>
    <row r="499" spans="42:43" x14ac:dyDescent="0.25">
      <c r="AP499">
        <v>20</v>
      </c>
      <c r="AQ499" t="s">
        <v>2262</v>
      </c>
    </row>
    <row r="500" spans="42:43" x14ac:dyDescent="0.25">
      <c r="AP500">
        <v>20</v>
      </c>
      <c r="AQ500" t="s">
        <v>2263</v>
      </c>
    </row>
    <row r="501" spans="42:43" x14ac:dyDescent="0.25">
      <c r="AP501">
        <v>20</v>
      </c>
      <c r="AQ501" t="s">
        <v>2264</v>
      </c>
    </row>
    <row r="502" spans="42:43" x14ac:dyDescent="0.25">
      <c r="AP502">
        <v>20</v>
      </c>
      <c r="AQ502" t="s">
        <v>2265</v>
      </c>
    </row>
    <row r="503" spans="42:43" x14ac:dyDescent="0.25">
      <c r="AP503">
        <v>20</v>
      </c>
      <c r="AQ503" t="s">
        <v>2266</v>
      </c>
    </row>
    <row r="504" spans="42:43" x14ac:dyDescent="0.25">
      <c r="AP504">
        <v>20</v>
      </c>
      <c r="AQ504" t="s">
        <v>2267</v>
      </c>
    </row>
    <row r="505" spans="42:43" x14ac:dyDescent="0.25">
      <c r="AP505">
        <v>20</v>
      </c>
      <c r="AQ505" t="s">
        <v>2268</v>
      </c>
    </row>
    <row r="506" spans="42:43" x14ac:dyDescent="0.25">
      <c r="AP506">
        <v>20</v>
      </c>
      <c r="AQ506" t="s">
        <v>2269</v>
      </c>
    </row>
    <row r="507" spans="42:43" x14ac:dyDescent="0.25">
      <c r="AP507">
        <v>20</v>
      </c>
      <c r="AQ507" t="s">
        <v>2270</v>
      </c>
    </row>
    <row r="508" spans="42:43" x14ac:dyDescent="0.25">
      <c r="AP508">
        <v>20</v>
      </c>
      <c r="AQ508" t="s">
        <v>2271</v>
      </c>
    </row>
    <row r="509" spans="42:43" x14ac:dyDescent="0.25">
      <c r="AP509">
        <v>20</v>
      </c>
      <c r="AQ509" t="s">
        <v>2272</v>
      </c>
    </row>
    <row r="510" spans="42:43" x14ac:dyDescent="0.25">
      <c r="AP510">
        <v>20</v>
      </c>
      <c r="AQ510" t="s">
        <v>2273</v>
      </c>
    </row>
    <row r="511" spans="42:43" x14ac:dyDescent="0.25">
      <c r="AP511">
        <v>20</v>
      </c>
      <c r="AQ511" t="s">
        <v>2274</v>
      </c>
    </row>
    <row r="512" spans="42:43" x14ac:dyDescent="0.25">
      <c r="AP512">
        <v>20</v>
      </c>
      <c r="AQ512" t="s">
        <v>2275</v>
      </c>
    </row>
    <row r="513" spans="42:43" x14ac:dyDescent="0.25">
      <c r="AP513">
        <v>20</v>
      </c>
      <c r="AQ513" t="s">
        <v>2276</v>
      </c>
    </row>
    <row r="514" spans="42:43" x14ac:dyDescent="0.25">
      <c r="AP514">
        <v>20</v>
      </c>
      <c r="AQ514" t="s">
        <v>2277</v>
      </c>
    </row>
    <row r="515" spans="42:43" x14ac:dyDescent="0.25">
      <c r="AP515">
        <v>20</v>
      </c>
      <c r="AQ515" t="s">
        <v>2278</v>
      </c>
    </row>
    <row r="516" spans="42:43" x14ac:dyDescent="0.25">
      <c r="AP516">
        <v>20</v>
      </c>
      <c r="AQ516" t="s">
        <v>2279</v>
      </c>
    </row>
    <row r="517" spans="42:43" x14ac:dyDescent="0.25">
      <c r="AP517">
        <v>20</v>
      </c>
      <c r="AQ517" t="s">
        <v>2280</v>
      </c>
    </row>
    <row r="518" spans="42:43" x14ac:dyDescent="0.25">
      <c r="AP518">
        <v>20</v>
      </c>
      <c r="AQ518" t="s">
        <v>2281</v>
      </c>
    </row>
    <row r="519" spans="42:43" x14ac:dyDescent="0.25">
      <c r="AP519">
        <v>20</v>
      </c>
      <c r="AQ519" t="s">
        <v>2282</v>
      </c>
    </row>
    <row r="520" spans="42:43" x14ac:dyDescent="0.25">
      <c r="AP520">
        <v>20</v>
      </c>
      <c r="AQ520" t="s">
        <v>2283</v>
      </c>
    </row>
    <row r="521" spans="42:43" x14ac:dyDescent="0.25">
      <c r="AP521">
        <v>20</v>
      </c>
      <c r="AQ521" t="s">
        <v>2284</v>
      </c>
    </row>
    <row r="522" spans="42:43" x14ac:dyDescent="0.25">
      <c r="AP522">
        <v>20</v>
      </c>
      <c r="AQ522" t="s">
        <v>2285</v>
      </c>
    </row>
    <row r="523" spans="42:43" x14ac:dyDescent="0.25">
      <c r="AP523">
        <v>20</v>
      </c>
      <c r="AQ523" t="s">
        <v>2286</v>
      </c>
    </row>
    <row r="524" spans="42:43" x14ac:dyDescent="0.25">
      <c r="AP524">
        <v>20</v>
      </c>
      <c r="AQ524" t="s">
        <v>2287</v>
      </c>
    </row>
    <row r="525" spans="42:43" x14ac:dyDescent="0.25">
      <c r="AP525">
        <v>20</v>
      </c>
      <c r="AQ525" t="s">
        <v>2288</v>
      </c>
    </row>
    <row r="526" spans="42:43" x14ac:dyDescent="0.25">
      <c r="AP526">
        <v>20</v>
      </c>
      <c r="AQ526" t="s">
        <v>2289</v>
      </c>
    </row>
    <row r="527" spans="42:43" x14ac:dyDescent="0.25">
      <c r="AP527">
        <v>20</v>
      </c>
      <c r="AQ527" t="s">
        <v>2290</v>
      </c>
    </row>
    <row r="528" spans="42:43" x14ac:dyDescent="0.25">
      <c r="AP528">
        <v>20</v>
      </c>
      <c r="AQ528" t="s">
        <v>2291</v>
      </c>
    </row>
    <row r="529" spans="42:43" x14ac:dyDescent="0.25">
      <c r="AP529">
        <v>20</v>
      </c>
      <c r="AQ529" t="s">
        <v>2292</v>
      </c>
    </row>
    <row r="530" spans="42:43" x14ac:dyDescent="0.25">
      <c r="AP530">
        <v>20</v>
      </c>
      <c r="AQ530" t="s">
        <v>2293</v>
      </c>
    </row>
    <row r="531" spans="42:43" x14ac:dyDescent="0.25">
      <c r="AP531">
        <v>20</v>
      </c>
      <c r="AQ531" t="s">
        <v>2294</v>
      </c>
    </row>
    <row r="532" spans="42:43" x14ac:dyDescent="0.25">
      <c r="AP532">
        <v>20</v>
      </c>
      <c r="AQ532" t="s">
        <v>2295</v>
      </c>
    </row>
    <row r="533" spans="42:43" x14ac:dyDescent="0.25">
      <c r="AP533">
        <v>20</v>
      </c>
      <c r="AQ533" t="s">
        <v>2296</v>
      </c>
    </row>
    <row r="534" spans="42:43" x14ac:dyDescent="0.25">
      <c r="AP534">
        <v>20</v>
      </c>
      <c r="AQ534" t="s">
        <v>2297</v>
      </c>
    </row>
    <row r="535" spans="42:43" x14ac:dyDescent="0.25">
      <c r="AP535">
        <v>20</v>
      </c>
      <c r="AQ535" t="s">
        <v>2298</v>
      </c>
    </row>
    <row r="536" spans="42:43" x14ac:dyDescent="0.25">
      <c r="AP536">
        <v>20</v>
      </c>
      <c r="AQ536" t="s">
        <v>2299</v>
      </c>
    </row>
    <row r="537" spans="42:43" x14ac:dyDescent="0.25">
      <c r="AP537">
        <v>20</v>
      </c>
      <c r="AQ537" t="s">
        <v>2300</v>
      </c>
    </row>
    <row r="538" spans="42:43" x14ac:dyDescent="0.25">
      <c r="AP538">
        <v>20</v>
      </c>
      <c r="AQ538" t="s">
        <v>2301</v>
      </c>
    </row>
    <row r="539" spans="42:43" x14ac:dyDescent="0.25">
      <c r="AP539">
        <v>20</v>
      </c>
      <c r="AQ539" t="s">
        <v>2302</v>
      </c>
    </row>
    <row r="540" spans="42:43" x14ac:dyDescent="0.25">
      <c r="AP540">
        <v>20</v>
      </c>
      <c r="AQ540" t="s">
        <v>2303</v>
      </c>
    </row>
    <row r="541" spans="42:43" x14ac:dyDescent="0.25">
      <c r="AP541">
        <v>20</v>
      </c>
      <c r="AQ541" t="s">
        <v>2304</v>
      </c>
    </row>
    <row r="542" spans="42:43" x14ac:dyDescent="0.25">
      <c r="AP542">
        <v>20</v>
      </c>
      <c r="AQ542" t="s">
        <v>2305</v>
      </c>
    </row>
    <row r="543" spans="42:43" x14ac:dyDescent="0.25">
      <c r="AP543">
        <v>20</v>
      </c>
      <c r="AQ543" t="s">
        <v>2306</v>
      </c>
    </row>
    <row r="544" spans="42:43" x14ac:dyDescent="0.25">
      <c r="AP544">
        <v>20</v>
      </c>
      <c r="AQ544" t="s">
        <v>2307</v>
      </c>
    </row>
    <row r="545" spans="42:43" x14ac:dyDescent="0.25">
      <c r="AP545">
        <v>20</v>
      </c>
      <c r="AQ545" t="s">
        <v>2308</v>
      </c>
    </row>
    <row r="546" spans="42:43" x14ac:dyDescent="0.25">
      <c r="AP546">
        <v>20</v>
      </c>
      <c r="AQ546" t="s">
        <v>2309</v>
      </c>
    </row>
    <row r="547" spans="42:43" x14ac:dyDescent="0.25">
      <c r="AP547">
        <v>20</v>
      </c>
      <c r="AQ547" t="s">
        <v>2310</v>
      </c>
    </row>
    <row r="548" spans="42:43" x14ac:dyDescent="0.25">
      <c r="AP548">
        <v>20</v>
      </c>
      <c r="AQ548" t="s">
        <v>2311</v>
      </c>
    </row>
    <row r="549" spans="42:43" x14ac:dyDescent="0.25">
      <c r="AP549">
        <v>20</v>
      </c>
      <c r="AQ549" t="s">
        <v>2312</v>
      </c>
    </row>
    <row r="550" spans="42:43" x14ac:dyDescent="0.25">
      <c r="AP550">
        <v>20</v>
      </c>
      <c r="AQ550" t="s">
        <v>2313</v>
      </c>
    </row>
    <row r="551" spans="42:43" x14ac:dyDescent="0.25">
      <c r="AP551">
        <v>20</v>
      </c>
      <c r="AQ551" t="s">
        <v>2314</v>
      </c>
    </row>
    <row r="552" spans="42:43" x14ac:dyDescent="0.25">
      <c r="AP552">
        <v>20</v>
      </c>
      <c r="AQ552" t="s">
        <v>2315</v>
      </c>
    </row>
    <row r="553" spans="42:43" x14ac:dyDescent="0.25">
      <c r="AP553">
        <v>20</v>
      </c>
      <c r="AQ553" t="s">
        <v>2316</v>
      </c>
    </row>
    <row r="554" spans="42:43" x14ac:dyDescent="0.25">
      <c r="AP554">
        <v>20</v>
      </c>
      <c r="AQ554" t="s">
        <v>2317</v>
      </c>
    </row>
    <row r="555" spans="42:43" x14ac:dyDescent="0.25">
      <c r="AP555">
        <v>20</v>
      </c>
      <c r="AQ555" t="s">
        <v>2318</v>
      </c>
    </row>
    <row r="556" spans="42:43" x14ac:dyDescent="0.25">
      <c r="AP556">
        <v>20</v>
      </c>
      <c r="AQ556" t="s">
        <v>2319</v>
      </c>
    </row>
    <row r="557" spans="42:43" x14ac:dyDescent="0.25">
      <c r="AP557">
        <v>20</v>
      </c>
      <c r="AQ557" t="s">
        <v>2320</v>
      </c>
    </row>
    <row r="558" spans="42:43" x14ac:dyDescent="0.25">
      <c r="AP558">
        <v>20</v>
      </c>
      <c r="AQ558" t="s">
        <v>2321</v>
      </c>
    </row>
    <row r="559" spans="42:43" x14ac:dyDescent="0.25">
      <c r="AP559">
        <v>20</v>
      </c>
      <c r="AQ559" t="s">
        <v>2322</v>
      </c>
    </row>
    <row r="560" spans="42:43" x14ac:dyDescent="0.25">
      <c r="AP560">
        <v>20</v>
      </c>
      <c r="AQ560" t="s">
        <v>2323</v>
      </c>
    </row>
    <row r="561" spans="42:43" x14ac:dyDescent="0.25">
      <c r="AP561">
        <v>20</v>
      </c>
      <c r="AQ561" t="s">
        <v>2324</v>
      </c>
    </row>
    <row r="562" spans="42:43" x14ac:dyDescent="0.25">
      <c r="AP562">
        <v>20</v>
      </c>
      <c r="AQ562" t="s">
        <v>2325</v>
      </c>
    </row>
    <row r="563" spans="42:43" x14ac:dyDescent="0.25">
      <c r="AP563">
        <v>20</v>
      </c>
      <c r="AQ563" t="s">
        <v>1445</v>
      </c>
    </row>
    <row r="564" spans="42:43" x14ac:dyDescent="0.25">
      <c r="AP564">
        <v>20</v>
      </c>
      <c r="AQ564" t="s">
        <v>2326</v>
      </c>
    </row>
    <row r="565" spans="42:43" x14ac:dyDescent="0.25">
      <c r="AP565">
        <v>20</v>
      </c>
      <c r="AQ565" t="s">
        <v>2327</v>
      </c>
    </row>
    <row r="566" spans="42:43" x14ac:dyDescent="0.25">
      <c r="AP566">
        <v>20</v>
      </c>
      <c r="AQ566" t="s">
        <v>2328</v>
      </c>
    </row>
    <row r="567" spans="42:43" x14ac:dyDescent="0.25">
      <c r="AP567">
        <v>20</v>
      </c>
      <c r="AQ567" t="s">
        <v>2329</v>
      </c>
    </row>
    <row r="568" spans="42:43" x14ac:dyDescent="0.25">
      <c r="AP568">
        <v>20</v>
      </c>
      <c r="AQ568" t="s">
        <v>2330</v>
      </c>
    </row>
    <row r="569" spans="42:43" x14ac:dyDescent="0.25">
      <c r="AP569">
        <v>20</v>
      </c>
      <c r="AQ569" t="s">
        <v>2331</v>
      </c>
    </row>
    <row r="570" spans="42:43" x14ac:dyDescent="0.25">
      <c r="AP570">
        <v>20</v>
      </c>
      <c r="AQ570" t="s">
        <v>2332</v>
      </c>
    </row>
    <row r="571" spans="42:43" x14ac:dyDescent="0.25">
      <c r="AP571">
        <v>20</v>
      </c>
      <c r="AQ571" t="s">
        <v>2333</v>
      </c>
    </row>
    <row r="572" spans="42:43" x14ac:dyDescent="0.25">
      <c r="AP572">
        <v>20</v>
      </c>
      <c r="AQ572" t="s">
        <v>2334</v>
      </c>
    </row>
  </sheetData>
  <sheetProtection algorithmName="SHA-512" hashValue="qevmCoF5TPFieandj4bWTlig0PZmEwacloJLxvKDr7Lc7g2m3yohoGC3drRs2JZ/W4USOoGwCWjXimrjdWy4+Q==" saltValue="TShsdXaCPddPLOnCrpvmrg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XFC67"/>
  <sheetViews>
    <sheetView showGridLines="0" topLeftCell="A5" zoomScale="90" zoomScaleNormal="90" workbookViewId="0">
      <selection activeCell="A19" sqref="A19"/>
    </sheetView>
  </sheetViews>
  <sheetFormatPr baseColWidth="10" defaultColWidth="10.85546875" defaultRowHeight="15" zeroHeight="1" x14ac:dyDescent="0.25"/>
  <cols>
    <col min="1" max="1" width="72.140625" style="1" customWidth="1"/>
    <col min="2" max="6" width="20.7109375" customWidth="1"/>
    <col min="7" max="7" width="0" hidden="1" customWidth="1"/>
    <col min="8" max="8" width="0" hidden="1"/>
    <col min="9" max="16381" width="0" hidden="1" customWidth="1"/>
    <col min="16382" max="16382" width="5.7109375" hidden="1" customWidth="1"/>
    <col min="16383" max="16383" width="4.85546875" hidden="1" customWidth="1"/>
    <col min="16384" max="16384" width="9.140625" hidden="1" customWidth="1"/>
  </cols>
  <sheetData>
    <row r="1" spans="1:7" s="91" customFormat="1" ht="34.5" customHeight="1" x14ac:dyDescent="0.25">
      <c r="A1" s="170" t="s">
        <v>495</v>
      </c>
      <c r="B1" s="170"/>
      <c r="C1" s="170"/>
      <c r="D1" s="170"/>
      <c r="E1" s="170"/>
      <c r="F1" s="170"/>
      <c r="G1" s="111"/>
    </row>
    <row r="2" spans="1:7" x14ac:dyDescent="0.25">
      <c r="A2" s="158" t="str">
        <f>ENTE_PUBLICO</f>
        <v>ORGANISMO, Gobierno del Estado de Guanajuato</v>
      </c>
      <c r="B2" s="159"/>
      <c r="C2" s="159"/>
      <c r="D2" s="159"/>
      <c r="E2" s="159"/>
      <c r="F2" s="160"/>
    </row>
    <row r="3" spans="1:7" x14ac:dyDescent="0.25">
      <c r="A3" s="167" t="s">
        <v>496</v>
      </c>
      <c r="B3" s="168"/>
      <c r="C3" s="168"/>
      <c r="D3" s="168"/>
      <c r="E3" s="168"/>
      <c r="F3" s="169"/>
    </row>
    <row r="4" spans="1:7" ht="30" x14ac:dyDescent="0.25">
      <c r="A4" s="9"/>
      <c r="B4" s="9" t="s">
        <v>497</v>
      </c>
      <c r="C4" s="9" t="s">
        <v>498</v>
      </c>
      <c r="D4" s="9" t="s">
        <v>499</v>
      </c>
      <c r="E4" s="9" t="s">
        <v>500</v>
      </c>
      <c r="F4" s="9" t="s">
        <v>501</v>
      </c>
    </row>
    <row r="5" spans="1:7" x14ac:dyDescent="0.25">
      <c r="A5" s="136" t="s">
        <v>502</v>
      </c>
      <c r="B5" s="5"/>
      <c r="C5" s="5"/>
      <c r="D5" s="5"/>
      <c r="E5" s="5"/>
      <c r="F5" s="5"/>
    </row>
    <row r="6" spans="1:7" ht="30" x14ac:dyDescent="0.25">
      <c r="A6" s="137" t="s">
        <v>503</v>
      </c>
      <c r="B6" s="60"/>
      <c r="C6" s="60"/>
      <c r="D6" s="60"/>
      <c r="E6" s="60"/>
      <c r="F6" s="60"/>
    </row>
    <row r="7" spans="1:7" x14ac:dyDescent="0.25">
      <c r="A7" s="137" t="s">
        <v>504</v>
      </c>
      <c r="B7" s="60"/>
      <c r="C7" s="60"/>
      <c r="D7" s="60"/>
      <c r="E7" s="60"/>
      <c r="F7" s="60"/>
    </row>
    <row r="8" spans="1:7" x14ac:dyDescent="0.25">
      <c r="A8" s="138"/>
      <c r="B8" s="54"/>
      <c r="C8" s="54"/>
      <c r="D8" s="54"/>
      <c r="E8" s="54"/>
      <c r="F8" s="54"/>
    </row>
    <row r="9" spans="1:7" x14ac:dyDescent="0.25">
      <c r="A9" s="136" t="s">
        <v>505</v>
      </c>
      <c r="B9" s="54"/>
      <c r="C9" s="54"/>
      <c r="D9" s="54"/>
      <c r="E9" s="54"/>
      <c r="F9" s="54"/>
    </row>
    <row r="10" spans="1:7" x14ac:dyDescent="0.25">
      <c r="A10" s="137" t="s">
        <v>506</v>
      </c>
      <c r="B10" s="60"/>
      <c r="C10" s="60"/>
      <c r="D10" s="60"/>
      <c r="E10" s="60"/>
      <c r="F10" s="60"/>
    </row>
    <row r="11" spans="1:7" x14ac:dyDescent="0.25">
      <c r="A11" s="139" t="s">
        <v>507</v>
      </c>
      <c r="B11" s="60"/>
      <c r="C11" s="60"/>
      <c r="D11" s="60"/>
      <c r="E11" s="60"/>
      <c r="F11" s="60"/>
    </row>
    <row r="12" spans="1:7" x14ac:dyDescent="0.25">
      <c r="A12" s="139" t="s">
        <v>508</v>
      </c>
      <c r="B12" s="60"/>
      <c r="C12" s="60"/>
      <c r="D12" s="60"/>
      <c r="E12" s="60"/>
      <c r="F12" s="60"/>
    </row>
    <row r="13" spans="1:7" x14ac:dyDescent="0.25">
      <c r="A13" s="139" t="s">
        <v>509</v>
      </c>
      <c r="B13" s="60"/>
      <c r="C13" s="60"/>
      <c r="D13" s="60"/>
      <c r="E13" s="60"/>
      <c r="F13" s="60"/>
    </row>
    <row r="14" spans="1:7" x14ac:dyDescent="0.25">
      <c r="A14" s="137" t="s">
        <v>510</v>
      </c>
      <c r="B14" s="60"/>
      <c r="C14" s="60"/>
      <c r="D14" s="60"/>
      <c r="E14" s="60"/>
      <c r="F14" s="60"/>
    </row>
    <row r="15" spans="1:7" x14ac:dyDescent="0.25">
      <c r="A15" s="139" t="s">
        <v>507</v>
      </c>
      <c r="B15" s="60"/>
      <c r="C15" s="60"/>
      <c r="D15" s="60"/>
      <c r="E15" s="60"/>
      <c r="F15" s="60"/>
    </row>
    <row r="16" spans="1:7" x14ac:dyDescent="0.25">
      <c r="A16" s="139" t="s">
        <v>508</v>
      </c>
      <c r="B16" s="60"/>
      <c r="C16" s="60"/>
      <c r="D16" s="60"/>
      <c r="E16" s="60"/>
      <c r="F16" s="60"/>
    </row>
    <row r="17" spans="1:6" x14ac:dyDescent="0.25">
      <c r="A17" s="139" t="s">
        <v>509</v>
      </c>
      <c r="B17" s="60"/>
      <c r="C17" s="60"/>
      <c r="D17" s="60"/>
      <c r="E17" s="60"/>
      <c r="F17" s="60"/>
    </row>
    <row r="18" spans="1:6" x14ac:dyDescent="0.25">
      <c r="A18" s="137" t="s">
        <v>511</v>
      </c>
      <c r="B18" s="145"/>
      <c r="C18" s="60"/>
      <c r="D18" s="60"/>
      <c r="E18" s="60"/>
      <c r="F18" s="60"/>
    </row>
    <row r="19" spans="1:6" x14ac:dyDescent="0.25">
      <c r="A19" s="137" t="s">
        <v>512</v>
      </c>
      <c r="B19" s="60"/>
      <c r="C19" s="60"/>
      <c r="D19" s="60"/>
      <c r="E19" s="60"/>
      <c r="F19" s="60"/>
    </row>
    <row r="20" spans="1:6" x14ac:dyDescent="0.25">
      <c r="A20" s="137" t="s">
        <v>513</v>
      </c>
      <c r="B20" s="146"/>
      <c r="C20" s="146"/>
      <c r="D20" s="146"/>
      <c r="E20" s="146"/>
      <c r="F20" s="146"/>
    </row>
    <row r="21" spans="1:6" x14ac:dyDescent="0.25">
      <c r="A21" s="137" t="s">
        <v>514</v>
      </c>
      <c r="B21" s="146"/>
      <c r="C21" s="146"/>
      <c r="D21" s="146"/>
      <c r="E21" s="146"/>
      <c r="F21" s="146"/>
    </row>
    <row r="22" spans="1:6" x14ac:dyDescent="0.25">
      <c r="A22" s="64" t="s">
        <v>515</v>
      </c>
      <c r="B22" s="146"/>
      <c r="C22" s="146"/>
      <c r="D22" s="146"/>
      <c r="E22" s="146"/>
      <c r="F22" s="146"/>
    </row>
    <row r="23" spans="1:6" x14ac:dyDescent="0.25">
      <c r="A23" s="64" t="s">
        <v>516</v>
      </c>
      <c r="B23" s="146"/>
      <c r="C23" s="146"/>
      <c r="D23" s="146"/>
      <c r="E23" s="146"/>
      <c r="F23" s="146"/>
    </row>
    <row r="24" spans="1:6" x14ac:dyDescent="0.25">
      <c r="A24" s="64" t="s">
        <v>517</v>
      </c>
      <c r="B24" s="147"/>
      <c r="C24" s="60"/>
      <c r="D24" s="60"/>
      <c r="E24" s="60"/>
      <c r="F24" s="60"/>
    </row>
    <row r="25" spans="1:6" x14ac:dyDescent="0.25">
      <c r="A25" s="137" t="s">
        <v>518</v>
      </c>
      <c r="B25" s="147"/>
      <c r="C25" s="60"/>
      <c r="D25" s="60"/>
      <c r="E25" s="60"/>
      <c r="F25" s="60"/>
    </row>
    <row r="26" spans="1:6" x14ac:dyDescent="0.25">
      <c r="A26" s="138"/>
      <c r="B26" s="54"/>
      <c r="C26" s="54"/>
      <c r="D26" s="54"/>
      <c r="E26" s="54"/>
      <c r="F26" s="54"/>
    </row>
    <row r="27" spans="1:6" x14ac:dyDescent="0.25">
      <c r="A27" s="136" t="s">
        <v>519</v>
      </c>
      <c r="B27" s="54"/>
      <c r="C27" s="54"/>
      <c r="D27" s="54"/>
      <c r="E27" s="54"/>
      <c r="F27" s="54"/>
    </row>
    <row r="28" spans="1:6" x14ac:dyDescent="0.25">
      <c r="A28" s="137" t="s">
        <v>520</v>
      </c>
      <c r="B28" s="60"/>
      <c r="C28" s="60"/>
      <c r="D28" s="60"/>
      <c r="E28" s="60"/>
      <c r="F28" s="60"/>
    </row>
    <row r="29" spans="1:6" x14ac:dyDescent="0.25">
      <c r="A29" s="138"/>
      <c r="B29" s="54"/>
      <c r="C29" s="54"/>
      <c r="D29" s="54"/>
      <c r="E29" s="54"/>
      <c r="F29" s="54"/>
    </row>
    <row r="30" spans="1:6" x14ac:dyDescent="0.25">
      <c r="A30" s="136" t="s">
        <v>521</v>
      </c>
      <c r="B30" s="54"/>
      <c r="C30" s="54"/>
      <c r="D30" s="54"/>
      <c r="E30" s="54"/>
      <c r="F30" s="54"/>
    </row>
    <row r="31" spans="1:6" x14ac:dyDescent="0.25">
      <c r="A31" s="137" t="s">
        <v>506</v>
      </c>
      <c r="B31" s="60"/>
      <c r="C31" s="60"/>
      <c r="D31" s="60"/>
      <c r="E31" s="60"/>
      <c r="F31" s="60"/>
    </row>
    <row r="32" spans="1:6" x14ac:dyDescent="0.25">
      <c r="A32" s="137" t="s">
        <v>510</v>
      </c>
      <c r="B32" s="60"/>
      <c r="C32" s="60"/>
      <c r="D32" s="60"/>
      <c r="E32" s="60"/>
      <c r="F32" s="60"/>
    </row>
    <row r="33" spans="1:6" x14ac:dyDescent="0.25">
      <c r="A33" s="137" t="s">
        <v>522</v>
      </c>
      <c r="B33" s="60"/>
      <c r="C33" s="60"/>
      <c r="D33" s="60"/>
      <c r="E33" s="60"/>
      <c r="F33" s="60"/>
    </row>
    <row r="34" spans="1:6" x14ac:dyDescent="0.25">
      <c r="A34" s="138"/>
      <c r="B34" s="54"/>
      <c r="C34" s="54"/>
      <c r="D34" s="54"/>
      <c r="E34" s="54"/>
      <c r="F34" s="54"/>
    </row>
    <row r="35" spans="1:6" x14ac:dyDescent="0.25">
      <c r="A35" s="136" t="s">
        <v>523</v>
      </c>
      <c r="B35" s="54"/>
      <c r="C35" s="54"/>
      <c r="D35" s="54"/>
      <c r="E35" s="54"/>
      <c r="F35" s="54"/>
    </row>
    <row r="36" spans="1:6" x14ac:dyDescent="0.25">
      <c r="A36" s="137" t="s">
        <v>524</v>
      </c>
      <c r="B36" s="60"/>
      <c r="C36" s="60"/>
      <c r="D36" s="60"/>
      <c r="E36" s="60"/>
      <c r="F36" s="60"/>
    </row>
    <row r="37" spans="1:6" x14ac:dyDescent="0.25">
      <c r="A37" s="137" t="s">
        <v>525</v>
      </c>
      <c r="B37" s="60"/>
      <c r="C37" s="60"/>
      <c r="D37" s="60"/>
      <c r="E37" s="60"/>
      <c r="F37" s="60"/>
    </row>
    <row r="38" spans="1:6" x14ac:dyDescent="0.25">
      <c r="A38" s="137" t="s">
        <v>526</v>
      </c>
      <c r="B38" s="147"/>
      <c r="C38" s="60"/>
      <c r="D38" s="60"/>
      <c r="E38" s="60"/>
      <c r="F38" s="60"/>
    </row>
    <row r="39" spans="1:6" x14ac:dyDescent="0.25">
      <c r="A39" s="138"/>
      <c r="B39" s="54"/>
      <c r="C39" s="54"/>
      <c r="D39" s="54"/>
      <c r="E39" s="54"/>
      <c r="F39" s="54"/>
    </row>
    <row r="40" spans="1:6" x14ac:dyDescent="0.25">
      <c r="A40" s="136" t="s">
        <v>527</v>
      </c>
      <c r="B40" s="60"/>
      <c r="C40" s="60"/>
      <c r="D40" s="60"/>
      <c r="E40" s="60"/>
      <c r="F40" s="60"/>
    </row>
    <row r="41" spans="1:6" x14ac:dyDescent="0.25">
      <c r="A41" s="138"/>
      <c r="B41" s="54"/>
      <c r="C41" s="54"/>
      <c r="D41" s="54"/>
      <c r="E41" s="54"/>
      <c r="F41" s="54"/>
    </row>
    <row r="42" spans="1:6" x14ac:dyDescent="0.25">
      <c r="A42" s="136" t="s">
        <v>528</v>
      </c>
      <c r="B42" s="54"/>
      <c r="C42" s="54"/>
      <c r="D42" s="54"/>
      <c r="E42" s="54"/>
      <c r="F42" s="54"/>
    </row>
    <row r="43" spans="1:6" x14ac:dyDescent="0.25">
      <c r="A43" s="137" t="s">
        <v>529</v>
      </c>
      <c r="B43" s="60"/>
      <c r="C43" s="60"/>
      <c r="D43" s="60"/>
      <c r="E43" s="60"/>
      <c r="F43" s="60"/>
    </row>
    <row r="44" spans="1:6" x14ac:dyDescent="0.25">
      <c r="A44" s="137" t="s">
        <v>530</v>
      </c>
      <c r="B44" s="60"/>
      <c r="C44" s="60"/>
      <c r="D44" s="60"/>
      <c r="E44" s="60"/>
      <c r="F44" s="60"/>
    </row>
    <row r="45" spans="1:6" x14ac:dyDescent="0.25">
      <c r="A45" s="137" t="s">
        <v>531</v>
      </c>
      <c r="B45" s="60"/>
      <c r="C45" s="60"/>
      <c r="D45" s="60"/>
      <c r="E45" s="60"/>
      <c r="F45" s="60"/>
    </row>
    <row r="46" spans="1:6" x14ac:dyDescent="0.25">
      <c r="A46" s="138"/>
      <c r="B46" s="54"/>
      <c r="C46" s="54"/>
      <c r="D46" s="54"/>
      <c r="E46" s="54"/>
      <c r="F46" s="54"/>
    </row>
    <row r="47" spans="1:6" ht="30" x14ac:dyDescent="0.25">
      <c r="A47" s="136" t="s">
        <v>532</v>
      </c>
      <c r="B47" s="54"/>
      <c r="C47" s="54"/>
      <c r="D47" s="54"/>
      <c r="E47" s="54"/>
      <c r="F47" s="54"/>
    </row>
    <row r="48" spans="1:6" x14ac:dyDescent="0.25">
      <c r="A48" s="64" t="s">
        <v>530</v>
      </c>
      <c r="B48" s="146"/>
      <c r="C48" s="146"/>
      <c r="D48" s="146"/>
      <c r="E48" s="146"/>
      <c r="F48" s="146"/>
    </row>
    <row r="49" spans="1:6" x14ac:dyDescent="0.25">
      <c r="A49" s="64" t="s">
        <v>531</v>
      </c>
      <c r="B49" s="146"/>
      <c r="C49" s="146"/>
      <c r="D49" s="146"/>
      <c r="E49" s="146"/>
      <c r="F49" s="146"/>
    </row>
    <row r="50" spans="1:6" x14ac:dyDescent="0.25">
      <c r="A50" s="138"/>
      <c r="B50" s="54"/>
      <c r="C50" s="54"/>
      <c r="D50" s="54"/>
      <c r="E50" s="54"/>
      <c r="F50" s="54"/>
    </row>
    <row r="51" spans="1:6" x14ac:dyDescent="0.25">
      <c r="A51" s="136" t="s">
        <v>533</v>
      </c>
      <c r="B51" s="54"/>
      <c r="C51" s="54"/>
      <c r="D51" s="54"/>
      <c r="E51" s="54"/>
      <c r="F51" s="54"/>
    </row>
    <row r="52" spans="1:6" x14ac:dyDescent="0.25">
      <c r="A52" s="137" t="s">
        <v>530</v>
      </c>
      <c r="B52" s="60"/>
      <c r="C52" s="60"/>
      <c r="D52" s="60"/>
      <c r="E52" s="60"/>
      <c r="F52" s="60"/>
    </row>
    <row r="53" spans="1:6" x14ac:dyDescent="0.25">
      <c r="A53" s="137" t="s">
        <v>531</v>
      </c>
      <c r="B53" s="60"/>
      <c r="C53" s="60"/>
      <c r="D53" s="60"/>
      <c r="E53" s="60"/>
      <c r="F53" s="60"/>
    </row>
    <row r="54" spans="1:6" x14ac:dyDescent="0.25">
      <c r="A54" s="137" t="s">
        <v>534</v>
      </c>
      <c r="B54" s="60"/>
      <c r="C54" s="60"/>
      <c r="D54" s="60"/>
      <c r="E54" s="60"/>
      <c r="F54" s="60"/>
    </row>
    <row r="55" spans="1:6" x14ac:dyDescent="0.25">
      <c r="A55" s="138"/>
      <c r="B55" s="54"/>
      <c r="C55" s="54"/>
      <c r="D55" s="54"/>
      <c r="E55" s="54"/>
      <c r="F55" s="54"/>
    </row>
    <row r="56" spans="1:6" x14ac:dyDescent="0.25">
      <c r="A56" s="136" t="s">
        <v>535</v>
      </c>
      <c r="B56" s="54"/>
      <c r="C56" s="54"/>
      <c r="D56" s="54"/>
      <c r="E56" s="54"/>
      <c r="F56" s="54"/>
    </row>
    <row r="57" spans="1:6" x14ac:dyDescent="0.25">
      <c r="A57" s="137" t="s">
        <v>530</v>
      </c>
      <c r="B57" s="60"/>
      <c r="C57" s="60"/>
      <c r="D57" s="60"/>
      <c r="E57" s="60"/>
      <c r="F57" s="60"/>
    </row>
    <row r="58" spans="1:6" x14ac:dyDescent="0.25">
      <c r="A58" s="137" t="s">
        <v>531</v>
      </c>
      <c r="B58" s="60"/>
      <c r="C58" s="60"/>
      <c r="D58" s="60"/>
      <c r="E58" s="60"/>
      <c r="F58" s="60"/>
    </row>
    <row r="59" spans="1:6" x14ac:dyDescent="0.25">
      <c r="A59" s="138"/>
      <c r="B59" s="54"/>
      <c r="C59" s="54"/>
      <c r="D59" s="54"/>
      <c r="E59" s="54"/>
      <c r="F59" s="54"/>
    </row>
    <row r="60" spans="1:6" x14ac:dyDescent="0.25">
      <c r="A60" s="136" t="s">
        <v>536</v>
      </c>
      <c r="B60" s="54"/>
      <c r="C60" s="54"/>
      <c r="D60" s="54"/>
      <c r="E60" s="54"/>
      <c r="F60" s="54"/>
    </row>
    <row r="61" spans="1:6" x14ac:dyDescent="0.25">
      <c r="A61" s="137" t="s">
        <v>537</v>
      </c>
      <c r="B61" s="60"/>
      <c r="C61" s="60"/>
      <c r="D61" s="60"/>
      <c r="E61" s="60"/>
      <c r="F61" s="60"/>
    </row>
    <row r="62" spans="1:6" x14ac:dyDescent="0.25">
      <c r="A62" s="137" t="s">
        <v>538</v>
      </c>
      <c r="B62" s="147"/>
      <c r="C62" s="60"/>
      <c r="D62" s="60"/>
      <c r="E62" s="60"/>
      <c r="F62" s="60"/>
    </row>
    <row r="63" spans="1:6" x14ac:dyDescent="0.25">
      <c r="A63" s="138"/>
      <c r="B63" s="54"/>
      <c r="C63" s="54"/>
      <c r="D63" s="54"/>
      <c r="E63" s="54"/>
      <c r="F63" s="54"/>
    </row>
    <row r="64" spans="1:6" x14ac:dyDescent="0.25">
      <c r="A64" s="136" t="s">
        <v>539</v>
      </c>
      <c r="B64" s="54"/>
      <c r="C64" s="54"/>
      <c r="D64" s="54"/>
      <c r="E64" s="54"/>
      <c r="F64" s="54"/>
    </row>
    <row r="65" spans="1:6" x14ac:dyDescent="0.25">
      <c r="A65" s="137" t="s">
        <v>540</v>
      </c>
      <c r="B65" s="60"/>
      <c r="C65" s="60"/>
      <c r="D65" s="60"/>
      <c r="E65" s="60"/>
      <c r="F65" s="60"/>
    </row>
    <row r="66" spans="1:6" x14ac:dyDescent="0.25">
      <c r="A66" s="137" t="s">
        <v>541</v>
      </c>
      <c r="B66" s="60"/>
      <c r="C66" s="60"/>
      <c r="D66" s="60"/>
      <c r="E66" s="60"/>
      <c r="F66" s="60"/>
    </row>
    <row r="67" spans="1:6" x14ac:dyDescent="0.25">
      <c r="A67" s="142"/>
      <c r="B67" s="65"/>
      <c r="C67" s="65"/>
      <c r="D67" s="65"/>
      <c r="E67" s="65"/>
      <c r="F67" s="65"/>
    </row>
  </sheetData>
  <sheetProtection password="D4CF" sheet="1" objects="1" scenarios="1"/>
  <mergeCells count="3">
    <mergeCell ref="A2:F2"/>
    <mergeCell ref="A3:F3"/>
    <mergeCell ref="A1:F1"/>
  </mergeCells>
  <dataValidations count="14">
    <dataValidation type="decimal" allowBlank="1" showInputMessage="1" showErrorMessage="1" sqref="B14:F14 B10:F10">
      <formula1>0</formula1>
      <formula2>200</formula2>
    </dataValidation>
    <dataValidation type="decimal" allowBlank="1" showInputMessage="1" showErrorMessage="1" prompt="El porcentaje (%) de crecimiento esperado de los activos del plan." sqref="B23:F23">
      <formula1>0</formula1>
      <formula2>100</formula2>
    </dataValidation>
    <dataValidation type="whole" allowBlank="1" showInputMessage="1" showErrorMessage="1" prompt="El año en que se elaboró el estudio actuarial más reciente." sqref="B65:F65">
      <formula1>1900</formula1>
      <formula2>2099</formula2>
    </dataValidation>
    <dataValidation type="whole" allowBlank="1" showInputMessage="1" showErrorMessage="1" prompt="Promedio de años de servicios de los trabajadores afiliados activos." sqref="B19:F19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>
      <formula1>0</formula1>
      <formula2>100</formula2>
    </dataValidation>
    <dataValidation type="decimal" allowBlank="1" showInputMessage="1" showErrorMessage="1" prompt="El porcentaje (%) de crecimiento esperado de los pensionados y jubilados." sqref="B22:F22">
      <formula1>0</formula1>
      <formula2>100</formula2>
    </dataValidation>
    <dataValidation type="whole" allowBlank="1" showInputMessage="1" showErrorMessage="1" prompt="La edad (en años) a la que el afiliado puede tramitar su jubilación o pensión." sqref="B24:F24">
      <formula1>0</formula1>
      <formula2>199</formula2>
    </dataValidation>
    <dataValidation type="decimal" allowBlank="1" showInputMessage="1" showErrorMessage="1" prompt="La esperanza de vida (en años) de los afiliados al plan. " sqref="B25:F25">
      <formula1>0</formula1>
      <formula2>199</formula2>
    </dataValidation>
    <dataValidation type="whole" allowBlank="1" showInputMessage="1" showErrorMessage="1" prompt="El año en que el plan se encuentre en descapitalización." sqref="B61:F61">
      <formula1>1900</formula1>
      <formula2>2099</formula2>
    </dataValidation>
    <dataValidation allowBlank="1" showInputMessage="1" showErrorMessage="1" prompt="La empresa o institución que elaboró el estudio actuarial más reciente." sqref="B66:F66"/>
    <dataValidation allowBlank="1" showInputMessage="1" showErrorMessage="1" prompt="Definir si el tipo de sistema corresponde a una prestación laboral o es un fondo general para trabajadores del estado o municipio." sqref="B6:F6"/>
    <dataValidation allowBlank="1" showInputMessage="1" showErrorMessage="1" prompt="Definir si el tipo de sistema es un plan de beneficio definido, de contribución definida o mixto." sqref="B7:F7"/>
    <dataValidation type="whole" allowBlank="1" showInputMessage="1" showErrorMessage="1" sqref="B11:F13 B15:F17">
      <formula1>0</formula1>
      <formula2>199</formula2>
    </dataValidation>
    <dataValidation type="decimal" allowBlank="1" showInputMessage="1" showErrorMessage="1" sqref="B52:F54 B57:F58 B62:F62 B43:F45 B36:F38 B31:F33 B28:F28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B40</xm:sqref>
        </x14:dataValidation>
        <x14:dataValidation type="decimal" allowBlank="1" showInputMessage="1" showErrorMessage="1" prompt="El valor presente de las contribuciones asociadas a los sueldos futuros de cotización de la generación actual.">
          <x14:formula1>
            <xm:f>0</xm:f>
          </x14:formula1>
          <x14:formula2>
            <xm:f>'Info General'!E16</xm:f>
          </x14:formula2>
          <xm:sqref>B48:F48</xm:sqref>
        </x14:dataValidation>
        <x14:dataValidation type="decimal" allowBlank="1" showInputMessage="1" showErrorMessage="1" prompt="El valor presente de las contribuciones asociadas a los sueldos futuros de cotización de generaciones futuras.">
          <x14:formula1>
            <xm:f>0</xm:f>
          </x14:formula1>
          <x14:formula2>
            <xm:f>'Info General'!E17</xm:f>
          </x14:formula2>
          <xm:sqref>B49:F49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B18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C18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D18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E18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F18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C40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D40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E40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F40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T52"/>
  <sheetViews>
    <sheetView workbookViewId="0">
      <selection activeCell="P20" sqref="P20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20.7109375" bestFit="1" customWidth="1"/>
    <col min="22" max="22" width="15" bestFit="1" customWidth="1"/>
    <col min="23" max="23" width="27.28515625" bestFit="1" customWidth="1"/>
    <col min="24" max="24" width="16" bestFit="1" customWidth="1"/>
  </cols>
  <sheetData>
    <row r="1" spans="1:20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s="36" t="s">
        <v>3279</v>
      </c>
      <c r="Q1" s="36" t="s">
        <v>3280</v>
      </c>
      <c r="R1" s="36" t="s">
        <v>3281</v>
      </c>
      <c r="S1" s="36" t="s">
        <v>3282</v>
      </c>
      <c r="T1" s="36" t="s">
        <v>3283</v>
      </c>
    </row>
    <row r="2" spans="1:20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8,1,0,0,0,0,0</v>
      </c>
      <c r="B2">
        <v>8</v>
      </c>
      <c r="C2">
        <v>1</v>
      </c>
      <c r="I2" t="s">
        <v>502</v>
      </c>
      <c r="P2" s="18"/>
      <c r="Q2" s="18"/>
      <c r="R2" s="18"/>
      <c r="S2" s="18"/>
      <c r="T2" s="18"/>
    </row>
    <row r="3" spans="1:20" x14ac:dyDescent="0.25">
      <c r="A3" t="str">
        <f t="shared" ref="A3:A5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8,1,1,0,0,0,0</v>
      </c>
      <c r="B3">
        <v>8</v>
      </c>
      <c r="C3">
        <v>1</v>
      </c>
      <c r="D3">
        <v>1</v>
      </c>
      <c r="J3" t="s">
        <v>503</v>
      </c>
      <c r="P3" s="18">
        <f>'Formato 8'!B6</f>
        <v>0</v>
      </c>
      <c r="Q3" s="18">
        <f>'Formato 8'!C6</f>
        <v>0</v>
      </c>
      <c r="R3" s="18">
        <f>'Formato 8'!D6</f>
        <v>0</v>
      </c>
      <c r="S3" s="18">
        <f>'Formato 8'!E6</f>
        <v>0</v>
      </c>
      <c r="T3" s="18">
        <f>'Formato 8'!F6</f>
        <v>0</v>
      </c>
    </row>
    <row r="4" spans="1:20" x14ac:dyDescent="0.25">
      <c r="A4" t="str">
        <f t="shared" si="0"/>
        <v>8,1,2,0,0,0,0</v>
      </c>
      <c r="B4">
        <v>8</v>
      </c>
      <c r="C4">
        <v>1</v>
      </c>
      <c r="D4">
        <v>2</v>
      </c>
      <c r="J4" t="s">
        <v>504</v>
      </c>
      <c r="P4" s="18">
        <f>'Formato 8'!B7</f>
        <v>0</v>
      </c>
      <c r="Q4" s="18">
        <f>'Formato 8'!C7</f>
        <v>0</v>
      </c>
      <c r="R4" s="18">
        <f>'Formato 8'!D7</f>
        <v>0</v>
      </c>
      <c r="S4" s="18">
        <f>'Formato 8'!E7</f>
        <v>0</v>
      </c>
      <c r="T4" s="18">
        <f>'Formato 8'!F7</f>
        <v>0</v>
      </c>
    </row>
    <row r="5" spans="1:20" x14ac:dyDescent="0.25">
      <c r="A5" t="str">
        <f t="shared" si="0"/>
        <v>8,2,0,0,0,0,0</v>
      </c>
      <c r="B5">
        <v>8</v>
      </c>
      <c r="C5">
        <v>2</v>
      </c>
      <c r="I5" t="s">
        <v>505</v>
      </c>
      <c r="P5" s="18"/>
      <c r="Q5" s="18"/>
      <c r="R5" s="18"/>
      <c r="S5" s="18"/>
      <c r="T5" s="18"/>
    </row>
    <row r="6" spans="1:20" x14ac:dyDescent="0.25">
      <c r="A6" t="str">
        <f t="shared" si="0"/>
        <v>8,2,1,0,0,0,0</v>
      </c>
      <c r="B6">
        <v>8</v>
      </c>
      <c r="C6">
        <v>2</v>
      </c>
      <c r="D6">
        <v>1</v>
      </c>
      <c r="J6" t="s">
        <v>506</v>
      </c>
      <c r="P6" s="18">
        <f>'Formato 8'!B10</f>
        <v>0</v>
      </c>
      <c r="Q6" s="18">
        <f>'Formato 8'!C10</f>
        <v>0</v>
      </c>
      <c r="R6" s="18">
        <f>'Formato 8'!D10</f>
        <v>0</v>
      </c>
      <c r="S6" s="18">
        <f>'Formato 8'!E10</f>
        <v>0</v>
      </c>
      <c r="T6" s="18">
        <f>'Formato 8'!F10</f>
        <v>0</v>
      </c>
    </row>
    <row r="7" spans="1:20" x14ac:dyDescent="0.25">
      <c r="A7" t="str">
        <f t="shared" si="0"/>
        <v>8,2,1,1,0,0,0</v>
      </c>
      <c r="B7">
        <v>8</v>
      </c>
      <c r="C7">
        <v>2</v>
      </c>
      <c r="D7">
        <v>1</v>
      </c>
      <c r="E7">
        <v>1</v>
      </c>
      <c r="K7" t="s">
        <v>507</v>
      </c>
      <c r="P7" s="18">
        <f>'Formato 8'!B11</f>
        <v>0</v>
      </c>
      <c r="Q7" s="18">
        <f>'Formato 8'!C11</f>
        <v>0</v>
      </c>
      <c r="R7" s="18">
        <f>'Formato 8'!D11</f>
        <v>0</v>
      </c>
      <c r="S7" s="18">
        <f>'Formato 8'!E11</f>
        <v>0</v>
      </c>
      <c r="T7" s="18">
        <f>'Formato 8'!F11</f>
        <v>0</v>
      </c>
    </row>
    <row r="8" spans="1:20" x14ac:dyDescent="0.25">
      <c r="A8" t="str">
        <f t="shared" si="0"/>
        <v>8,2,1,2,0,0,0</v>
      </c>
      <c r="B8">
        <v>8</v>
      </c>
      <c r="C8">
        <v>2</v>
      </c>
      <c r="D8">
        <v>1</v>
      </c>
      <c r="E8">
        <v>2</v>
      </c>
      <c r="K8" t="s">
        <v>508</v>
      </c>
      <c r="P8" s="18">
        <f>'Formato 8'!B12</f>
        <v>0</v>
      </c>
      <c r="Q8" s="18">
        <f>'Formato 8'!C12</f>
        <v>0</v>
      </c>
      <c r="R8" s="18">
        <f>'Formato 8'!D12</f>
        <v>0</v>
      </c>
      <c r="S8" s="18">
        <f>'Formato 8'!E12</f>
        <v>0</v>
      </c>
      <c r="T8" s="18">
        <f>'Formato 8'!F12</f>
        <v>0</v>
      </c>
    </row>
    <row r="9" spans="1:20" x14ac:dyDescent="0.25">
      <c r="A9" t="str">
        <f t="shared" si="0"/>
        <v>8,2,1,3,0,0,0</v>
      </c>
      <c r="B9">
        <v>8</v>
      </c>
      <c r="C9">
        <v>2</v>
      </c>
      <c r="D9">
        <v>1</v>
      </c>
      <c r="E9">
        <v>3</v>
      </c>
      <c r="K9" t="s">
        <v>509</v>
      </c>
      <c r="P9" s="18">
        <f>'Formato 8'!B13</f>
        <v>0</v>
      </c>
      <c r="Q9" s="18">
        <f>'Formato 8'!C13</f>
        <v>0</v>
      </c>
      <c r="R9" s="18">
        <f>'Formato 8'!D13</f>
        <v>0</v>
      </c>
      <c r="S9" s="18">
        <f>'Formato 8'!E13</f>
        <v>0</v>
      </c>
      <c r="T9" s="18">
        <f>'Formato 8'!F13</f>
        <v>0</v>
      </c>
    </row>
    <row r="10" spans="1:20" x14ac:dyDescent="0.25">
      <c r="A10" t="str">
        <f t="shared" si="0"/>
        <v>8,2,2,0,0,0,0</v>
      </c>
      <c r="B10">
        <v>8</v>
      </c>
      <c r="C10">
        <v>2</v>
      </c>
      <c r="D10">
        <v>2</v>
      </c>
      <c r="J10" t="s">
        <v>510</v>
      </c>
      <c r="P10" s="18">
        <f>'Formato 8'!B14</f>
        <v>0</v>
      </c>
      <c r="Q10" s="18">
        <f>'Formato 8'!C14</f>
        <v>0</v>
      </c>
      <c r="R10" s="18">
        <f>'Formato 8'!D14</f>
        <v>0</v>
      </c>
      <c r="S10" s="18">
        <f>'Formato 8'!E14</f>
        <v>0</v>
      </c>
      <c r="T10" s="18">
        <f>'Formato 8'!F14</f>
        <v>0</v>
      </c>
    </row>
    <row r="11" spans="1:20" x14ac:dyDescent="0.25">
      <c r="A11" t="str">
        <f t="shared" si="0"/>
        <v>8,2,2,1,0,0,0</v>
      </c>
      <c r="B11">
        <v>8</v>
      </c>
      <c r="C11">
        <v>2</v>
      </c>
      <c r="D11">
        <v>2</v>
      </c>
      <c r="E11">
        <v>1</v>
      </c>
      <c r="K11" t="s">
        <v>507</v>
      </c>
      <c r="P11" s="18">
        <f>'Formato 8'!B15</f>
        <v>0</v>
      </c>
      <c r="Q11" s="18">
        <f>'Formato 8'!C15</f>
        <v>0</v>
      </c>
      <c r="R11" s="18">
        <f>'Formato 8'!D15</f>
        <v>0</v>
      </c>
      <c r="S11" s="18">
        <f>'Formato 8'!E15</f>
        <v>0</v>
      </c>
      <c r="T11" s="18">
        <f>'Formato 8'!F15</f>
        <v>0</v>
      </c>
    </row>
    <row r="12" spans="1:20" x14ac:dyDescent="0.25">
      <c r="A12" t="str">
        <f t="shared" si="0"/>
        <v>8,2,2,2,0,0,0</v>
      </c>
      <c r="B12">
        <v>8</v>
      </c>
      <c r="C12">
        <v>2</v>
      </c>
      <c r="D12">
        <v>2</v>
      </c>
      <c r="E12">
        <v>2</v>
      </c>
      <c r="K12" t="s">
        <v>508</v>
      </c>
      <c r="P12" s="18">
        <f>'Formato 8'!B16</f>
        <v>0</v>
      </c>
      <c r="Q12" s="18">
        <f>'Formato 8'!C16</f>
        <v>0</v>
      </c>
      <c r="R12" s="18">
        <f>'Formato 8'!D16</f>
        <v>0</v>
      </c>
      <c r="S12" s="18">
        <f>'Formato 8'!E16</f>
        <v>0</v>
      </c>
      <c r="T12" s="18">
        <f>'Formato 8'!F16</f>
        <v>0</v>
      </c>
    </row>
    <row r="13" spans="1:20" x14ac:dyDescent="0.25">
      <c r="A13" t="str">
        <f t="shared" si="0"/>
        <v>8,2,2,3,0,0,0</v>
      </c>
      <c r="B13">
        <v>8</v>
      </c>
      <c r="C13">
        <v>2</v>
      </c>
      <c r="D13">
        <v>2</v>
      </c>
      <c r="E13">
        <v>3</v>
      </c>
      <c r="K13" t="s">
        <v>509</v>
      </c>
      <c r="P13" s="18">
        <f>'Formato 8'!B17</f>
        <v>0</v>
      </c>
      <c r="Q13" s="18">
        <f>'Formato 8'!C17</f>
        <v>0</v>
      </c>
      <c r="R13" s="18">
        <f>'Formato 8'!D17</f>
        <v>0</v>
      </c>
      <c r="S13" s="18">
        <f>'Formato 8'!E17</f>
        <v>0</v>
      </c>
      <c r="T13" s="18">
        <f>'Formato 8'!F17</f>
        <v>0</v>
      </c>
    </row>
    <row r="14" spans="1:20" x14ac:dyDescent="0.25">
      <c r="A14" t="str">
        <f t="shared" si="0"/>
        <v>8,2,3,0,0,0,0</v>
      </c>
      <c r="B14">
        <v>8</v>
      </c>
      <c r="C14">
        <v>2</v>
      </c>
      <c r="D14">
        <v>3</v>
      </c>
      <c r="J14" t="s">
        <v>511</v>
      </c>
      <c r="P14" s="18">
        <f>'Formato 8'!B18</f>
        <v>0</v>
      </c>
      <c r="Q14" s="18">
        <f>'Formato 8'!C18</f>
        <v>0</v>
      </c>
      <c r="R14" s="18">
        <f>'Formato 8'!D18</f>
        <v>0</v>
      </c>
      <c r="S14" s="18">
        <f>'Formato 8'!E18</f>
        <v>0</v>
      </c>
      <c r="T14" s="18">
        <f>'Formato 8'!F18</f>
        <v>0</v>
      </c>
    </row>
    <row r="15" spans="1:20" x14ac:dyDescent="0.25">
      <c r="A15" t="str">
        <f t="shared" si="0"/>
        <v>8,2,4,0,0,0,0</v>
      </c>
      <c r="B15">
        <v>8</v>
      </c>
      <c r="C15">
        <v>2</v>
      </c>
      <c r="D15">
        <v>4</v>
      </c>
      <c r="J15" t="s">
        <v>512</v>
      </c>
      <c r="P15" s="18">
        <f>'Formato 8'!B19</f>
        <v>0</v>
      </c>
      <c r="Q15" s="18">
        <f>'Formato 8'!C19</f>
        <v>0</v>
      </c>
      <c r="R15" s="18">
        <f>'Formato 8'!D19</f>
        <v>0</v>
      </c>
      <c r="S15" s="18">
        <f>'Formato 8'!E19</f>
        <v>0</v>
      </c>
      <c r="T15" s="18">
        <f>'Formato 8'!F19</f>
        <v>0</v>
      </c>
    </row>
    <row r="16" spans="1:20" x14ac:dyDescent="0.25">
      <c r="A16" t="str">
        <f t="shared" si="0"/>
        <v>8,2,5,0,0,0,0</v>
      </c>
      <c r="B16">
        <v>8</v>
      </c>
      <c r="C16">
        <v>2</v>
      </c>
      <c r="D16">
        <v>5</v>
      </c>
      <c r="J16" t="s">
        <v>513</v>
      </c>
      <c r="P16" s="18">
        <f>'Formato 8'!B20</f>
        <v>0</v>
      </c>
      <c r="Q16" s="18">
        <f>'Formato 8'!C20</f>
        <v>0</v>
      </c>
      <c r="R16" s="18">
        <f>'Formato 8'!D20</f>
        <v>0</v>
      </c>
      <c r="S16" s="18">
        <f>'Formato 8'!E20</f>
        <v>0</v>
      </c>
      <c r="T16" s="18">
        <f>'Formato 8'!F20</f>
        <v>0</v>
      </c>
    </row>
    <row r="17" spans="1:20" x14ac:dyDescent="0.25">
      <c r="A17" t="str">
        <f t="shared" si="0"/>
        <v>8,2,6,0,0,0,0</v>
      </c>
      <c r="B17">
        <v>8</v>
      </c>
      <c r="C17">
        <v>2</v>
      </c>
      <c r="D17">
        <v>6</v>
      </c>
      <c r="J17" t="s">
        <v>514</v>
      </c>
      <c r="P17" s="18">
        <f>'Formato 8'!B21</f>
        <v>0</v>
      </c>
      <c r="Q17" s="18">
        <f>'Formato 8'!C21</f>
        <v>0</v>
      </c>
      <c r="R17" s="18">
        <f>'Formato 8'!D21</f>
        <v>0</v>
      </c>
      <c r="S17" s="18">
        <f>'Formato 8'!E21</f>
        <v>0</v>
      </c>
      <c r="T17" s="18">
        <f>'Formato 8'!F21</f>
        <v>0</v>
      </c>
    </row>
    <row r="18" spans="1:20" x14ac:dyDescent="0.25">
      <c r="A18" t="str">
        <f t="shared" si="0"/>
        <v>8,2,7,0,0,0,0</v>
      </c>
      <c r="B18">
        <v>8</v>
      </c>
      <c r="C18">
        <v>2</v>
      </c>
      <c r="D18">
        <v>7</v>
      </c>
      <c r="J18" t="s">
        <v>515</v>
      </c>
      <c r="P18" s="18">
        <f>'Formato 8'!B22</f>
        <v>0</v>
      </c>
      <c r="Q18" s="18">
        <f>'Formato 8'!C22</f>
        <v>0</v>
      </c>
      <c r="R18" s="18">
        <f>'Formato 8'!D22</f>
        <v>0</v>
      </c>
      <c r="S18" s="18">
        <f>'Formato 8'!E22</f>
        <v>0</v>
      </c>
      <c r="T18" s="18">
        <f>'Formato 8'!F22</f>
        <v>0</v>
      </c>
    </row>
    <row r="19" spans="1:20" x14ac:dyDescent="0.25">
      <c r="A19" t="str">
        <f t="shared" si="0"/>
        <v>8,2,8,0,0,0,0</v>
      </c>
      <c r="B19">
        <v>8</v>
      </c>
      <c r="C19">
        <v>2</v>
      </c>
      <c r="D19">
        <v>8</v>
      </c>
      <c r="J19" t="s">
        <v>516</v>
      </c>
      <c r="P19" s="18">
        <f>'Formato 8'!B23</f>
        <v>0</v>
      </c>
      <c r="Q19" s="18">
        <f>'Formato 8'!C23</f>
        <v>0</v>
      </c>
      <c r="R19" s="18">
        <f>'Formato 8'!D23</f>
        <v>0</v>
      </c>
      <c r="S19" s="18">
        <f>'Formato 8'!E23</f>
        <v>0</v>
      </c>
      <c r="T19" s="18">
        <f>'Formato 8'!F23</f>
        <v>0</v>
      </c>
    </row>
    <row r="20" spans="1:20" x14ac:dyDescent="0.25">
      <c r="A20" t="str">
        <f t="shared" si="0"/>
        <v>8,2,9,0,0,0,0</v>
      </c>
      <c r="B20">
        <v>8</v>
      </c>
      <c r="C20">
        <v>2</v>
      </c>
      <c r="D20">
        <v>9</v>
      </c>
      <c r="J20" t="s">
        <v>517</v>
      </c>
      <c r="P20" s="18">
        <f>'Formato 8'!B24</f>
        <v>0</v>
      </c>
      <c r="Q20" s="18">
        <f>'Formato 8'!C24</f>
        <v>0</v>
      </c>
      <c r="R20" s="18">
        <f>'Formato 8'!D24</f>
        <v>0</v>
      </c>
      <c r="S20" s="18">
        <f>'Formato 8'!E24</f>
        <v>0</v>
      </c>
      <c r="T20" s="18">
        <f>'Formato 8'!F24</f>
        <v>0</v>
      </c>
    </row>
    <row r="21" spans="1:20" x14ac:dyDescent="0.25">
      <c r="A21" t="str">
        <f t="shared" si="0"/>
        <v>8,2,10,0,0,0,0</v>
      </c>
      <c r="B21">
        <v>8</v>
      </c>
      <c r="C21">
        <v>2</v>
      </c>
      <c r="D21">
        <v>10</v>
      </c>
      <c r="J21" t="s">
        <v>518</v>
      </c>
      <c r="P21" s="18">
        <f>'Formato 8'!B25</f>
        <v>0</v>
      </c>
      <c r="Q21" s="18">
        <f>'Formato 8'!C25</f>
        <v>0</v>
      </c>
      <c r="R21" s="18">
        <f>'Formato 8'!D25</f>
        <v>0</v>
      </c>
      <c r="S21" s="18">
        <f>'Formato 8'!E25</f>
        <v>0</v>
      </c>
      <c r="T21" s="18">
        <f>'Formato 8'!F25</f>
        <v>0</v>
      </c>
    </row>
    <row r="22" spans="1:20" x14ac:dyDescent="0.25">
      <c r="A22" t="str">
        <f t="shared" si="0"/>
        <v>8,3,0,0,0,0,0</v>
      </c>
      <c r="B22">
        <v>8</v>
      </c>
      <c r="C22">
        <v>3</v>
      </c>
      <c r="I22" t="s">
        <v>519</v>
      </c>
      <c r="P22" s="18"/>
      <c r="Q22" s="18"/>
      <c r="R22" s="18"/>
      <c r="S22" s="18"/>
      <c r="T22" s="18"/>
    </row>
    <row r="23" spans="1:20" x14ac:dyDescent="0.25">
      <c r="A23" t="str">
        <f t="shared" si="0"/>
        <v>8,3,1,0,0,0,0</v>
      </c>
      <c r="B23">
        <v>8</v>
      </c>
      <c r="C23">
        <v>3</v>
      </c>
      <c r="D23">
        <v>1</v>
      </c>
      <c r="J23" t="s">
        <v>520</v>
      </c>
      <c r="P23" s="18">
        <f>'Formato 8'!B28</f>
        <v>0</v>
      </c>
      <c r="Q23" s="18">
        <f>'Formato 8'!C28</f>
        <v>0</v>
      </c>
      <c r="R23" s="18">
        <f>'Formato 8'!D28</f>
        <v>0</v>
      </c>
      <c r="S23" s="18">
        <f>'Formato 8'!E28</f>
        <v>0</v>
      </c>
      <c r="T23" s="18">
        <f>'Formato 8'!F28</f>
        <v>0</v>
      </c>
    </row>
    <row r="24" spans="1:20" x14ac:dyDescent="0.25">
      <c r="A24" t="str">
        <f t="shared" si="0"/>
        <v>8,4,0,0,0,0,0</v>
      </c>
      <c r="B24">
        <v>8</v>
      </c>
      <c r="C24">
        <v>4</v>
      </c>
      <c r="I24" t="s">
        <v>521</v>
      </c>
      <c r="P24" s="18"/>
      <c r="Q24" s="18"/>
      <c r="R24" s="18"/>
      <c r="S24" s="18"/>
      <c r="T24" s="18"/>
    </row>
    <row r="25" spans="1:20" x14ac:dyDescent="0.25">
      <c r="A25" t="str">
        <f t="shared" si="0"/>
        <v>8,4,1,0,0,0,0</v>
      </c>
      <c r="B25">
        <v>8</v>
      </c>
      <c r="C25">
        <v>4</v>
      </c>
      <c r="D25">
        <v>1</v>
      </c>
      <c r="J25" t="s">
        <v>506</v>
      </c>
      <c r="P25" s="18">
        <f>'Formato 8'!B31</f>
        <v>0</v>
      </c>
      <c r="Q25" s="18">
        <f>'Formato 8'!C31</f>
        <v>0</v>
      </c>
      <c r="R25" s="18">
        <f>'Formato 8'!D31</f>
        <v>0</v>
      </c>
      <c r="S25" s="18">
        <f>'Formato 8'!E31</f>
        <v>0</v>
      </c>
      <c r="T25" s="18">
        <f>'Formato 8'!F31</f>
        <v>0</v>
      </c>
    </row>
    <row r="26" spans="1:20" x14ac:dyDescent="0.25">
      <c r="A26" t="str">
        <f t="shared" si="0"/>
        <v>8,4,2,0,0,0,0</v>
      </c>
      <c r="B26">
        <v>8</v>
      </c>
      <c r="C26">
        <v>4</v>
      </c>
      <c r="D26">
        <v>2</v>
      </c>
      <c r="J26" t="s">
        <v>510</v>
      </c>
      <c r="P26" s="18">
        <f>'Formato 8'!B32</f>
        <v>0</v>
      </c>
      <c r="Q26" s="18">
        <f>'Formato 8'!C32</f>
        <v>0</v>
      </c>
      <c r="R26" s="18">
        <f>'Formato 8'!D32</f>
        <v>0</v>
      </c>
      <c r="S26" s="18">
        <f>'Formato 8'!E32</f>
        <v>0</v>
      </c>
      <c r="T26" s="18">
        <f>'Formato 8'!F32</f>
        <v>0</v>
      </c>
    </row>
    <row r="27" spans="1:20" x14ac:dyDescent="0.25">
      <c r="A27" t="str">
        <f t="shared" si="0"/>
        <v>8,4,3,0,0,0,0</v>
      </c>
      <c r="B27">
        <v>8</v>
      </c>
      <c r="C27">
        <v>4</v>
      </c>
      <c r="D27">
        <v>3</v>
      </c>
      <c r="J27" t="s">
        <v>522</v>
      </c>
      <c r="P27" s="18">
        <f>'Formato 8'!B33</f>
        <v>0</v>
      </c>
      <c r="Q27" s="18">
        <f>'Formato 8'!C33</f>
        <v>0</v>
      </c>
      <c r="R27" s="18">
        <f>'Formato 8'!D33</f>
        <v>0</v>
      </c>
      <c r="S27" s="18">
        <f>'Formato 8'!E33</f>
        <v>0</v>
      </c>
      <c r="T27" s="18">
        <f>'Formato 8'!F33</f>
        <v>0</v>
      </c>
    </row>
    <row r="28" spans="1:20" x14ac:dyDescent="0.25">
      <c r="A28" t="str">
        <f t="shared" si="0"/>
        <v>8,5,0,0,0,0,0</v>
      </c>
      <c r="B28">
        <v>8</v>
      </c>
      <c r="C28">
        <v>5</v>
      </c>
      <c r="I28" t="s">
        <v>523</v>
      </c>
      <c r="P28" s="18"/>
      <c r="Q28" s="18"/>
      <c r="R28" s="18"/>
      <c r="S28" s="18"/>
      <c r="T28" s="18"/>
    </row>
    <row r="29" spans="1:20" x14ac:dyDescent="0.25">
      <c r="A29" t="str">
        <f t="shared" si="0"/>
        <v>8,5,1,0,0,0,0</v>
      </c>
      <c r="B29">
        <v>8</v>
      </c>
      <c r="C29">
        <v>5</v>
      </c>
      <c r="D29">
        <v>1</v>
      </c>
      <c r="J29" t="s">
        <v>524</v>
      </c>
      <c r="P29" s="18">
        <f>'Formato 8'!B36</f>
        <v>0</v>
      </c>
      <c r="Q29" s="18">
        <f>'Formato 8'!C36</f>
        <v>0</v>
      </c>
      <c r="R29" s="18">
        <f>'Formato 8'!D36</f>
        <v>0</v>
      </c>
      <c r="S29" s="18">
        <f>'Formato 8'!E36</f>
        <v>0</v>
      </c>
      <c r="T29" s="18">
        <f>'Formato 8'!F36</f>
        <v>0</v>
      </c>
    </row>
    <row r="30" spans="1:20" x14ac:dyDescent="0.25">
      <c r="A30" t="str">
        <f t="shared" si="0"/>
        <v>8,5,2,0,0,0,0</v>
      </c>
      <c r="B30">
        <v>8</v>
      </c>
      <c r="C30">
        <v>5</v>
      </c>
      <c r="D30">
        <v>2</v>
      </c>
      <c r="J30" t="s">
        <v>525</v>
      </c>
      <c r="P30" s="18">
        <f>'Formato 8'!B37</f>
        <v>0</v>
      </c>
      <c r="Q30" s="18">
        <f>'Formato 8'!C37</f>
        <v>0</v>
      </c>
      <c r="R30" s="18">
        <f>'Formato 8'!D37</f>
        <v>0</v>
      </c>
      <c r="S30" s="18">
        <f>'Formato 8'!E37</f>
        <v>0</v>
      </c>
      <c r="T30" s="18">
        <f>'Formato 8'!F37</f>
        <v>0</v>
      </c>
    </row>
    <row r="31" spans="1:20" x14ac:dyDescent="0.25">
      <c r="A31" t="str">
        <f t="shared" si="0"/>
        <v>8,5,3,0,0,0,0</v>
      </c>
      <c r="B31">
        <v>8</v>
      </c>
      <c r="C31">
        <v>5</v>
      </c>
      <c r="D31">
        <v>3</v>
      </c>
      <c r="J31" t="s">
        <v>526</v>
      </c>
      <c r="P31" s="18">
        <f>'Formato 8'!B38</f>
        <v>0</v>
      </c>
      <c r="Q31" s="18">
        <f>'Formato 8'!C38</f>
        <v>0</v>
      </c>
      <c r="R31" s="18">
        <f>'Formato 8'!D38</f>
        <v>0</v>
      </c>
      <c r="S31" s="18">
        <f>'Formato 8'!E38</f>
        <v>0</v>
      </c>
      <c r="T31" s="18">
        <f>'Formato 8'!F38</f>
        <v>0</v>
      </c>
    </row>
    <row r="32" spans="1:20" x14ac:dyDescent="0.25">
      <c r="A32" t="str">
        <f t="shared" si="0"/>
        <v>8,6,0,0,0,0,0</v>
      </c>
      <c r="B32">
        <v>8</v>
      </c>
      <c r="C32">
        <v>6</v>
      </c>
      <c r="I32" t="s">
        <v>527</v>
      </c>
      <c r="P32" s="18">
        <f>'Formato 8'!B40</f>
        <v>0</v>
      </c>
      <c r="Q32" s="18">
        <f>'Formato 8'!C40</f>
        <v>0</v>
      </c>
      <c r="R32" s="18">
        <f>'Formato 8'!D40</f>
        <v>0</v>
      </c>
      <c r="S32" s="18">
        <f>'Formato 8'!E40</f>
        <v>0</v>
      </c>
      <c r="T32" s="18">
        <f>'Formato 8'!F40</f>
        <v>0</v>
      </c>
    </row>
    <row r="33" spans="1:20" x14ac:dyDescent="0.25">
      <c r="A33" t="str">
        <f t="shared" si="0"/>
        <v>8,7,0,0,0,0,0</v>
      </c>
      <c r="B33">
        <v>8</v>
      </c>
      <c r="C33">
        <v>7</v>
      </c>
      <c r="I33" t="s">
        <v>528</v>
      </c>
      <c r="P33" s="18"/>
      <c r="Q33" s="18"/>
      <c r="R33" s="18"/>
      <c r="S33" s="18"/>
      <c r="T33" s="18"/>
    </row>
    <row r="34" spans="1:20" x14ac:dyDescent="0.25">
      <c r="A34" t="str">
        <f t="shared" si="0"/>
        <v>8,7,1,0,0,0,0</v>
      </c>
      <c r="B34">
        <v>8</v>
      </c>
      <c r="C34">
        <v>7</v>
      </c>
      <c r="D34">
        <v>1</v>
      </c>
      <c r="J34" t="s">
        <v>529</v>
      </c>
      <c r="P34" s="18">
        <f>'Formato 8'!B43</f>
        <v>0</v>
      </c>
      <c r="Q34" s="18">
        <f>'Formato 8'!C43</f>
        <v>0</v>
      </c>
      <c r="R34" s="18">
        <f>'Formato 8'!D43</f>
        <v>0</v>
      </c>
      <c r="S34" s="18">
        <f>'Formato 8'!E43</f>
        <v>0</v>
      </c>
      <c r="T34" s="18">
        <f>'Formato 8'!F43</f>
        <v>0</v>
      </c>
    </row>
    <row r="35" spans="1:20" x14ac:dyDescent="0.25">
      <c r="A35" t="str">
        <f t="shared" si="0"/>
        <v>8,7,2,0,0,0,0</v>
      </c>
      <c r="B35">
        <v>8</v>
      </c>
      <c r="C35">
        <v>7</v>
      </c>
      <c r="D35">
        <v>2</v>
      </c>
      <c r="J35" t="s">
        <v>530</v>
      </c>
      <c r="P35" s="18">
        <f>'Formato 8'!B44</f>
        <v>0</v>
      </c>
      <c r="Q35" s="18">
        <f>'Formato 8'!C44</f>
        <v>0</v>
      </c>
      <c r="R35" s="18">
        <f>'Formato 8'!D44</f>
        <v>0</v>
      </c>
      <c r="S35" s="18">
        <f>'Formato 8'!E44</f>
        <v>0</v>
      </c>
      <c r="T35" s="18">
        <f>'Formato 8'!F44</f>
        <v>0</v>
      </c>
    </row>
    <row r="36" spans="1:20" x14ac:dyDescent="0.25">
      <c r="A36" t="str">
        <f t="shared" si="0"/>
        <v>8,7,3,0,0,0,0</v>
      </c>
      <c r="B36">
        <v>8</v>
      </c>
      <c r="C36">
        <v>7</v>
      </c>
      <c r="D36">
        <v>3</v>
      </c>
      <c r="J36" t="s">
        <v>531</v>
      </c>
      <c r="P36" s="18">
        <f>'Formato 8'!B45</f>
        <v>0</v>
      </c>
      <c r="Q36" s="18">
        <f>'Formato 8'!C45</f>
        <v>0</v>
      </c>
      <c r="R36" s="18">
        <f>'Formato 8'!D45</f>
        <v>0</v>
      </c>
      <c r="S36" s="18">
        <f>'Formato 8'!E45</f>
        <v>0</v>
      </c>
      <c r="T36" s="18">
        <f>'Formato 8'!F45</f>
        <v>0</v>
      </c>
    </row>
    <row r="37" spans="1:20" x14ac:dyDescent="0.25">
      <c r="A37" t="str">
        <f t="shared" si="0"/>
        <v>8,8,0,0,0,0,0</v>
      </c>
      <c r="B37">
        <v>8</v>
      </c>
      <c r="C37">
        <v>8</v>
      </c>
      <c r="I37" t="s">
        <v>532</v>
      </c>
      <c r="P37" s="18"/>
      <c r="Q37" s="18"/>
      <c r="R37" s="18"/>
      <c r="S37" s="18"/>
      <c r="T37" s="18"/>
    </row>
    <row r="38" spans="1:20" x14ac:dyDescent="0.25">
      <c r="A38" t="str">
        <f t="shared" si="0"/>
        <v>8,8,1,0,0,0,0</v>
      </c>
      <c r="B38">
        <v>8</v>
      </c>
      <c r="C38">
        <v>8</v>
      </c>
      <c r="D38">
        <v>1</v>
      </c>
      <c r="J38" t="s">
        <v>530</v>
      </c>
      <c r="P38" s="18">
        <f>'Formato 8'!B48</f>
        <v>0</v>
      </c>
      <c r="Q38" s="18">
        <f>'Formato 8'!C48</f>
        <v>0</v>
      </c>
      <c r="R38" s="18">
        <f>'Formato 8'!D48</f>
        <v>0</v>
      </c>
      <c r="S38" s="18">
        <f>'Formato 8'!E48</f>
        <v>0</v>
      </c>
      <c r="T38" s="18">
        <f>'Formato 8'!F48</f>
        <v>0</v>
      </c>
    </row>
    <row r="39" spans="1:20" x14ac:dyDescent="0.25">
      <c r="A39" t="str">
        <f t="shared" si="0"/>
        <v>8,8,2,0,0,0,0</v>
      </c>
      <c r="B39">
        <v>8</v>
      </c>
      <c r="C39">
        <v>8</v>
      </c>
      <c r="D39">
        <v>2</v>
      </c>
      <c r="J39" t="s">
        <v>531</v>
      </c>
      <c r="P39" s="18">
        <f>'Formato 8'!B49</f>
        <v>0</v>
      </c>
      <c r="Q39" s="18">
        <f>'Formato 8'!C49</f>
        <v>0</v>
      </c>
      <c r="R39" s="18">
        <f>'Formato 8'!D49</f>
        <v>0</v>
      </c>
      <c r="S39" s="18">
        <f>'Formato 8'!E49</f>
        <v>0</v>
      </c>
      <c r="T39" s="18">
        <f>'Formato 8'!F49</f>
        <v>0</v>
      </c>
    </row>
    <row r="40" spans="1:20" x14ac:dyDescent="0.25">
      <c r="A40" t="str">
        <f t="shared" si="0"/>
        <v>8,9,0,0,0,0,0</v>
      </c>
      <c r="B40">
        <v>8</v>
      </c>
      <c r="C40">
        <v>9</v>
      </c>
      <c r="I40" t="s">
        <v>533</v>
      </c>
      <c r="P40" s="18"/>
      <c r="Q40" s="18"/>
      <c r="R40" s="18"/>
      <c r="S40" s="18"/>
      <c r="T40" s="18"/>
    </row>
    <row r="41" spans="1:20" x14ac:dyDescent="0.25">
      <c r="A41" t="str">
        <f t="shared" si="0"/>
        <v>8,9,1,0,0,0,0</v>
      </c>
      <c r="B41">
        <v>8</v>
      </c>
      <c r="C41">
        <v>9</v>
      </c>
      <c r="D41">
        <v>1</v>
      </c>
      <c r="J41" t="s">
        <v>530</v>
      </c>
      <c r="P41" s="18">
        <f>'Formato 8'!B52</f>
        <v>0</v>
      </c>
      <c r="Q41" s="18">
        <f>'Formato 8'!C52</f>
        <v>0</v>
      </c>
      <c r="R41" s="18">
        <f>'Formato 8'!D52</f>
        <v>0</v>
      </c>
      <c r="S41" s="18">
        <f>'Formato 8'!E52</f>
        <v>0</v>
      </c>
      <c r="T41" s="18">
        <f>'Formato 8'!F52</f>
        <v>0</v>
      </c>
    </row>
    <row r="42" spans="1:20" x14ac:dyDescent="0.25">
      <c r="A42" t="str">
        <f t="shared" si="0"/>
        <v>8,9,2,0,0,0,0</v>
      </c>
      <c r="B42">
        <v>8</v>
      </c>
      <c r="C42">
        <v>9</v>
      </c>
      <c r="D42">
        <v>2</v>
      </c>
      <c r="J42" t="s">
        <v>531</v>
      </c>
      <c r="P42" s="18">
        <f>'Formato 8'!B53</f>
        <v>0</v>
      </c>
      <c r="Q42" s="18">
        <f>'Formato 8'!C53</f>
        <v>0</v>
      </c>
      <c r="R42" s="18">
        <f>'Formato 8'!D53</f>
        <v>0</v>
      </c>
      <c r="S42" s="18">
        <f>'Formato 8'!E53</f>
        <v>0</v>
      </c>
      <c r="T42" s="18">
        <f>'Formato 8'!F53</f>
        <v>0</v>
      </c>
    </row>
    <row r="43" spans="1:20" x14ac:dyDescent="0.25">
      <c r="A43" t="str">
        <f t="shared" si="0"/>
        <v>8,9,3,0,0,0,0</v>
      </c>
      <c r="B43">
        <v>8</v>
      </c>
      <c r="C43">
        <v>9</v>
      </c>
      <c r="D43">
        <v>3</v>
      </c>
      <c r="J43" t="s">
        <v>534</v>
      </c>
      <c r="P43" s="18">
        <f>'Formato 8'!B54</f>
        <v>0</v>
      </c>
      <c r="Q43" s="18">
        <f>'Formato 8'!C54</f>
        <v>0</v>
      </c>
      <c r="R43" s="18">
        <f>'Formato 8'!D54</f>
        <v>0</v>
      </c>
      <c r="S43" s="18">
        <f>'Formato 8'!E54</f>
        <v>0</v>
      </c>
      <c r="T43" s="18">
        <f>'Formato 8'!F54</f>
        <v>0</v>
      </c>
    </row>
    <row r="44" spans="1:20" x14ac:dyDescent="0.25">
      <c r="A44" t="str">
        <f t="shared" si="0"/>
        <v>8,10,0,0,0,0,0</v>
      </c>
      <c r="B44">
        <v>8</v>
      </c>
      <c r="C44">
        <v>10</v>
      </c>
      <c r="I44" t="s">
        <v>535</v>
      </c>
      <c r="P44" s="18"/>
      <c r="Q44" s="18"/>
      <c r="R44" s="18"/>
      <c r="S44" s="18"/>
      <c r="T44" s="18"/>
    </row>
    <row r="45" spans="1:20" x14ac:dyDescent="0.25">
      <c r="A45" t="str">
        <f t="shared" si="0"/>
        <v>8,10,1,0,0,0,0</v>
      </c>
      <c r="B45">
        <v>8</v>
      </c>
      <c r="C45">
        <v>10</v>
      </c>
      <c r="D45">
        <v>1</v>
      </c>
      <c r="J45" t="s">
        <v>530</v>
      </c>
      <c r="P45" s="18">
        <f>'Formato 8'!B57</f>
        <v>0</v>
      </c>
      <c r="Q45" s="18">
        <f>'Formato 8'!C57</f>
        <v>0</v>
      </c>
      <c r="R45" s="18">
        <f>'Formato 8'!D57</f>
        <v>0</v>
      </c>
      <c r="S45" s="18">
        <f>'Formato 8'!E57</f>
        <v>0</v>
      </c>
      <c r="T45" s="18">
        <f>'Formato 8'!F57</f>
        <v>0</v>
      </c>
    </row>
    <row r="46" spans="1:20" x14ac:dyDescent="0.25">
      <c r="A46" t="str">
        <f t="shared" si="0"/>
        <v>8,10,2,0,0,0,0</v>
      </c>
      <c r="B46">
        <v>8</v>
      </c>
      <c r="C46">
        <v>10</v>
      </c>
      <c r="D46">
        <v>2</v>
      </c>
      <c r="J46" t="s">
        <v>531</v>
      </c>
      <c r="P46" s="18">
        <f>'Formato 8'!B58</f>
        <v>0</v>
      </c>
      <c r="Q46" s="18">
        <f>'Formato 8'!C58</f>
        <v>0</v>
      </c>
      <c r="R46" s="18">
        <f>'Formato 8'!D58</f>
        <v>0</v>
      </c>
      <c r="S46" s="18">
        <f>'Formato 8'!E58</f>
        <v>0</v>
      </c>
      <c r="T46" s="18">
        <f>'Formato 8'!F58</f>
        <v>0</v>
      </c>
    </row>
    <row r="47" spans="1:20" x14ac:dyDescent="0.25">
      <c r="A47" t="str">
        <f t="shared" si="0"/>
        <v>8,11,0,0,0,0,0</v>
      </c>
      <c r="B47">
        <v>8</v>
      </c>
      <c r="C47">
        <v>11</v>
      </c>
      <c r="I47" t="s">
        <v>536</v>
      </c>
      <c r="P47" s="18"/>
      <c r="Q47" s="18"/>
      <c r="R47" s="18"/>
      <c r="S47" s="18"/>
      <c r="T47" s="18"/>
    </row>
    <row r="48" spans="1:20" x14ac:dyDescent="0.25">
      <c r="A48" t="str">
        <f t="shared" si="0"/>
        <v>8,11,1,0,0,0,0</v>
      </c>
      <c r="B48">
        <v>8</v>
      </c>
      <c r="C48">
        <v>11</v>
      </c>
      <c r="D48">
        <v>1</v>
      </c>
      <c r="J48" t="s">
        <v>537</v>
      </c>
      <c r="P48" s="18">
        <f>'Formato 8'!B61</f>
        <v>0</v>
      </c>
      <c r="Q48" s="18">
        <f>'Formato 8'!C61</f>
        <v>0</v>
      </c>
      <c r="R48" s="18">
        <f>'Formato 8'!D61</f>
        <v>0</v>
      </c>
      <c r="S48" s="18">
        <f>'Formato 8'!E61</f>
        <v>0</v>
      </c>
      <c r="T48" s="18">
        <f>'Formato 8'!F61</f>
        <v>0</v>
      </c>
    </row>
    <row r="49" spans="1:20" x14ac:dyDescent="0.25">
      <c r="A49" t="str">
        <f t="shared" si="0"/>
        <v>8,11,2,0,0,0,0</v>
      </c>
      <c r="B49">
        <v>8</v>
      </c>
      <c r="C49">
        <v>11</v>
      </c>
      <c r="D49">
        <v>2</v>
      </c>
      <c r="J49" t="s">
        <v>538</v>
      </c>
      <c r="P49" s="18">
        <f>'Formato 8'!B62</f>
        <v>0</v>
      </c>
      <c r="Q49" s="18">
        <f>'Formato 8'!C62</f>
        <v>0</v>
      </c>
      <c r="R49" s="18">
        <f>'Formato 8'!D62</f>
        <v>0</v>
      </c>
      <c r="S49" s="18">
        <f>'Formato 8'!E62</f>
        <v>0</v>
      </c>
      <c r="T49" s="18">
        <f>'Formato 8'!F62</f>
        <v>0</v>
      </c>
    </row>
    <row r="50" spans="1:20" x14ac:dyDescent="0.25">
      <c r="A50" t="str">
        <f t="shared" si="0"/>
        <v>8,12,0,0,0,0,0</v>
      </c>
      <c r="B50">
        <v>8</v>
      </c>
      <c r="C50">
        <v>12</v>
      </c>
      <c r="I50" t="s">
        <v>539</v>
      </c>
      <c r="P50" s="18"/>
      <c r="Q50" s="18"/>
      <c r="R50" s="18"/>
      <c r="S50" s="18"/>
      <c r="T50" s="18"/>
    </row>
    <row r="51" spans="1:20" x14ac:dyDescent="0.25">
      <c r="A51" t="str">
        <f t="shared" si="0"/>
        <v>8,12,1,0,0,0,0</v>
      </c>
      <c r="B51">
        <v>8</v>
      </c>
      <c r="C51">
        <v>12</v>
      </c>
      <c r="D51">
        <v>1</v>
      </c>
      <c r="J51" t="s">
        <v>540</v>
      </c>
      <c r="P51" s="18">
        <f>'Formato 8'!B65</f>
        <v>0</v>
      </c>
      <c r="Q51" s="18">
        <f>'Formato 8'!C65</f>
        <v>0</v>
      </c>
      <c r="R51" s="18">
        <f>'Formato 8'!D65</f>
        <v>0</v>
      </c>
      <c r="S51" s="18">
        <f>'Formato 8'!E65</f>
        <v>0</v>
      </c>
      <c r="T51" s="18">
        <f>'Formato 8'!F65</f>
        <v>0</v>
      </c>
    </row>
    <row r="52" spans="1:20" x14ac:dyDescent="0.25">
      <c r="A52" t="str">
        <f t="shared" si="0"/>
        <v>8,12,2,0,0,0,0</v>
      </c>
      <c r="B52">
        <v>8</v>
      </c>
      <c r="C52">
        <v>12</v>
      </c>
      <c r="D52">
        <v>2</v>
      </c>
      <c r="J52" t="s">
        <v>541</v>
      </c>
      <c r="P52" s="18">
        <f>'Formato 8'!B66</f>
        <v>0</v>
      </c>
      <c r="Q52" s="18">
        <f>'Formato 8'!C66</f>
        <v>0</v>
      </c>
      <c r="R52" s="18">
        <f>'Formato 8'!D66</f>
        <v>0</v>
      </c>
      <c r="S52" s="18">
        <f>'Formato 8'!E66</f>
        <v>0</v>
      </c>
      <c r="T52" s="18">
        <f>'Formato 8'!F66</f>
        <v>0</v>
      </c>
    </row>
  </sheetData>
  <sheetProtection algorithmName="SHA-512" hashValue="VPf6MlhjtueOdXDRkNdEkI7X/9a/3QIj84QsQJgyFunPJAv2IPxClY6d0fheRh3uCLguEAEYXmdths+wyyT7kw==" saltValue="Orq6Fss3H9kyPkN6eq3wP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F17283"/>
  <sheetViews>
    <sheetView showGridLines="0" topLeftCell="A43" zoomScale="90" zoomScaleNormal="90" workbookViewId="0">
      <selection activeCell="E71" sqref="E71"/>
    </sheetView>
  </sheetViews>
  <sheetFormatPr baseColWidth="10" defaultColWidth="0" defaultRowHeight="15" zeroHeight="1" x14ac:dyDescent="0.25"/>
  <cols>
    <col min="1" max="1" width="99.85546875" style="2" customWidth="1"/>
    <col min="2" max="3" width="20" customWidth="1"/>
    <col min="4" max="4" width="100" style="2" customWidth="1"/>
    <col min="5" max="6" width="20" customWidth="1"/>
    <col min="7" max="16384" width="10.7109375" hidden="1"/>
  </cols>
  <sheetData>
    <row r="1" spans="1:6" s="90" customFormat="1" ht="37.5" customHeight="1" x14ac:dyDescent="0.25">
      <c r="A1" s="170" t="s">
        <v>545</v>
      </c>
      <c r="B1" s="170"/>
      <c r="C1" s="170"/>
      <c r="D1" s="170"/>
      <c r="E1" s="170"/>
      <c r="F1" s="170"/>
    </row>
    <row r="2" spans="1:6" x14ac:dyDescent="0.25">
      <c r="A2" s="158" t="str">
        <f>ENTE_PUBLICO_A</f>
        <v>ORGANISMO, Gobierno del Estado de Guanajuato (a)</v>
      </c>
      <c r="B2" s="159"/>
      <c r="C2" s="159"/>
      <c r="D2" s="159"/>
      <c r="E2" s="159"/>
      <c r="F2" s="160"/>
    </row>
    <row r="3" spans="1:6" x14ac:dyDescent="0.25">
      <c r="A3" s="161" t="s">
        <v>117</v>
      </c>
      <c r="B3" s="162"/>
      <c r="C3" s="162"/>
      <c r="D3" s="162"/>
      <c r="E3" s="162"/>
      <c r="F3" s="163"/>
    </row>
    <row r="4" spans="1:6" x14ac:dyDescent="0.25">
      <c r="A4" s="164" t="str">
        <f>PERIODO_INFORME</f>
        <v>Al 31 de diciembre de 2021 y al 30 de septiembre de 2022 (b)</v>
      </c>
      <c r="B4" s="165"/>
      <c r="C4" s="165"/>
      <c r="D4" s="165"/>
      <c r="E4" s="165"/>
      <c r="F4" s="166"/>
    </row>
    <row r="5" spans="1:6" x14ac:dyDescent="0.25">
      <c r="A5" s="167" t="s">
        <v>118</v>
      </c>
      <c r="B5" s="168"/>
      <c r="C5" s="168"/>
      <c r="D5" s="168"/>
      <c r="E5" s="168"/>
      <c r="F5" s="169"/>
    </row>
    <row r="6" spans="1:6" s="3" customFormat="1" ht="30" x14ac:dyDescent="0.25">
      <c r="A6" s="133" t="s">
        <v>3285</v>
      </c>
      <c r="B6" s="134" t="str">
        <f>ANIO</f>
        <v>2022 (d)</v>
      </c>
      <c r="C6" s="131" t="str">
        <f>ULTIMO</f>
        <v>31 de diciembre de 2021 (e)</v>
      </c>
      <c r="D6" s="135" t="s">
        <v>0</v>
      </c>
      <c r="E6" s="134" t="str">
        <f>ANIO</f>
        <v>2022 (d)</v>
      </c>
      <c r="F6" s="131" t="str">
        <f>ULTIMO</f>
        <v>31 de diciembre de 2021 (e)</v>
      </c>
    </row>
    <row r="7" spans="1:6" x14ac:dyDescent="0.25">
      <c r="A7" s="94" t="s">
        <v>1</v>
      </c>
      <c r="B7" s="87"/>
      <c r="C7" s="87"/>
      <c r="D7" s="98" t="s">
        <v>52</v>
      </c>
      <c r="E7" s="87"/>
      <c r="F7" s="87"/>
    </row>
    <row r="8" spans="1:6" x14ac:dyDescent="0.25">
      <c r="A8" s="38" t="s">
        <v>2</v>
      </c>
      <c r="B8" s="54"/>
      <c r="C8" s="54"/>
      <c r="D8" s="99" t="s">
        <v>53</v>
      </c>
      <c r="E8" s="54"/>
      <c r="F8" s="54"/>
    </row>
    <row r="9" spans="1:6" x14ac:dyDescent="0.25">
      <c r="A9" s="95" t="s">
        <v>3</v>
      </c>
      <c r="B9" s="60">
        <f>SUM(B10:B16)</f>
        <v>4182631.8400000003</v>
      </c>
      <c r="C9" s="60">
        <f>SUM(C10:C16)</f>
        <v>1576318.99</v>
      </c>
      <c r="D9" s="100" t="s">
        <v>54</v>
      </c>
      <c r="E9" s="60">
        <f>SUM(E10:E18)</f>
        <v>2737402.14</v>
      </c>
      <c r="F9" s="60">
        <f>SUM(F10:F18)</f>
        <v>3397699.77</v>
      </c>
    </row>
    <row r="10" spans="1:6" x14ac:dyDescent="0.25">
      <c r="A10" s="96" t="s">
        <v>4</v>
      </c>
      <c r="B10" s="60">
        <v>142999.66</v>
      </c>
      <c r="C10" s="60">
        <v>104999.66</v>
      </c>
      <c r="D10" s="101" t="s">
        <v>55</v>
      </c>
      <c r="E10" s="60">
        <v>0</v>
      </c>
      <c r="F10" s="60">
        <v>0</v>
      </c>
    </row>
    <row r="11" spans="1:6" x14ac:dyDescent="0.25">
      <c r="A11" s="96" t="s">
        <v>5</v>
      </c>
      <c r="B11" s="60">
        <v>4039632.18</v>
      </c>
      <c r="C11" s="60">
        <v>1471319.33</v>
      </c>
      <c r="D11" s="101" t="s">
        <v>56</v>
      </c>
      <c r="E11" s="60">
        <v>2073546.51</v>
      </c>
      <c r="F11" s="60">
        <v>2020585.09</v>
      </c>
    </row>
    <row r="12" spans="1:6" x14ac:dyDescent="0.25">
      <c r="A12" s="96" t="s">
        <v>6</v>
      </c>
      <c r="B12" s="77">
        <v>0</v>
      </c>
      <c r="C12" s="60">
        <v>0</v>
      </c>
      <c r="D12" s="101" t="s">
        <v>57</v>
      </c>
      <c r="E12" s="60">
        <v>0</v>
      </c>
      <c r="F12" s="60">
        <v>0</v>
      </c>
    </row>
    <row r="13" spans="1:6" x14ac:dyDescent="0.25">
      <c r="A13" s="96" t="s">
        <v>7</v>
      </c>
      <c r="B13" s="60">
        <v>0</v>
      </c>
      <c r="C13" s="60">
        <v>0</v>
      </c>
      <c r="D13" s="101" t="s">
        <v>58</v>
      </c>
      <c r="E13" s="60">
        <v>0</v>
      </c>
      <c r="F13" s="60">
        <v>0</v>
      </c>
    </row>
    <row r="14" spans="1:6" x14ac:dyDescent="0.25">
      <c r="A14" s="96" t="s">
        <v>8</v>
      </c>
      <c r="B14" s="60">
        <v>0</v>
      </c>
      <c r="C14" s="60">
        <v>0</v>
      </c>
      <c r="D14" s="101" t="s">
        <v>59</v>
      </c>
      <c r="E14" s="60">
        <v>0</v>
      </c>
      <c r="F14" s="60">
        <v>0</v>
      </c>
    </row>
    <row r="15" spans="1:6" x14ac:dyDescent="0.25">
      <c r="A15" s="96" t="s">
        <v>9</v>
      </c>
      <c r="B15" s="60">
        <v>0</v>
      </c>
      <c r="C15" s="60">
        <v>0</v>
      </c>
      <c r="D15" s="101" t="s">
        <v>60</v>
      </c>
      <c r="E15" s="60">
        <v>0</v>
      </c>
      <c r="F15" s="60">
        <v>0</v>
      </c>
    </row>
    <row r="16" spans="1:6" x14ac:dyDescent="0.25">
      <c r="A16" s="96" t="s">
        <v>10</v>
      </c>
      <c r="B16" s="60">
        <v>0</v>
      </c>
      <c r="C16" s="60">
        <v>0</v>
      </c>
      <c r="D16" s="101" t="s">
        <v>61</v>
      </c>
      <c r="E16" s="60">
        <v>663855.63</v>
      </c>
      <c r="F16" s="60">
        <v>1377114.68</v>
      </c>
    </row>
    <row r="17" spans="1:6" x14ac:dyDescent="0.25">
      <c r="A17" s="95" t="s">
        <v>11</v>
      </c>
      <c r="B17" s="60">
        <f>SUM(B18:B24)</f>
        <v>18340.310000000001</v>
      </c>
      <c r="C17" s="60">
        <f>SUM(C18:C24)</f>
        <v>74349.78</v>
      </c>
      <c r="D17" s="101" t="s">
        <v>62</v>
      </c>
      <c r="E17" s="60">
        <v>0</v>
      </c>
      <c r="F17" s="60">
        <v>0</v>
      </c>
    </row>
    <row r="18" spans="1:6" x14ac:dyDescent="0.25">
      <c r="A18" s="97" t="s">
        <v>12</v>
      </c>
      <c r="B18" s="60">
        <v>0</v>
      </c>
      <c r="C18" s="60">
        <v>0</v>
      </c>
      <c r="D18" s="101" t="s">
        <v>63</v>
      </c>
      <c r="E18" s="60">
        <v>0</v>
      </c>
      <c r="F18" s="60">
        <v>0</v>
      </c>
    </row>
    <row r="19" spans="1:6" x14ac:dyDescent="0.25">
      <c r="A19" s="97" t="s">
        <v>13</v>
      </c>
      <c r="B19" s="60">
        <v>0</v>
      </c>
      <c r="C19" s="60">
        <v>0</v>
      </c>
      <c r="D19" s="100" t="s">
        <v>64</v>
      </c>
      <c r="E19" s="60">
        <f>SUM(E20:E22)</f>
        <v>0</v>
      </c>
      <c r="F19" s="60">
        <f>SUM(F20:F22)</f>
        <v>0</v>
      </c>
    </row>
    <row r="20" spans="1:6" x14ac:dyDescent="0.25">
      <c r="A20" s="97" t="s">
        <v>14</v>
      </c>
      <c r="B20" s="60">
        <v>18340.310000000001</v>
      </c>
      <c r="C20" s="60">
        <v>74349.78</v>
      </c>
      <c r="D20" s="101" t="s">
        <v>65</v>
      </c>
      <c r="E20" s="60">
        <v>0</v>
      </c>
      <c r="F20" s="60">
        <v>0</v>
      </c>
    </row>
    <row r="21" spans="1:6" x14ac:dyDescent="0.25">
      <c r="A21" s="97" t="s">
        <v>15</v>
      </c>
      <c r="B21" s="60">
        <v>0</v>
      </c>
      <c r="C21" s="60">
        <v>0</v>
      </c>
      <c r="D21" s="101" t="s">
        <v>66</v>
      </c>
      <c r="E21" s="60">
        <v>0</v>
      </c>
      <c r="F21" s="60">
        <v>0</v>
      </c>
    </row>
    <row r="22" spans="1:6" x14ac:dyDescent="0.25">
      <c r="A22" s="97" t="s">
        <v>16</v>
      </c>
      <c r="B22" s="60">
        <v>0</v>
      </c>
      <c r="C22" s="60">
        <v>0</v>
      </c>
      <c r="D22" s="101" t="s">
        <v>67</v>
      </c>
      <c r="E22" s="60">
        <v>0</v>
      </c>
      <c r="F22" s="60">
        <v>0</v>
      </c>
    </row>
    <row r="23" spans="1:6" x14ac:dyDescent="0.25">
      <c r="A23" s="97" t="s">
        <v>17</v>
      </c>
      <c r="B23" s="60">
        <v>0</v>
      </c>
      <c r="C23" s="60">
        <v>0</v>
      </c>
      <c r="D23" s="100" t="s">
        <v>68</v>
      </c>
      <c r="E23" s="60">
        <f>E24+E25</f>
        <v>0</v>
      </c>
      <c r="F23" s="60">
        <f>F24+F25</f>
        <v>0</v>
      </c>
    </row>
    <row r="24" spans="1:6" x14ac:dyDescent="0.25">
      <c r="A24" s="97" t="s">
        <v>18</v>
      </c>
      <c r="B24" s="60">
        <v>0</v>
      </c>
      <c r="C24" s="60">
        <v>0</v>
      </c>
      <c r="D24" s="101" t="s">
        <v>69</v>
      </c>
      <c r="E24" s="60">
        <v>0</v>
      </c>
      <c r="F24" s="60">
        <v>0</v>
      </c>
    </row>
    <row r="25" spans="1:6" x14ac:dyDescent="0.25">
      <c r="A25" s="95" t="s">
        <v>19</v>
      </c>
      <c r="B25" s="60">
        <f>SUM(B26:B30)</f>
        <v>0</v>
      </c>
      <c r="C25" s="60">
        <f>SUM(C26:C30)</f>
        <v>0</v>
      </c>
      <c r="D25" s="101" t="s">
        <v>70</v>
      </c>
      <c r="E25" s="60">
        <v>0</v>
      </c>
      <c r="F25" s="60">
        <v>0</v>
      </c>
    </row>
    <row r="26" spans="1:6" x14ac:dyDescent="0.25">
      <c r="A26" s="97" t="s">
        <v>20</v>
      </c>
      <c r="B26" s="60">
        <v>0</v>
      </c>
      <c r="C26" s="60">
        <v>0</v>
      </c>
      <c r="D26" s="100" t="s">
        <v>71</v>
      </c>
      <c r="E26" s="60">
        <v>0</v>
      </c>
      <c r="F26" s="60">
        <v>0</v>
      </c>
    </row>
    <row r="27" spans="1:6" x14ac:dyDescent="0.25">
      <c r="A27" s="97" t="s">
        <v>21</v>
      </c>
      <c r="B27" s="60">
        <v>0</v>
      </c>
      <c r="C27" s="60">
        <v>0</v>
      </c>
      <c r="D27" s="100" t="s">
        <v>72</v>
      </c>
      <c r="E27" s="60">
        <f>SUM(E28:E30)</f>
        <v>-13697.26</v>
      </c>
      <c r="F27" s="60">
        <f>SUM(F28:F30)</f>
        <v>-17389.29</v>
      </c>
    </row>
    <row r="28" spans="1:6" x14ac:dyDescent="0.25">
      <c r="A28" s="97" t="s">
        <v>22</v>
      </c>
      <c r="B28" s="60">
        <v>0</v>
      </c>
      <c r="C28" s="60">
        <v>0</v>
      </c>
      <c r="D28" s="101" t="s">
        <v>73</v>
      </c>
      <c r="E28" s="60">
        <v>0</v>
      </c>
      <c r="F28" s="60">
        <v>0</v>
      </c>
    </row>
    <row r="29" spans="1:6" x14ac:dyDescent="0.25">
      <c r="A29" s="97" t="s">
        <v>23</v>
      </c>
      <c r="B29" s="60">
        <v>0</v>
      </c>
      <c r="C29" s="60">
        <v>0</v>
      </c>
      <c r="D29" s="101" t="s">
        <v>74</v>
      </c>
      <c r="E29" s="60">
        <v>0</v>
      </c>
      <c r="F29" s="60">
        <v>0</v>
      </c>
    </row>
    <row r="30" spans="1:6" x14ac:dyDescent="0.25">
      <c r="A30" s="97" t="s">
        <v>24</v>
      </c>
      <c r="B30" s="60">
        <v>0</v>
      </c>
      <c r="C30" s="60">
        <v>0</v>
      </c>
      <c r="D30" s="101" t="s">
        <v>75</v>
      </c>
      <c r="E30" s="60">
        <v>-13697.26</v>
      </c>
      <c r="F30" s="60">
        <v>-17389.29</v>
      </c>
    </row>
    <row r="31" spans="1:6" x14ac:dyDescent="0.25">
      <c r="A31" s="95" t="s">
        <v>25</v>
      </c>
      <c r="B31" s="60">
        <f>SUM(B32:B36)</f>
        <v>842393.86</v>
      </c>
      <c r="C31" s="60">
        <f>SUM(C32:C36)</f>
        <v>781677.53</v>
      </c>
      <c r="D31" s="100" t="s">
        <v>76</v>
      </c>
      <c r="E31" s="60">
        <f>SUM(E32:E37)</f>
        <v>0</v>
      </c>
      <c r="F31" s="60">
        <f>SUM(F32:F37)</f>
        <v>0</v>
      </c>
    </row>
    <row r="32" spans="1:6" x14ac:dyDescent="0.25">
      <c r="A32" s="97" t="s">
        <v>26</v>
      </c>
      <c r="B32" s="60">
        <v>842393.86</v>
      </c>
      <c r="C32" s="60">
        <v>781677.53</v>
      </c>
      <c r="D32" s="101" t="s">
        <v>77</v>
      </c>
      <c r="E32" s="60">
        <v>0</v>
      </c>
      <c r="F32" s="60">
        <v>0</v>
      </c>
    </row>
    <row r="33" spans="1:6" x14ac:dyDescent="0.25">
      <c r="A33" s="97" t="s">
        <v>27</v>
      </c>
      <c r="B33" s="60">
        <v>0</v>
      </c>
      <c r="C33" s="60">
        <v>0</v>
      </c>
      <c r="D33" s="101" t="s">
        <v>78</v>
      </c>
      <c r="E33" s="60">
        <v>0</v>
      </c>
      <c r="F33" s="60">
        <v>0</v>
      </c>
    </row>
    <row r="34" spans="1:6" x14ac:dyDescent="0.25">
      <c r="A34" s="97" t="s">
        <v>28</v>
      </c>
      <c r="B34" s="60">
        <v>0</v>
      </c>
      <c r="C34" s="60">
        <v>0</v>
      </c>
      <c r="D34" s="101" t="s">
        <v>79</v>
      </c>
      <c r="E34" s="60">
        <v>0</v>
      </c>
      <c r="F34" s="60">
        <v>0</v>
      </c>
    </row>
    <row r="35" spans="1:6" x14ac:dyDescent="0.25">
      <c r="A35" s="97" t="s">
        <v>29</v>
      </c>
      <c r="B35" s="60">
        <v>0</v>
      </c>
      <c r="C35" s="60">
        <v>0</v>
      </c>
      <c r="D35" s="101" t="s">
        <v>80</v>
      </c>
      <c r="E35" s="60">
        <v>0</v>
      </c>
      <c r="F35" s="60">
        <v>0</v>
      </c>
    </row>
    <row r="36" spans="1:6" x14ac:dyDescent="0.25">
      <c r="A36" s="97" t="s">
        <v>30</v>
      </c>
      <c r="B36" s="60">
        <v>0</v>
      </c>
      <c r="C36" s="60">
        <v>0</v>
      </c>
      <c r="D36" s="101" t="s">
        <v>81</v>
      </c>
      <c r="E36" s="60">
        <v>0</v>
      </c>
      <c r="F36" s="60">
        <v>0</v>
      </c>
    </row>
    <row r="37" spans="1:6" x14ac:dyDescent="0.25">
      <c r="A37" s="95" t="s">
        <v>31</v>
      </c>
      <c r="B37" s="60">
        <v>1444072.1</v>
      </c>
      <c r="C37" s="60">
        <v>697394.01</v>
      </c>
      <c r="D37" s="101" t="s">
        <v>82</v>
      </c>
      <c r="E37" s="60">
        <v>0</v>
      </c>
      <c r="F37" s="60">
        <v>0</v>
      </c>
    </row>
    <row r="38" spans="1:6" x14ac:dyDescent="0.25">
      <c r="A38" s="95" t="s">
        <v>119</v>
      </c>
      <c r="B38" s="60">
        <f>SUM(B39:B40)</f>
        <v>0</v>
      </c>
      <c r="C38" s="60">
        <f>SUM(C39:C40)</f>
        <v>0</v>
      </c>
      <c r="D38" s="100" t="s">
        <v>83</v>
      </c>
      <c r="E38" s="60">
        <f>SUM(E39:E41)</f>
        <v>2152058.98</v>
      </c>
      <c r="F38" s="60">
        <f>SUM(F39:F41)</f>
        <v>109264.68</v>
      </c>
    </row>
    <row r="39" spans="1:6" x14ac:dyDescent="0.25">
      <c r="A39" s="97" t="s">
        <v>32</v>
      </c>
      <c r="B39" s="60">
        <v>0</v>
      </c>
      <c r="C39" s="60">
        <v>0</v>
      </c>
      <c r="D39" s="101" t="s">
        <v>84</v>
      </c>
      <c r="E39" s="60">
        <v>0</v>
      </c>
      <c r="F39" s="60">
        <v>0</v>
      </c>
    </row>
    <row r="40" spans="1:6" x14ac:dyDescent="0.25">
      <c r="A40" s="97" t="s">
        <v>33</v>
      </c>
      <c r="B40" s="60">
        <v>0</v>
      </c>
      <c r="C40" s="60">
        <v>0</v>
      </c>
      <c r="D40" s="101" t="s">
        <v>85</v>
      </c>
      <c r="E40" s="60">
        <v>2152058.98</v>
      </c>
      <c r="F40" s="60">
        <v>109264.68</v>
      </c>
    </row>
    <row r="41" spans="1:6" x14ac:dyDescent="0.25">
      <c r="A41" s="95" t="s">
        <v>34</v>
      </c>
      <c r="B41" s="60">
        <f>SUM(B42:B45)</f>
        <v>0</v>
      </c>
      <c r="C41" s="60">
        <f>SUM(C42:C45)</f>
        <v>0</v>
      </c>
      <c r="D41" s="101" t="s">
        <v>86</v>
      </c>
      <c r="E41" s="60">
        <v>0</v>
      </c>
      <c r="F41" s="60">
        <v>0</v>
      </c>
    </row>
    <row r="42" spans="1:6" x14ac:dyDescent="0.25">
      <c r="A42" s="97" t="s">
        <v>35</v>
      </c>
      <c r="B42" s="60">
        <v>0</v>
      </c>
      <c r="C42" s="60">
        <v>0</v>
      </c>
      <c r="D42" s="100" t="s">
        <v>87</v>
      </c>
      <c r="E42" s="60">
        <f>SUM(E43:E45)</f>
        <v>0</v>
      </c>
      <c r="F42" s="60">
        <f>SUM(F43:F45)</f>
        <v>0</v>
      </c>
    </row>
    <row r="43" spans="1:6" x14ac:dyDescent="0.25">
      <c r="A43" s="97" t="s">
        <v>36</v>
      </c>
      <c r="B43" s="60">
        <v>0</v>
      </c>
      <c r="C43" s="60">
        <v>0</v>
      </c>
      <c r="D43" s="101" t="s">
        <v>88</v>
      </c>
      <c r="E43" s="60">
        <v>0</v>
      </c>
      <c r="F43" s="60">
        <v>0</v>
      </c>
    </row>
    <row r="44" spans="1:6" x14ac:dyDescent="0.25">
      <c r="A44" s="97" t="s">
        <v>37</v>
      </c>
      <c r="B44" s="60">
        <v>0</v>
      </c>
      <c r="C44" s="60">
        <v>0</v>
      </c>
      <c r="D44" s="101" t="s">
        <v>89</v>
      </c>
      <c r="E44" s="60">
        <v>0</v>
      </c>
      <c r="F44" s="60">
        <v>0</v>
      </c>
    </row>
    <row r="45" spans="1:6" x14ac:dyDescent="0.25">
      <c r="A45" s="97" t="s">
        <v>38</v>
      </c>
      <c r="B45" s="60">
        <v>0</v>
      </c>
      <c r="C45" s="60">
        <v>0</v>
      </c>
      <c r="D45" s="101" t="s">
        <v>90</v>
      </c>
      <c r="E45" s="60">
        <v>0</v>
      </c>
      <c r="F45" s="60">
        <v>0</v>
      </c>
    </row>
    <row r="46" spans="1:6" x14ac:dyDescent="0.25">
      <c r="A46" s="54"/>
      <c r="B46" s="54"/>
      <c r="C46" s="54"/>
      <c r="D46" s="54"/>
      <c r="E46" s="54"/>
      <c r="F46" s="54"/>
    </row>
    <row r="47" spans="1:6" x14ac:dyDescent="0.25">
      <c r="A47" s="55" t="s">
        <v>39</v>
      </c>
      <c r="B47" s="61">
        <f>B9+B17+B25+B31+B38+B41+B37</f>
        <v>6487438.1100000013</v>
      </c>
      <c r="C47" s="61">
        <f>C9+C17+C25+C31+C38+C41+C37</f>
        <v>3129740.3099999996</v>
      </c>
      <c r="D47" s="99" t="s">
        <v>91</v>
      </c>
      <c r="E47" s="61">
        <f>E9+E19+E23+E26+E27+E31+E38+E42</f>
        <v>4875763.8600000003</v>
      </c>
      <c r="F47" s="61">
        <f>F9+F19+F23+F26+F27+F31+F38+F42</f>
        <v>3489575.16</v>
      </c>
    </row>
    <row r="48" spans="1:6" x14ac:dyDescent="0.25">
      <c r="A48" s="54"/>
      <c r="B48" s="54"/>
      <c r="C48" s="54"/>
      <c r="D48" s="54"/>
      <c r="E48" s="54"/>
      <c r="F48" s="54"/>
    </row>
    <row r="49" spans="1:6" x14ac:dyDescent="0.25">
      <c r="A49" s="38" t="s">
        <v>40</v>
      </c>
      <c r="B49" s="54"/>
      <c r="C49" s="54"/>
      <c r="D49" s="99" t="s">
        <v>92</v>
      </c>
      <c r="E49" s="54"/>
      <c r="F49" s="54"/>
    </row>
    <row r="50" spans="1:6" x14ac:dyDescent="0.25">
      <c r="A50" s="95" t="s">
        <v>41</v>
      </c>
      <c r="B50" s="60">
        <v>0</v>
      </c>
      <c r="C50" s="60">
        <v>0</v>
      </c>
      <c r="D50" s="100" t="s">
        <v>93</v>
      </c>
      <c r="E50" s="60">
        <v>0</v>
      </c>
      <c r="F50" s="60">
        <v>0</v>
      </c>
    </row>
    <row r="51" spans="1:6" x14ac:dyDescent="0.25">
      <c r="A51" s="95" t="s">
        <v>42</v>
      </c>
      <c r="B51" s="60">
        <v>0</v>
      </c>
      <c r="C51" s="60">
        <v>0</v>
      </c>
      <c r="D51" s="100" t="s">
        <v>94</v>
      </c>
      <c r="E51" s="60">
        <v>0</v>
      </c>
      <c r="F51" s="60">
        <v>0</v>
      </c>
    </row>
    <row r="52" spans="1:6" x14ac:dyDescent="0.25">
      <c r="A52" s="95" t="s">
        <v>43</v>
      </c>
      <c r="B52" s="60">
        <v>86491576.459999993</v>
      </c>
      <c r="C52" s="60">
        <v>86491576.459999993</v>
      </c>
      <c r="D52" s="100" t="s">
        <v>95</v>
      </c>
      <c r="E52" s="60">
        <v>0</v>
      </c>
      <c r="F52" s="60">
        <v>0</v>
      </c>
    </row>
    <row r="53" spans="1:6" x14ac:dyDescent="0.25">
      <c r="A53" s="95" t="s">
        <v>44</v>
      </c>
      <c r="B53" s="60">
        <v>34148716.649999999</v>
      </c>
      <c r="C53" s="60">
        <v>32442913.280000001</v>
      </c>
      <c r="D53" s="100" t="s">
        <v>96</v>
      </c>
      <c r="E53" s="60">
        <v>0</v>
      </c>
      <c r="F53" s="60">
        <v>0</v>
      </c>
    </row>
    <row r="54" spans="1:6" x14ac:dyDescent="0.25">
      <c r="A54" s="95" t="s">
        <v>45</v>
      </c>
      <c r="B54" s="60">
        <v>52952.72</v>
      </c>
      <c r="C54" s="60">
        <v>52952.72</v>
      </c>
      <c r="D54" s="100" t="s">
        <v>97</v>
      </c>
      <c r="E54" s="60">
        <v>0</v>
      </c>
      <c r="F54" s="60">
        <v>0</v>
      </c>
    </row>
    <row r="55" spans="1:6" x14ac:dyDescent="0.25">
      <c r="A55" s="95" t="s">
        <v>46</v>
      </c>
      <c r="B55" s="60">
        <v>-12418901.68</v>
      </c>
      <c r="C55" s="60">
        <v>-10906397.4</v>
      </c>
      <c r="D55" s="37" t="s">
        <v>98</v>
      </c>
      <c r="E55" s="60">
        <v>0</v>
      </c>
      <c r="F55" s="60">
        <v>0</v>
      </c>
    </row>
    <row r="56" spans="1:6" x14ac:dyDescent="0.25">
      <c r="A56" s="95" t="s">
        <v>47</v>
      </c>
      <c r="B56" s="60">
        <v>0</v>
      </c>
      <c r="C56" s="60">
        <v>0</v>
      </c>
      <c r="D56" s="54"/>
      <c r="E56" s="54"/>
      <c r="F56" s="54"/>
    </row>
    <row r="57" spans="1:6" x14ac:dyDescent="0.25">
      <c r="A57" s="95" t="s">
        <v>48</v>
      </c>
      <c r="B57" s="60">
        <v>0</v>
      </c>
      <c r="C57" s="60">
        <v>0</v>
      </c>
      <c r="D57" s="99" t="s">
        <v>99</v>
      </c>
      <c r="E57" s="61">
        <f>SUM(E50:E55)</f>
        <v>0</v>
      </c>
      <c r="F57" s="61">
        <f>SUM(F50:F55)</f>
        <v>0</v>
      </c>
    </row>
    <row r="58" spans="1:6" x14ac:dyDescent="0.25">
      <c r="A58" s="95" t="s">
        <v>49</v>
      </c>
      <c r="B58" s="60">
        <v>0</v>
      </c>
      <c r="C58" s="60">
        <v>0</v>
      </c>
      <c r="D58" s="54"/>
      <c r="E58" s="54"/>
      <c r="F58" s="54"/>
    </row>
    <row r="59" spans="1:6" x14ac:dyDescent="0.25">
      <c r="A59" s="54"/>
      <c r="B59" s="54"/>
      <c r="C59" s="54"/>
      <c r="D59" s="99" t="s">
        <v>100</v>
      </c>
      <c r="E59" s="61">
        <f>E47+E57</f>
        <v>4875763.8600000003</v>
      </c>
      <c r="F59" s="61">
        <f>F47+F57</f>
        <v>3489575.16</v>
      </c>
    </row>
    <row r="60" spans="1:6" x14ac:dyDescent="0.25">
      <c r="A60" s="55" t="s">
        <v>50</v>
      </c>
      <c r="B60" s="61">
        <f>SUM(B50:B58)</f>
        <v>108274344.14999998</v>
      </c>
      <c r="C60" s="61">
        <f>SUM(C50:C58)</f>
        <v>108081045.05999999</v>
      </c>
      <c r="D60" s="54"/>
      <c r="E60" s="54"/>
      <c r="F60" s="54"/>
    </row>
    <row r="61" spans="1:6" x14ac:dyDescent="0.25">
      <c r="A61" s="54"/>
      <c r="B61" s="54"/>
      <c r="C61" s="54"/>
      <c r="D61" s="39" t="s">
        <v>101</v>
      </c>
      <c r="E61" s="93"/>
      <c r="F61" s="93"/>
    </row>
    <row r="62" spans="1:6" x14ac:dyDescent="0.25">
      <c r="A62" s="55" t="s">
        <v>51</v>
      </c>
      <c r="B62" s="61">
        <f>SUM(B47+B60)</f>
        <v>114761782.25999998</v>
      </c>
      <c r="C62" s="61">
        <f>SUM(C47+C60)</f>
        <v>111210785.36999999</v>
      </c>
      <c r="D62" s="54"/>
      <c r="E62" s="54"/>
      <c r="F62" s="54"/>
    </row>
    <row r="63" spans="1:6" x14ac:dyDescent="0.25">
      <c r="A63" s="54"/>
      <c r="B63" s="54"/>
      <c r="C63" s="54"/>
      <c r="D63" s="102" t="s">
        <v>102</v>
      </c>
      <c r="E63" s="77">
        <f>SUM(E64:E66)</f>
        <v>35598860.780000001</v>
      </c>
      <c r="F63" s="77">
        <f>SUM(F64:F66)</f>
        <v>34268371.780000001</v>
      </c>
    </row>
    <row r="64" spans="1:6" x14ac:dyDescent="0.25">
      <c r="A64" s="54"/>
      <c r="B64" s="54"/>
      <c r="C64" s="54"/>
      <c r="D64" s="103" t="s">
        <v>103</v>
      </c>
      <c r="E64" s="77">
        <v>11429029.390000001</v>
      </c>
      <c r="F64" s="77">
        <v>11429029.390000001</v>
      </c>
    </row>
    <row r="65" spans="1:6" x14ac:dyDescent="0.25">
      <c r="A65" s="54"/>
      <c r="B65" s="54"/>
      <c r="C65" s="54"/>
      <c r="D65" s="41" t="s">
        <v>104</v>
      </c>
      <c r="E65" s="77">
        <v>0</v>
      </c>
      <c r="F65" s="77">
        <v>0</v>
      </c>
    </row>
    <row r="66" spans="1:6" x14ac:dyDescent="0.25">
      <c r="A66" s="54"/>
      <c r="B66" s="54"/>
      <c r="C66" s="54"/>
      <c r="D66" s="103" t="s">
        <v>105</v>
      </c>
      <c r="E66" s="77">
        <v>24169831.390000001</v>
      </c>
      <c r="F66" s="77">
        <v>22839342.390000001</v>
      </c>
    </row>
    <row r="67" spans="1:6" x14ac:dyDescent="0.25">
      <c r="A67" s="54"/>
      <c r="B67" s="54"/>
      <c r="C67" s="54"/>
      <c r="D67" s="54"/>
      <c r="E67" s="54"/>
      <c r="F67" s="54"/>
    </row>
    <row r="68" spans="1:6" x14ac:dyDescent="0.25">
      <c r="A68" s="54"/>
      <c r="B68" s="54"/>
      <c r="C68" s="54"/>
      <c r="D68" s="102" t="s">
        <v>106</v>
      </c>
      <c r="E68" s="77">
        <f>+E69+E70+E73</f>
        <v>74287157.61999999</v>
      </c>
      <c r="F68" s="77">
        <f>SUM(F69:F73)</f>
        <v>73452838.430000007</v>
      </c>
    </row>
    <row r="69" spans="1:6" x14ac:dyDescent="0.25">
      <c r="A69" s="12"/>
      <c r="B69" s="54"/>
      <c r="C69" s="54"/>
      <c r="D69" s="103" t="s">
        <v>107</v>
      </c>
      <c r="E69" s="77" t="s">
        <v>3312</v>
      </c>
      <c r="F69" s="77">
        <v>242906.18</v>
      </c>
    </row>
    <row r="70" spans="1:6" x14ac:dyDescent="0.25">
      <c r="A70" s="12"/>
      <c r="B70" s="54"/>
      <c r="C70" s="54"/>
      <c r="D70" s="103" t="s">
        <v>108</v>
      </c>
      <c r="E70" s="77" t="s">
        <v>3313</v>
      </c>
      <c r="F70" s="77">
        <v>71952960.650000006</v>
      </c>
    </row>
    <row r="71" spans="1:6" x14ac:dyDescent="0.25">
      <c r="A71" s="12"/>
      <c r="B71" s="54"/>
      <c r="C71" s="54"/>
      <c r="D71" s="103" t="s">
        <v>109</v>
      </c>
      <c r="E71" s="77">
        <v>0</v>
      </c>
      <c r="F71" s="77">
        <v>0</v>
      </c>
    </row>
    <row r="72" spans="1:6" x14ac:dyDescent="0.25">
      <c r="A72" s="12"/>
      <c r="B72" s="54"/>
      <c r="C72" s="54"/>
      <c r="D72" s="103" t="s">
        <v>110</v>
      </c>
      <c r="E72" s="77">
        <v>0</v>
      </c>
      <c r="F72" s="77">
        <v>0</v>
      </c>
    </row>
    <row r="73" spans="1:6" x14ac:dyDescent="0.25">
      <c r="A73" s="12"/>
      <c r="B73" s="54"/>
      <c r="C73" s="54"/>
      <c r="D73" s="103" t="s">
        <v>111</v>
      </c>
      <c r="E73" s="77">
        <v>1256971.6000000001</v>
      </c>
      <c r="F73" s="77">
        <v>1256971.6000000001</v>
      </c>
    </row>
    <row r="74" spans="1:6" x14ac:dyDescent="0.25">
      <c r="A74" s="12"/>
      <c r="B74" s="54"/>
      <c r="C74" s="54"/>
      <c r="D74" s="54"/>
      <c r="E74" s="54"/>
      <c r="F74" s="54"/>
    </row>
    <row r="75" spans="1:6" x14ac:dyDescent="0.25">
      <c r="A75" s="12"/>
      <c r="B75" s="54"/>
      <c r="C75" s="54"/>
      <c r="D75" s="102" t="s">
        <v>112</v>
      </c>
      <c r="E75" s="77">
        <f>E76+E77</f>
        <v>0</v>
      </c>
      <c r="F75" s="77">
        <f>F76+F77</f>
        <v>0</v>
      </c>
    </row>
    <row r="76" spans="1:6" x14ac:dyDescent="0.25">
      <c r="A76" s="12"/>
      <c r="B76" s="54"/>
      <c r="C76" s="54"/>
      <c r="D76" s="100" t="s">
        <v>113</v>
      </c>
      <c r="E76" s="60">
        <v>0</v>
      </c>
      <c r="F76" s="60">
        <v>0</v>
      </c>
    </row>
    <row r="77" spans="1:6" x14ac:dyDescent="0.25">
      <c r="A77" s="12"/>
      <c r="B77" s="54"/>
      <c r="C77" s="54"/>
      <c r="D77" s="100" t="s">
        <v>114</v>
      </c>
      <c r="E77" s="60">
        <v>0</v>
      </c>
      <c r="F77" s="60">
        <v>0</v>
      </c>
    </row>
    <row r="78" spans="1:6" x14ac:dyDescent="0.25">
      <c r="A78" s="12"/>
      <c r="B78" s="54"/>
      <c r="C78" s="54"/>
      <c r="D78" s="54"/>
      <c r="E78" s="54"/>
      <c r="F78" s="54"/>
    </row>
    <row r="79" spans="1:6" x14ac:dyDescent="0.25">
      <c r="A79" s="12"/>
      <c r="B79" s="54"/>
      <c r="C79" s="54"/>
      <c r="D79" s="99" t="s">
        <v>115</v>
      </c>
      <c r="E79" s="61">
        <f>E63+E68+E75</f>
        <v>109886018.39999999</v>
      </c>
      <c r="F79" s="61">
        <f>F63+F68+F75</f>
        <v>107721210.21000001</v>
      </c>
    </row>
    <row r="80" spans="1:6" x14ac:dyDescent="0.25">
      <c r="A80" s="12"/>
      <c r="B80" s="54"/>
      <c r="C80" s="54"/>
      <c r="D80" s="54"/>
      <c r="E80" s="54"/>
      <c r="F80" s="54"/>
    </row>
    <row r="81" spans="1:6" x14ac:dyDescent="0.25">
      <c r="A81" s="12"/>
      <c r="B81" s="54"/>
      <c r="C81" s="54"/>
      <c r="D81" s="99" t="s">
        <v>116</v>
      </c>
      <c r="E81" s="61">
        <f>E59+E79</f>
        <v>114761782.25999999</v>
      </c>
      <c r="F81" s="61">
        <f>F59+F79</f>
        <v>111210785.37</v>
      </c>
    </row>
    <row r="82" spans="1:6" x14ac:dyDescent="0.25">
      <c r="A82" s="6"/>
      <c r="B82" s="65"/>
      <c r="C82" s="65"/>
      <c r="D82" s="65"/>
      <c r="E82" s="65"/>
      <c r="F82" s="65"/>
    </row>
    <row r="83" spans="1:6" hidden="1" x14ac:dyDescent="0.25"/>
    <row r="84" spans="1:6" hidden="1" x14ac:dyDescent="0.25"/>
    <row r="85" spans="1:6" hidden="1" x14ac:dyDescent="0.25"/>
    <row r="86" spans="1:6" hidden="1" x14ac:dyDescent="0.25"/>
    <row r="87" spans="1:6" hidden="1" x14ac:dyDescent="0.25"/>
    <row r="88" spans="1:6" hidden="1" x14ac:dyDescent="0.25"/>
    <row r="89" spans="1:6" hidden="1" x14ac:dyDescent="0.25"/>
    <row r="90" spans="1:6" hidden="1" x14ac:dyDescent="0.25"/>
    <row r="91" spans="1:6" hidden="1" x14ac:dyDescent="0.25"/>
    <row r="92" spans="1:6" hidden="1" x14ac:dyDescent="0.25"/>
    <row r="93" spans="1:6" hidden="1" x14ac:dyDescent="0.25"/>
    <row r="94" spans="1:6" hidden="1" x14ac:dyDescent="0.25"/>
    <row r="95" spans="1:6" hidden="1" x14ac:dyDescent="0.25"/>
    <row r="96" spans="1: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  <row r="2002" hidden="1" x14ac:dyDescent="0.25"/>
    <row r="2003" hidden="1" x14ac:dyDescent="0.25"/>
    <row r="2004" hidden="1" x14ac:dyDescent="0.25"/>
    <row r="2005" hidden="1" x14ac:dyDescent="0.25"/>
    <row r="2006" hidden="1" x14ac:dyDescent="0.25"/>
    <row r="2007" hidden="1" x14ac:dyDescent="0.25"/>
    <row r="2008" hidden="1" x14ac:dyDescent="0.25"/>
    <row r="2009" hidden="1" x14ac:dyDescent="0.25"/>
    <row r="2010" hidden="1" x14ac:dyDescent="0.25"/>
    <row r="2011" hidden="1" x14ac:dyDescent="0.25"/>
    <row r="2012" hidden="1" x14ac:dyDescent="0.25"/>
    <row r="2013" hidden="1" x14ac:dyDescent="0.25"/>
    <row r="2014" hidden="1" x14ac:dyDescent="0.25"/>
    <row r="2015" hidden="1" x14ac:dyDescent="0.25"/>
    <row r="2016" hidden="1" x14ac:dyDescent="0.25"/>
    <row r="2017" hidden="1" x14ac:dyDescent="0.25"/>
    <row r="2018" hidden="1" x14ac:dyDescent="0.25"/>
    <row r="2019" hidden="1" x14ac:dyDescent="0.25"/>
    <row r="2020" hidden="1" x14ac:dyDescent="0.25"/>
    <row r="2021" hidden="1" x14ac:dyDescent="0.25"/>
    <row r="2022" hidden="1" x14ac:dyDescent="0.25"/>
    <row r="2023" hidden="1" x14ac:dyDescent="0.25"/>
    <row r="2024" hidden="1" x14ac:dyDescent="0.25"/>
    <row r="2025" hidden="1" x14ac:dyDescent="0.25"/>
    <row r="2026" hidden="1" x14ac:dyDescent="0.25"/>
    <row r="2027" hidden="1" x14ac:dyDescent="0.25"/>
    <row r="2028" hidden="1" x14ac:dyDescent="0.25"/>
    <row r="2029" hidden="1" x14ac:dyDescent="0.25"/>
    <row r="2030" hidden="1" x14ac:dyDescent="0.25"/>
    <row r="2031" hidden="1" x14ac:dyDescent="0.25"/>
    <row r="2032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hidden="1" x14ac:dyDescent="0.25"/>
    <row r="2050" hidden="1" x14ac:dyDescent="0.25"/>
    <row r="2051" hidden="1" x14ac:dyDescent="0.25"/>
    <row r="2052" hidden="1" x14ac:dyDescent="0.25"/>
    <row r="2053" hidden="1" x14ac:dyDescent="0.25"/>
    <row r="2054" hidden="1" x14ac:dyDescent="0.25"/>
    <row r="2055" hidden="1" x14ac:dyDescent="0.25"/>
    <row r="2056" hidden="1" x14ac:dyDescent="0.25"/>
    <row r="2057" hidden="1" x14ac:dyDescent="0.25"/>
    <row r="2058" hidden="1" x14ac:dyDescent="0.25"/>
    <row r="2059" hidden="1" x14ac:dyDescent="0.25"/>
    <row r="2060" hidden="1" x14ac:dyDescent="0.25"/>
    <row r="2061" hidden="1" x14ac:dyDescent="0.25"/>
    <row r="2062" hidden="1" x14ac:dyDescent="0.25"/>
    <row r="2063" hidden="1" x14ac:dyDescent="0.25"/>
    <row r="2064" hidden="1" x14ac:dyDescent="0.25"/>
    <row r="2065" hidden="1" x14ac:dyDescent="0.25"/>
    <row r="2066" hidden="1" x14ac:dyDescent="0.25"/>
    <row r="2067" hidden="1" x14ac:dyDescent="0.25"/>
    <row r="2068" hidden="1" x14ac:dyDescent="0.25"/>
    <row r="2069" hidden="1" x14ac:dyDescent="0.25"/>
    <row r="2070" hidden="1" x14ac:dyDescent="0.25"/>
    <row r="2071" hidden="1" x14ac:dyDescent="0.25"/>
    <row r="2072" hidden="1" x14ac:dyDescent="0.25"/>
    <row r="2073" hidden="1" x14ac:dyDescent="0.25"/>
    <row r="2074" hidden="1" x14ac:dyDescent="0.25"/>
    <row r="2075" hidden="1" x14ac:dyDescent="0.25"/>
    <row r="2076" hidden="1" x14ac:dyDescent="0.25"/>
    <row r="2077" hidden="1" x14ac:dyDescent="0.25"/>
    <row r="2078" hidden="1" x14ac:dyDescent="0.25"/>
    <row r="2079" hidden="1" x14ac:dyDescent="0.25"/>
    <row r="2080" hidden="1" x14ac:dyDescent="0.25"/>
    <row r="2081" hidden="1" x14ac:dyDescent="0.25"/>
    <row r="2082" hidden="1" x14ac:dyDescent="0.25"/>
    <row r="2083" hidden="1" x14ac:dyDescent="0.25"/>
    <row r="2084" hidden="1" x14ac:dyDescent="0.25"/>
    <row r="2085" hidden="1" x14ac:dyDescent="0.25"/>
    <row r="2086" hidden="1" x14ac:dyDescent="0.25"/>
    <row r="2087" hidden="1" x14ac:dyDescent="0.25"/>
    <row r="2088" hidden="1" x14ac:dyDescent="0.25"/>
    <row r="2089" hidden="1" x14ac:dyDescent="0.25"/>
    <row r="2090" hidden="1" x14ac:dyDescent="0.25"/>
    <row r="2091" hidden="1" x14ac:dyDescent="0.25"/>
    <row r="2092" hidden="1" x14ac:dyDescent="0.25"/>
    <row r="2093" hidden="1" x14ac:dyDescent="0.25"/>
    <row r="2094" hidden="1" x14ac:dyDescent="0.25"/>
    <row r="2095" hidden="1" x14ac:dyDescent="0.25"/>
    <row r="2096" hidden="1" x14ac:dyDescent="0.25"/>
    <row r="2097" hidden="1" x14ac:dyDescent="0.25"/>
    <row r="2098" hidden="1" x14ac:dyDescent="0.25"/>
    <row r="2099" hidden="1" x14ac:dyDescent="0.25"/>
    <row r="2100" hidden="1" x14ac:dyDescent="0.25"/>
    <row r="2101" hidden="1" x14ac:dyDescent="0.25"/>
    <row r="2102" hidden="1" x14ac:dyDescent="0.25"/>
    <row r="2103" hidden="1" x14ac:dyDescent="0.25"/>
    <row r="2104" hidden="1" x14ac:dyDescent="0.25"/>
    <row r="2105" hidden="1" x14ac:dyDescent="0.25"/>
    <row r="2106" hidden="1" x14ac:dyDescent="0.25"/>
    <row r="2107" hidden="1" x14ac:dyDescent="0.25"/>
    <row r="2108" hidden="1" x14ac:dyDescent="0.25"/>
    <row r="2109" hidden="1" x14ac:dyDescent="0.25"/>
    <row r="2110" hidden="1" x14ac:dyDescent="0.25"/>
    <row r="2111" hidden="1" x14ac:dyDescent="0.25"/>
    <row r="2112" hidden="1" x14ac:dyDescent="0.25"/>
    <row r="2113" hidden="1" x14ac:dyDescent="0.25"/>
    <row r="2114" hidden="1" x14ac:dyDescent="0.25"/>
    <row r="2115" hidden="1" x14ac:dyDescent="0.25"/>
    <row r="2116" hidden="1" x14ac:dyDescent="0.25"/>
    <row r="2117" hidden="1" x14ac:dyDescent="0.25"/>
    <row r="2118" hidden="1" x14ac:dyDescent="0.25"/>
    <row r="2119" hidden="1" x14ac:dyDescent="0.25"/>
    <row r="2120" hidden="1" x14ac:dyDescent="0.25"/>
    <row r="2121" hidden="1" x14ac:dyDescent="0.25"/>
    <row r="2122" hidden="1" x14ac:dyDescent="0.25"/>
    <row r="2123" hidden="1" x14ac:dyDescent="0.25"/>
    <row r="2124" hidden="1" x14ac:dyDescent="0.25"/>
    <row r="2125" hidden="1" x14ac:dyDescent="0.25"/>
    <row r="2126" hidden="1" x14ac:dyDescent="0.25"/>
    <row r="2127" hidden="1" x14ac:dyDescent="0.25"/>
    <row r="2128" hidden="1" x14ac:dyDescent="0.25"/>
    <row r="2129" hidden="1" x14ac:dyDescent="0.25"/>
    <row r="2130" hidden="1" x14ac:dyDescent="0.25"/>
    <row r="2131" hidden="1" x14ac:dyDescent="0.25"/>
    <row r="2132" hidden="1" x14ac:dyDescent="0.25"/>
    <row r="2133" hidden="1" x14ac:dyDescent="0.25"/>
    <row r="2134" hidden="1" x14ac:dyDescent="0.25"/>
    <row r="2135" hidden="1" x14ac:dyDescent="0.25"/>
    <row r="2136" hidden="1" x14ac:dyDescent="0.25"/>
    <row r="2137" hidden="1" x14ac:dyDescent="0.25"/>
    <row r="2138" hidden="1" x14ac:dyDescent="0.25"/>
    <row r="2139" hidden="1" x14ac:dyDescent="0.25"/>
    <row r="2140" hidden="1" x14ac:dyDescent="0.25"/>
    <row r="2141" hidden="1" x14ac:dyDescent="0.25"/>
    <row r="2142" hidden="1" x14ac:dyDescent="0.25"/>
    <row r="2143" hidden="1" x14ac:dyDescent="0.25"/>
    <row r="2144" hidden="1" x14ac:dyDescent="0.25"/>
    <row r="2145" hidden="1" x14ac:dyDescent="0.25"/>
    <row r="2146" hidden="1" x14ac:dyDescent="0.25"/>
    <row r="2147" hidden="1" x14ac:dyDescent="0.25"/>
    <row r="2148" hidden="1" x14ac:dyDescent="0.25"/>
    <row r="2149" hidden="1" x14ac:dyDescent="0.25"/>
    <row r="2150" hidden="1" x14ac:dyDescent="0.25"/>
    <row r="2151" hidden="1" x14ac:dyDescent="0.25"/>
    <row r="2152" hidden="1" x14ac:dyDescent="0.25"/>
    <row r="2153" hidden="1" x14ac:dyDescent="0.25"/>
    <row r="2154" hidden="1" x14ac:dyDescent="0.25"/>
    <row r="2155" hidden="1" x14ac:dyDescent="0.25"/>
    <row r="2156" hidden="1" x14ac:dyDescent="0.25"/>
    <row r="2157" hidden="1" x14ac:dyDescent="0.25"/>
    <row r="2158" hidden="1" x14ac:dyDescent="0.25"/>
    <row r="2159" hidden="1" x14ac:dyDescent="0.25"/>
    <row r="2160" hidden="1" x14ac:dyDescent="0.25"/>
    <row r="2161" hidden="1" x14ac:dyDescent="0.25"/>
    <row r="2162" hidden="1" x14ac:dyDescent="0.25"/>
    <row r="2163" hidden="1" x14ac:dyDescent="0.25"/>
    <row r="2164" hidden="1" x14ac:dyDescent="0.25"/>
    <row r="2165" hidden="1" x14ac:dyDescent="0.25"/>
    <row r="2166" hidden="1" x14ac:dyDescent="0.25"/>
    <row r="2167" hidden="1" x14ac:dyDescent="0.25"/>
    <row r="2168" hidden="1" x14ac:dyDescent="0.25"/>
    <row r="2169" hidden="1" x14ac:dyDescent="0.25"/>
    <row r="2170" hidden="1" x14ac:dyDescent="0.25"/>
    <row r="2171" hidden="1" x14ac:dyDescent="0.25"/>
    <row r="2172" hidden="1" x14ac:dyDescent="0.25"/>
    <row r="2173" hidden="1" x14ac:dyDescent="0.25"/>
    <row r="2174" hidden="1" x14ac:dyDescent="0.25"/>
    <row r="2175" hidden="1" x14ac:dyDescent="0.25"/>
    <row r="2176" hidden="1" x14ac:dyDescent="0.25"/>
    <row r="2177" hidden="1" x14ac:dyDescent="0.25"/>
    <row r="2178" hidden="1" x14ac:dyDescent="0.25"/>
    <row r="2179" hidden="1" x14ac:dyDescent="0.25"/>
    <row r="2180" hidden="1" x14ac:dyDescent="0.25"/>
    <row r="2181" hidden="1" x14ac:dyDescent="0.25"/>
    <row r="2182" hidden="1" x14ac:dyDescent="0.25"/>
    <row r="2183" hidden="1" x14ac:dyDescent="0.25"/>
    <row r="2184" hidden="1" x14ac:dyDescent="0.25"/>
    <row r="2185" hidden="1" x14ac:dyDescent="0.25"/>
    <row r="2186" hidden="1" x14ac:dyDescent="0.25"/>
    <row r="2187" hidden="1" x14ac:dyDescent="0.25"/>
    <row r="2188" hidden="1" x14ac:dyDescent="0.25"/>
    <row r="2189" hidden="1" x14ac:dyDescent="0.25"/>
    <row r="2190" hidden="1" x14ac:dyDescent="0.25"/>
    <row r="2191" hidden="1" x14ac:dyDescent="0.25"/>
    <row r="2192" hidden="1" x14ac:dyDescent="0.25"/>
    <row r="2193" hidden="1" x14ac:dyDescent="0.25"/>
    <row r="2194" hidden="1" x14ac:dyDescent="0.25"/>
    <row r="2195" hidden="1" x14ac:dyDescent="0.25"/>
    <row r="2196" hidden="1" x14ac:dyDescent="0.25"/>
    <row r="2197" hidden="1" x14ac:dyDescent="0.25"/>
    <row r="2198" hidden="1" x14ac:dyDescent="0.25"/>
    <row r="2199" hidden="1" x14ac:dyDescent="0.25"/>
    <row r="2200" hidden="1" x14ac:dyDescent="0.25"/>
    <row r="2201" hidden="1" x14ac:dyDescent="0.25"/>
    <row r="2202" hidden="1" x14ac:dyDescent="0.25"/>
    <row r="2203" hidden="1" x14ac:dyDescent="0.25"/>
    <row r="2204" hidden="1" x14ac:dyDescent="0.25"/>
    <row r="2205" hidden="1" x14ac:dyDescent="0.25"/>
    <row r="2206" hidden="1" x14ac:dyDescent="0.25"/>
    <row r="2207" hidden="1" x14ac:dyDescent="0.25"/>
    <row r="2208" hidden="1" x14ac:dyDescent="0.25"/>
    <row r="2209" hidden="1" x14ac:dyDescent="0.25"/>
    <row r="2210" hidden="1" x14ac:dyDescent="0.25"/>
    <row r="2211" hidden="1" x14ac:dyDescent="0.25"/>
    <row r="2212" hidden="1" x14ac:dyDescent="0.25"/>
    <row r="2213" hidden="1" x14ac:dyDescent="0.25"/>
    <row r="2214" hidden="1" x14ac:dyDescent="0.25"/>
    <row r="2215" hidden="1" x14ac:dyDescent="0.25"/>
    <row r="2216" hidden="1" x14ac:dyDescent="0.25"/>
    <row r="2217" hidden="1" x14ac:dyDescent="0.25"/>
    <row r="2218" hidden="1" x14ac:dyDescent="0.25"/>
    <row r="2219" hidden="1" x14ac:dyDescent="0.25"/>
    <row r="2220" hidden="1" x14ac:dyDescent="0.25"/>
    <row r="2221" hidden="1" x14ac:dyDescent="0.25"/>
    <row r="2222" hidden="1" x14ac:dyDescent="0.25"/>
    <row r="2223" hidden="1" x14ac:dyDescent="0.25"/>
    <row r="2224" hidden="1" x14ac:dyDescent="0.25"/>
    <row r="2225" hidden="1" x14ac:dyDescent="0.25"/>
    <row r="2226" hidden="1" x14ac:dyDescent="0.25"/>
    <row r="2227" hidden="1" x14ac:dyDescent="0.25"/>
    <row r="2228" hidden="1" x14ac:dyDescent="0.25"/>
    <row r="2229" hidden="1" x14ac:dyDescent="0.25"/>
    <row r="2230" hidden="1" x14ac:dyDescent="0.25"/>
    <row r="2231" hidden="1" x14ac:dyDescent="0.25"/>
    <row r="2232" hidden="1" x14ac:dyDescent="0.25"/>
    <row r="2233" hidden="1" x14ac:dyDescent="0.25"/>
    <row r="2234" hidden="1" x14ac:dyDescent="0.25"/>
    <row r="2235" hidden="1" x14ac:dyDescent="0.25"/>
    <row r="2236" hidden="1" x14ac:dyDescent="0.25"/>
    <row r="2237" hidden="1" x14ac:dyDescent="0.25"/>
    <row r="2238" hidden="1" x14ac:dyDescent="0.25"/>
    <row r="2239" hidden="1" x14ac:dyDescent="0.25"/>
    <row r="2240" hidden="1" x14ac:dyDescent="0.25"/>
    <row r="2241" hidden="1" x14ac:dyDescent="0.25"/>
    <row r="2242" hidden="1" x14ac:dyDescent="0.25"/>
    <row r="2243" hidden="1" x14ac:dyDescent="0.25"/>
    <row r="2244" hidden="1" x14ac:dyDescent="0.25"/>
    <row r="2245" hidden="1" x14ac:dyDescent="0.25"/>
    <row r="2246" hidden="1" x14ac:dyDescent="0.25"/>
    <row r="2247" hidden="1" x14ac:dyDescent="0.25"/>
    <row r="2248" hidden="1" x14ac:dyDescent="0.25"/>
    <row r="2249" hidden="1" x14ac:dyDescent="0.25"/>
    <row r="2250" hidden="1" x14ac:dyDescent="0.25"/>
    <row r="2251" hidden="1" x14ac:dyDescent="0.25"/>
    <row r="2252" hidden="1" x14ac:dyDescent="0.25"/>
    <row r="2253" hidden="1" x14ac:dyDescent="0.25"/>
    <row r="2254" hidden="1" x14ac:dyDescent="0.25"/>
    <row r="2255" hidden="1" x14ac:dyDescent="0.25"/>
    <row r="2256" hidden="1" x14ac:dyDescent="0.25"/>
    <row r="2257" hidden="1" x14ac:dyDescent="0.25"/>
    <row r="2258" hidden="1" x14ac:dyDescent="0.25"/>
    <row r="2259" hidden="1" x14ac:dyDescent="0.25"/>
    <row r="2260" hidden="1" x14ac:dyDescent="0.25"/>
    <row r="2261" hidden="1" x14ac:dyDescent="0.25"/>
    <row r="2262" hidden="1" x14ac:dyDescent="0.25"/>
    <row r="2263" hidden="1" x14ac:dyDescent="0.25"/>
    <row r="2264" hidden="1" x14ac:dyDescent="0.25"/>
    <row r="2265" hidden="1" x14ac:dyDescent="0.25"/>
    <row r="2266" hidden="1" x14ac:dyDescent="0.25"/>
    <row r="2267" hidden="1" x14ac:dyDescent="0.25"/>
    <row r="2268" hidden="1" x14ac:dyDescent="0.25"/>
    <row r="2269" hidden="1" x14ac:dyDescent="0.25"/>
    <row r="2270" hidden="1" x14ac:dyDescent="0.25"/>
    <row r="2271" hidden="1" x14ac:dyDescent="0.25"/>
    <row r="2272" hidden="1" x14ac:dyDescent="0.25"/>
    <row r="2273" hidden="1" x14ac:dyDescent="0.25"/>
    <row r="2274" hidden="1" x14ac:dyDescent="0.25"/>
    <row r="2275" hidden="1" x14ac:dyDescent="0.25"/>
    <row r="2276" hidden="1" x14ac:dyDescent="0.25"/>
    <row r="2277" hidden="1" x14ac:dyDescent="0.25"/>
    <row r="2278" hidden="1" x14ac:dyDescent="0.25"/>
    <row r="2279" hidden="1" x14ac:dyDescent="0.25"/>
    <row r="2280" hidden="1" x14ac:dyDescent="0.25"/>
    <row r="2281" hidden="1" x14ac:dyDescent="0.25"/>
    <row r="2282" hidden="1" x14ac:dyDescent="0.25"/>
    <row r="2283" hidden="1" x14ac:dyDescent="0.25"/>
    <row r="2284" hidden="1" x14ac:dyDescent="0.25"/>
    <row r="2285" hidden="1" x14ac:dyDescent="0.25"/>
    <row r="2286" hidden="1" x14ac:dyDescent="0.25"/>
    <row r="2287" hidden="1" x14ac:dyDescent="0.25"/>
    <row r="2288" hidden="1" x14ac:dyDescent="0.25"/>
    <row r="2289" hidden="1" x14ac:dyDescent="0.25"/>
    <row r="2290" hidden="1" x14ac:dyDescent="0.25"/>
    <row r="2291" hidden="1" x14ac:dyDescent="0.25"/>
    <row r="2292" hidden="1" x14ac:dyDescent="0.25"/>
    <row r="2293" hidden="1" x14ac:dyDescent="0.25"/>
    <row r="2294" hidden="1" x14ac:dyDescent="0.25"/>
    <row r="2295" hidden="1" x14ac:dyDescent="0.25"/>
    <row r="2296" hidden="1" x14ac:dyDescent="0.25"/>
    <row r="2297" hidden="1" x14ac:dyDescent="0.25"/>
    <row r="2298" hidden="1" x14ac:dyDescent="0.25"/>
    <row r="2299" hidden="1" x14ac:dyDescent="0.25"/>
    <row r="2300" hidden="1" x14ac:dyDescent="0.25"/>
    <row r="2301" hidden="1" x14ac:dyDescent="0.25"/>
    <row r="2302" hidden="1" x14ac:dyDescent="0.25"/>
    <row r="2303" hidden="1" x14ac:dyDescent="0.25"/>
    <row r="2304" hidden="1" x14ac:dyDescent="0.25"/>
    <row r="2305" hidden="1" x14ac:dyDescent="0.25"/>
    <row r="2306" hidden="1" x14ac:dyDescent="0.25"/>
    <row r="2307" hidden="1" x14ac:dyDescent="0.25"/>
    <row r="2308" hidden="1" x14ac:dyDescent="0.25"/>
    <row r="2309" hidden="1" x14ac:dyDescent="0.25"/>
    <row r="2310" hidden="1" x14ac:dyDescent="0.25"/>
    <row r="2311" hidden="1" x14ac:dyDescent="0.25"/>
    <row r="2312" hidden="1" x14ac:dyDescent="0.25"/>
    <row r="2313" hidden="1" x14ac:dyDescent="0.25"/>
    <row r="2314" hidden="1" x14ac:dyDescent="0.25"/>
    <row r="2315" hidden="1" x14ac:dyDescent="0.25"/>
    <row r="2316" hidden="1" x14ac:dyDescent="0.25"/>
    <row r="2317" hidden="1" x14ac:dyDescent="0.25"/>
    <row r="2318" hidden="1" x14ac:dyDescent="0.25"/>
    <row r="2319" hidden="1" x14ac:dyDescent="0.25"/>
    <row r="2320" hidden="1" x14ac:dyDescent="0.25"/>
    <row r="2321" hidden="1" x14ac:dyDescent="0.25"/>
    <row r="2322" hidden="1" x14ac:dyDescent="0.25"/>
    <row r="2323" hidden="1" x14ac:dyDescent="0.25"/>
    <row r="2324" hidden="1" x14ac:dyDescent="0.25"/>
    <row r="2325" hidden="1" x14ac:dyDescent="0.25"/>
    <row r="2326" hidden="1" x14ac:dyDescent="0.25"/>
    <row r="2327" hidden="1" x14ac:dyDescent="0.25"/>
    <row r="2328" hidden="1" x14ac:dyDescent="0.25"/>
    <row r="2329" hidden="1" x14ac:dyDescent="0.25"/>
    <row r="2330" hidden="1" x14ac:dyDescent="0.25"/>
    <row r="2331" hidden="1" x14ac:dyDescent="0.25"/>
    <row r="2332" hidden="1" x14ac:dyDescent="0.25"/>
    <row r="2333" hidden="1" x14ac:dyDescent="0.25"/>
    <row r="2334" hidden="1" x14ac:dyDescent="0.25"/>
    <row r="2335" hidden="1" x14ac:dyDescent="0.25"/>
    <row r="2336" hidden="1" x14ac:dyDescent="0.25"/>
    <row r="2337" hidden="1" x14ac:dyDescent="0.25"/>
    <row r="2338" hidden="1" x14ac:dyDescent="0.25"/>
    <row r="2339" hidden="1" x14ac:dyDescent="0.25"/>
    <row r="2340" hidden="1" x14ac:dyDescent="0.25"/>
    <row r="2341" hidden="1" x14ac:dyDescent="0.25"/>
    <row r="2342" hidden="1" x14ac:dyDescent="0.25"/>
    <row r="2343" hidden="1" x14ac:dyDescent="0.25"/>
    <row r="2344" hidden="1" x14ac:dyDescent="0.25"/>
    <row r="2345" hidden="1" x14ac:dyDescent="0.25"/>
    <row r="2346" hidden="1" x14ac:dyDescent="0.25"/>
    <row r="2347" hidden="1" x14ac:dyDescent="0.25"/>
    <row r="2348" hidden="1" x14ac:dyDescent="0.25"/>
    <row r="2349" hidden="1" x14ac:dyDescent="0.25"/>
    <row r="2350" hidden="1" x14ac:dyDescent="0.25"/>
    <row r="2351" hidden="1" x14ac:dyDescent="0.25"/>
    <row r="2352" hidden="1" x14ac:dyDescent="0.25"/>
    <row r="2353" hidden="1" x14ac:dyDescent="0.25"/>
    <row r="2354" hidden="1" x14ac:dyDescent="0.25"/>
    <row r="2355" hidden="1" x14ac:dyDescent="0.25"/>
    <row r="2356" hidden="1" x14ac:dyDescent="0.25"/>
    <row r="2357" hidden="1" x14ac:dyDescent="0.25"/>
    <row r="2358" hidden="1" x14ac:dyDescent="0.25"/>
    <row r="2359" hidden="1" x14ac:dyDescent="0.25"/>
    <row r="2360" hidden="1" x14ac:dyDescent="0.25"/>
    <row r="2361" hidden="1" x14ac:dyDescent="0.25"/>
    <row r="2362" hidden="1" x14ac:dyDescent="0.25"/>
    <row r="2363" hidden="1" x14ac:dyDescent="0.25"/>
    <row r="2364" hidden="1" x14ac:dyDescent="0.25"/>
    <row r="2365" hidden="1" x14ac:dyDescent="0.25"/>
    <row r="2366" hidden="1" x14ac:dyDescent="0.25"/>
    <row r="2367" hidden="1" x14ac:dyDescent="0.25"/>
    <row r="2368" hidden="1" x14ac:dyDescent="0.25"/>
    <row r="2369" hidden="1" x14ac:dyDescent="0.25"/>
    <row r="2370" hidden="1" x14ac:dyDescent="0.25"/>
    <row r="2371" hidden="1" x14ac:dyDescent="0.25"/>
    <row r="2372" hidden="1" x14ac:dyDescent="0.25"/>
    <row r="2373" hidden="1" x14ac:dyDescent="0.25"/>
    <row r="2374" hidden="1" x14ac:dyDescent="0.25"/>
    <row r="2375" hidden="1" x14ac:dyDescent="0.25"/>
    <row r="2376" hidden="1" x14ac:dyDescent="0.25"/>
    <row r="2377" hidden="1" x14ac:dyDescent="0.25"/>
    <row r="2378" hidden="1" x14ac:dyDescent="0.25"/>
    <row r="2379" hidden="1" x14ac:dyDescent="0.25"/>
    <row r="2380" hidden="1" x14ac:dyDescent="0.25"/>
    <row r="2381" hidden="1" x14ac:dyDescent="0.25"/>
    <row r="2382" hidden="1" x14ac:dyDescent="0.25"/>
    <row r="2383" hidden="1" x14ac:dyDescent="0.25"/>
    <row r="2384" hidden="1" x14ac:dyDescent="0.25"/>
    <row r="2385" hidden="1" x14ac:dyDescent="0.25"/>
    <row r="2386" hidden="1" x14ac:dyDescent="0.25"/>
    <row r="2387" hidden="1" x14ac:dyDescent="0.25"/>
    <row r="2388" hidden="1" x14ac:dyDescent="0.25"/>
    <row r="2389" hidden="1" x14ac:dyDescent="0.25"/>
    <row r="2390" hidden="1" x14ac:dyDescent="0.25"/>
    <row r="2391" hidden="1" x14ac:dyDescent="0.25"/>
    <row r="2392" hidden="1" x14ac:dyDescent="0.25"/>
    <row r="2393" hidden="1" x14ac:dyDescent="0.25"/>
    <row r="2394" hidden="1" x14ac:dyDescent="0.25"/>
    <row r="2395" hidden="1" x14ac:dyDescent="0.25"/>
    <row r="2396" hidden="1" x14ac:dyDescent="0.25"/>
    <row r="2397" hidden="1" x14ac:dyDescent="0.25"/>
    <row r="2398" hidden="1" x14ac:dyDescent="0.25"/>
    <row r="2399" hidden="1" x14ac:dyDescent="0.25"/>
    <row r="2400" hidden="1" x14ac:dyDescent="0.25"/>
    <row r="2401" hidden="1" x14ac:dyDescent="0.25"/>
    <row r="2402" hidden="1" x14ac:dyDescent="0.25"/>
    <row r="2403" hidden="1" x14ac:dyDescent="0.25"/>
    <row r="2404" hidden="1" x14ac:dyDescent="0.25"/>
    <row r="2405" hidden="1" x14ac:dyDescent="0.25"/>
    <row r="2406" hidden="1" x14ac:dyDescent="0.25"/>
    <row r="2407" hidden="1" x14ac:dyDescent="0.25"/>
    <row r="2408" hidden="1" x14ac:dyDescent="0.25"/>
    <row r="2409" hidden="1" x14ac:dyDescent="0.25"/>
    <row r="2410" hidden="1" x14ac:dyDescent="0.25"/>
    <row r="2411" hidden="1" x14ac:dyDescent="0.25"/>
    <row r="2412" hidden="1" x14ac:dyDescent="0.25"/>
    <row r="2413" hidden="1" x14ac:dyDescent="0.25"/>
    <row r="2414" hidden="1" x14ac:dyDescent="0.25"/>
    <row r="2415" hidden="1" x14ac:dyDescent="0.25"/>
    <row r="2416" hidden="1" x14ac:dyDescent="0.25"/>
    <row r="2417" hidden="1" x14ac:dyDescent="0.25"/>
    <row r="2418" hidden="1" x14ac:dyDescent="0.25"/>
    <row r="2419" hidden="1" x14ac:dyDescent="0.25"/>
    <row r="2420" hidden="1" x14ac:dyDescent="0.25"/>
    <row r="2421" hidden="1" x14ac:dyDescent="0.25"/>
    <row r="2422" hidden="1" x14ac:dyDescent="0.25"/>
    <row r="2423" hidden="1" x14ac:dyDescent="0.25"/>
    <row r="2424" hidden="1" x14ac:dyDescent="0.25"/>
    <row r="2425" hidden="1" x14ac:dyDescent="0.25"/>
    <row r="2426" hidden="1" x14ac:dyDescent="0.25"/>
    <row r="2427" hidden="1" x14ac:dyDescent="0.25"/>
    <row r="2428" hidden="1" x14ac:dyDescent="0.25"/>
    <row r="2429" hidden="1" x14ac:dyDescent="0.25"/>
    <row r="2430" hidden="1" x14ac:dyDescent="0.25"/>
    <row r="2431" hidden="1" x14ac:dyDescent="0.25"/>
    <row r="2432" hidden="1" x14ac:dyDescent="0.25"/>
    <row r="2433" hidden="1" x14ac:dyDescent="0.25"/>
    <row r="2434" hidden="1" x14ac:dyDescent="0.25"/>
    <row r="2435" hidden="1" x14ac:dyDescent="0.25"/>
    <row r="2436" hidden="1" x14ac:dyDescent="0.25"/>
    <row r="2437" hidden="1" x14ac:dyDescent="0.25"/>
    <row r="2438" hidden="1" x14ac:dyDescent="0.25"/>
    <row r="2439" hidden="1" x14ac:dyDescent="0.25"/>
    <row r="2440" hidden="1" x14ac:dyDescent="0.25"/>
    <row r="2441" hidden="1" x14ac:dyDescent="0.25"/>
    <row r="2442" hidden="1" x14ac:dyDescent="0.25"/>
    <row r="2443" hidden="1" x14ac:dyDescent="0.25"/>
    <row r="2444" hidden="1" x14ac:dyDescent="0.25"/>
    <row r="2445" hidden="1" x14ac:dyDescent="0.25"/>
    <row r="2446" hidden="1" x14ac:dyDescent="0.25"/>
    <row r="2447" hidden="1" x14ac:dyDescent="0.25"/>
    <row r="2448" hidden="1" x14ac:dyDescent="0.25"/>
    <row r="2449" hidden="1" x14ac:dyDescent="0.25"/>
    <row r="2450" hidden="1" x14ac:dyDescent="0.25"/>
    <row r="2451" hidden="1" x14ac:dyDescent="0.25"/>
    <row r="2452" hidden="1" x14ac:dyDescent="0.25"/>
    <row r="2453" hidden="1" x14ac:dyDescent="0.25"/>
    <row r="2454" hidden="1" x14ac:dyDescent="0.25"/>
    <row r="2455" hidden="1" x14ac:dyDescent="0.25"/>
    <row r="2456" hidden="1" x14ac:dyDescent="0.25"/>
    <row r="2457" hidden="1" x14ac:dyDescent="0.25"/>
    <row r="2458" hidden="1" x14ac:dyDescent="0.25"/>
    <row r="2459" hidden="1" x14ac:dyDescent="0.25"/>
    <row r="2460" hidden="1" x14ac:dyDescent="0.25"/>
    <row r="2461" hidden="1" x14ac:dyDescent="0.25"/>
    <row r="2462" hidden="1" x14ac:dyDescent="0.25"/>
    <row r="2463" hidden="1" x14ac:dyDescent="0.25"/>
    <row r="2464" hidden="1" x14ac:dyDescent="0.25"/>
    <row r="2465" hidden="1" x14ac:dyDescent="0.25"/>
    <row r="2466" hidden="1" x14ac:dyDescent="0.25"/>
    <row r="2467" hidden="1" x14ac:dyDescent="0.25"/>
    <row r="2468" hidden="1" x14ac:dyDescent="0.25"/>
    <row r="2469" hidden="1" x14ac:dyDescent="0.25"/>
    <row r="2470" hidden="1" x14ac:dyDescent="0.25"/>
    <row r="2471" hidden="1" x14ac:dyDescent="0.25"/>
    <row r="2472" hidden="1" x14ac:dyDescent="0.25"/>
    <row r="2473" hidden="1" x14ac:dyDescent="0.25"/>
    <row r="2474" hidden="1" x14ac:dyDescent="0.25"/>
    <row r="2475" hidden="1" x14ac:dyDescent="0.25"/>
    <row r="2476" hidden="1" x14ac:dyDescent="0.25"/>
    <row r="2477" hidden="1" x14ac:dyDescent="0.25"/>
    <row r="2478" hidden="1" x14ac:dyDescent="0.25"/>
    <row r="2479" hidden="1" x14ac:dyDescent="0.25"/>
    <row r="2480" hidden="1" x14ac:dyDescent="0.25"/>
    <row r="2481" hidden="1" x14ac:dyDescent="0.25"/>
    <row r="2482" hidden="1" x14ac:dyDescent="0.25"/>
    <row r="2483" hidden="1" x14ac:dyDescent="0.25"/>
    <row r="2484" hidden="1" x14ac:dyDescent="0.25"/>
    <row r="2485" hidden="1" x14ac:dyDescent="0.25"/>
    <row r="2486" hidden="1" x14ac:dyDescent="0.25"/>
    <row r="2487" hidden="1" x14ac:dyDescent="0.25"/>
    <row r="2488" hidden="1" x14ac:dyDescent="0.25"/>
    <row r="2489" hidden="1" x14ac:dyDescent="0.25"/>
    <row r="2490" hidden="1" x14ac:dyDescent="0.25"/>
    <row r="2491" hidden="1" x14ac:dyDescent="0.25"/>
    <row r="2492" hidden="1" x14ac:dyDescent="0.25"/>
    <row r="2493" hidden="1" x14ac:dyDescent="0.25"/>
    <row r="2494" hidden="1" x14ac:dyDescent="0.25"/>
    <row r="2495" hidden="1" x14ac:dyDescent="0.25"/>
    <row r="2496" hidden="1" x14ac:dyDescent="0.25"/>
    <row r="2497" hidden="1" x14ac:dyDescent="0.25"/>
    <row r="2498" hidden="1" x14ac:dyDescent="0.25"/>
    <row r="2499" hidden="1" x14ac:dyDescent="0.25"/>
    <row r="2500" hidden="1" x14ac:dyDescent="0.25"/>
    <row r="2501" hidden="1" x14ac:dyDescent="0.25"/>
    <row r="2502" hidden="1" x14ac:dyDescent="0.25"/>
    <row r="2503" hidden="1" x14ac:dyDescent="0.25"/>
    <row r="2504" hidden="1" x14ac:dyDescent="0.25"/>
    <row r="2505" hidden="1" x14ac:dyDescent="0.25"/>
    <row r="2506" hidden="1" x14ac:dyDescent="0.25"/>
    <row r="2507" hidden="1" x14ac:dyDescent="0.25"/>
    <row r="2508" hidden="1" x14ac:dyDescent="0.25"/>
    <row r="2509" hidden="1" x14ac:dyDescent="0.25"/>
    <row r="2510" hidden="1" x14ac:dyDescent="0.25"/>
    <row r="2511" hidden="1" x14ac:dyDescent="0.25"/>
    <row r="2512" hidden="1" x14ac:dyDescent="0.25"/>
    <row r="2513" hidden="1" x14ac:dyDescent="0.25"/>
    <row r="2514" hidden="1" x14ac:dyDescent="0.25"/>
    <row r="2515" hidden="1" x14ac:dyDescent="0.25"/>
    <row r="2516" hidden="1" x14ac:dyDescent="0.25"/>
    <row r="2517" hidden="1" x14ac:dyDescent="0.25"/>
    <row r="2518" hidden="1" x14ac:dyDescent="0.25"/>
    <row r="2519" hidden="1" x14ac:dyDescent="0.25"/>
    <row r="2520" hidden="1" x14ac:dyDescent="0.25"/>
    <row r="2521" hidden="1" x14ac:dyDescent="0.25"/>
    <row r="2522" hidden="1" x14ac:dyDescent="0.25"/>
    <row r="2523" hidden="1" x14ac:dyDescent="0.25"/>
    <row r="2524" hidden="1" x14ac:dyDescent="0.25"/>
    <row r="2525" hidden="1" x14ac:dyDescent="0.25"/>
    <row r="2526" hidden="1" x14ac:dyDescent="0.25"/>
    <row r="2527" hidden="1" x14ac:dyDescent="0.25"/>
    <row r="2528" hidden="1" x14ac:dyDescent="0.25"/>
    <row r="2529" hidden="1" x14ac:dyDescent="0.25"/>
    <row r="2530" hidden="1" x14ac:dyDescent="0.25"/>
    <row r="2531" hidden="1" x14ac:dyDescent="0.25"/>
    <row r="2532" hidden="1" x14ac:dyDescent="0.25"/>
    <row r="2533" hidden="1" x14ac:dyDescent="0.25"/>
    <row r="2534" hidden="1" x14ac:dyDescent="0.25"/>
    <row r="2535" hidden="1" x14ac:dyDescent="0.25"/>
    <row r="2536" hidden="1" x14ac:dyDescent="0.25"/>
    <row r="2537" hidden="1" x14ac:dyDescent="0.25"/>
    <row r="2538" hidden="1" x14ac:dyDescent="0.25"/>
    <row r="2539" hidden="1" x14ac:dyDescent="0.25"/>
    <row r="2540" hidden="1" x14ac:dyDescent="0.25"/>
    <row r="2541" hidden="1" x14ac:dyDescent="0.25"/>
    <row r="2542" hidden="1" x14ac:dyDescent="0.25"/>
    <row r="2543" hidden="1" x14ac:dyDescent="0.25"/>
    <row r="2544" hidden="1" x14ac:dyDescent="0.25"/>
    <row r="2545" hidden="1" x14ac:dyDescent="0.25"/>
    <row r="2546" hidden="1" x14ac:dyDescent="0.25"/>
    <row r="2547" hidden="1" x14ac:dyDescent="0.25"/>
    <row r="2548" hidden="1" x14ac:dyDescent="0.25"/>
    <row r="2549" hidden="1" x14ac:dyDescent="0.25"/>
    <row r="2550" hidden="1" x14ac:dyDescent="0.25"/>
    <row r="2551" hidden="1" x14ac:dyDescent="0.25"/>
    <row r="2552" hidden="1" x14ac:dyDescent="0.25"/>
    <row r="2553" hidden="1" x14ac:dyDescent="0.25"/>
    <row r="2554" hidden="1" x14ac:dyDescent="0.25"/>
    <row r="2555" hidden="1" x14ac:dyDescent="0.25"/>
    <row r="2556" hidden="1" x14ac:dyDescent="0.25"/>
    <row r="2557" hidden="1" x14ac:dyDescent="0.25"/>
    <row r="2558" hidden="1" x14ac:dyDescent="0.25"/>
    <row r="2559" hidden="1" x14ac:dyDescent="0.25"/>
    <row r="2560" hidden="1" x14ac:dyDescent="0.25"/>
    <row r="2561" hidden="1" x14ac:dyDescent="0.25"/>
    <row r="2562" hidden="1" x14ac:dyDescent="0.25"/>
    <row r="2563" hidden="1" x14ac:dyDescent="0.25"/>
    <row r="2564" hidden="1" x14ac:dyDescent="0.25"/>
    <row r="2565" hidden="1" x14ac:dyDescent="0.25"/>
    <row r="2566" hidden="1" x14ac:dyDescent="0.25"/>
    <row r="2567" hidden="1" x14ac:dyDescent="0.25"/>
    <row r="2568" hidden="1" x14ac:dyDescent="0.25"/>
    <row r="2569" hidden="1" x14ac:dyDescent="0.25"/>
    <row r="2570" hidden="1" x14ac:dyDescent="0.25"/>
    <row r="2571" hidden="1" x14ac:dyDescent="0.25"/>
    <row r="2572" hidden="1" x14ac:dyDescent="0.25"/>
    <row r="2573" hidden="1" x14ac:dyDescent="0.25"/>
    <row r="2574" hidden="1" x14ac:dyDescent="0.25"/>
    <row r="2575" hidden="1" x14ac:dyDescent="0.25"/>
    <row r="2576" hidden="1" x14ac:dyDescent="0.25"/>
    <row r="2577" hidden="1" x14ac:dyDescent="0.25"/>
    <row r="2578" hidden="1" x14ac:dyDescent="0.25"/>
    <row r="2579" hidden="1" x14ac:dyDescent="0.25"/>
    <row r="2580" hidden="1" x14ac:dyDescent="0.25"/>
    <row r="2581" hidden="1" x14ac:dyDescent="0.25"/>
    <row r="2582" hidden="1" x14ac:dyDescent="0.25"/>
    <row r="2583" hidden="1" x14ac:dyDescent="0.25"/>
    <row r="2584" hidden="1" x14ac:dyDescent="0.25"/>
    <row r="2585" hidden="1" x14ac:dyDescent="0.25"/>
    <row r="2586" hidden="1" x14ac:dyDescent="0.25"/>
    <row r="2587" hidden="1" x14ac:dyDescent="0.25"/>
    <row r="2588" hidden="1" x14ac:dyDescent="0.25"/>
    <row r="2589" hidden="1" x14ac:dyDescent="0.25"/>
    <row r="2590" hidden="1" x14ac:dyDescent="0.25"/>
    <row r="2591" hidden="1" x14ac:dyDescent="0.25"/>
    <row r="2592" hidden="1" x14ac:dyDescent="0.25"/>
    <row r="2593" hidden="1" x14ac:dyDescent="0.25"/>
    <row r="2594" hidden="1" x14ac:dyDescent="0.25"/>
    <row r="2595" hidden="1" x14ac:dyDescent="0.25"/>
    <row r="2596" hidden="1" x14ac:dyDescent="0.25"/>
    <row r="2597" hidden="1" x14ac:dyDescent="0.25"/>
    <row r="2598" hidden="1" x14ac:dyDescent="0.25"/>
    <row r="2599" hidden="1" x14ac:dyDescent="0.25"/>
    <row r="2600" hidden="1" x14ac:dyDescent="0.25"/>
    <row r="2601" hidden="1" x14ac:dyDescent="0.25"/>
    <row r="2602" hidden="1" x14ac:dyDescent="0.25"/>
    <row r="2603" hidden="1" x14ac:dyDescent="0.25"/>
    <row r="2604" hidden="1" x14ac:dyDescent="0.25"/>
    <row r="2605" hidden="1" x14ac:dyDescent="0.25"/>
    <row r="2606" hidden="1" x14ac:dyDescent="0.25"/>
    <row r="2607" hidden="1" x14ac:dyDescent="0.25"/>
    <row r="2608" hidden="1" x14ac:dyDescent="0.25"/>
    <row r="2609" hidden="1" x14ac:dyDescent="0.25"/>
    <row r="2610" hidden="1" x14ac:dyDescent="0.25"/>
    <row r="2611" hidden="1" x14ac:dyDescent="0.25"/>
    <row r="2612" hidden="1" x14ac:dyDescent="0.25"/>
    <row r="2613" hidden="1" x14ac:dyDescent="0.25"/>
    <row r="2614" hidden="1" x14ac:dyDescent="0.25"/>
    <row r="2615" hidden="1" x14ac:dyDescent="0.25"/>
    <row r="2616" hidden="1" x14ac:dyDescent="0.25"/>
    <row r="2617" hidden="1" x14ac:dyDescent="0.25"/>
    <row r="2618" hidden="1" x14ac:dyDescent="0.25"/>
    <row r="2619" hidden="1" x14ac:dyDescent="0.25"/>
    <row r="2620" hidden="1" x14ac:dyDescent="0.25"/>
    <row r="2621" hidden="1" x14ac:dyDescent="0.25"/>
    <row r="2622" hidden="1" x14ac:dyDescent="0.25"/>
    <row r="2623" hidden="1" x14ac:dyDescent="0.25"/>
    <row r="2624" hidden="1" x14ac:dyDescent="0.25"/>
    <row r="2625" hidden="1" x14ac:dyDescent="0.25"/>
    <row r="2626" hidden="1" x14ac:dyDescent="0.25"/>
    <row r="2627" hidden="1" x14ac:dyDescent="0.25"/>
    <row r="2628" hidden="1" x14ac:dyDescent="0.25"/>
    <row r="2629" hidden="1" x14ac:dyDescent="0.25"/>
    <row r="2630" hidden="1" x14ac:dyDescent="0.25"/>
    <row r="2631" hidden="1" x14ac:dyDescent="0.25"/>
    <row r="2632" hidden="1" x14ac:dyDescent="0.25"/>
    <row r="2633" hidden="1" x14ac:dyDescent="0.25"/>
    <row r="2634" hidden="1" x14ac:dyDescent="0.25"/>
    <row r="2635" hidden="1" x14ac:dyDescent="0.25"/>
    <row r="2636" hidden="1" x14ac:dyDescent="0.25"/>
    <row r="2637" hidden="1" x14ac:dyDescent="0.25"/>
    <row r="2638" hidden="1" x14ac:dyDescent="0.25"/>
    <row r="2639" hidden="1" x14ac:dyDescent="0.25"/>
    <row r="2640" hidden="1" x14ac:dyDescent="0.25"/>
    <row r="2641" hidden="1" x14ac:dyDescent="0.25"/>
    <row r="2642" hidden="1" x14ac:dyDescent="0.25"/>
    <row r="2643" hidden="1" x14ac:dyDescent="0.25"/>
    <row r="2644" hidden="1" x14ac:dyDescent="0.25"/>
    <row r="2645" hidden="1" x14ac:dyDescent="0.25"/>
    <row r="2646" hidden="1" x14ac:dyDescent="0.25"/>
    <row r="2647" hidden="1" x14ac:dyDescent="0.25"/>
    <row r="2648" hidden="1" x14ac:dyDescent="0.25"/>
    <row r="2649" hidden="1" x14ac:dyDescent="0.25"/>
    <row r="2650" hidden="1" x14ac:dyDescent="0.25"/>
    <row r="2651" hidden="1" x14ac:dyDescent="0.25"/>
    <row r="2652" hidden="1" x14ac:dyDescent="0.25"/>
    <row r="2653" hidden="1" x14ac:dyDescent="0.25"/>
    <row r="2654" hidden="1" x14ac:dyDescent="0.25"/>
    <row r="2655" hidden="1" x14ac:dyDescent="0.25"/>
    <row r="2656" hidden="1" x14ac:dyDescent="0.25"/>
    <row r="2657" hidden="1" x14ac:dyDescent="0.25"/>
    <row r="2658" hidden="1" x14ac:dyDescent="0.25"/>
    <row r="2659" hidden="1" x14ac:dyDescent="0.25"/>
    <row r="2660" hidden="1" x14ac:dyDescent="0.25"/>
    <row r="2661" hidden="1" x14ac:dyDescent="0.25"/>
    <row r="2662" hidden="1" x14ac:dyDescent="0.25"/>
    <row r="2663" hidden="1" x14ac:dyDescent="0.25"/>
    <row r="2664" hidden="1" x14ac:dyDescent="0.25"/>
    <row r="2665" hidden="1" x14ac:dyDescent="0.25"/>
    <row r="2666" hidden="1" x14ac:dyDescent="0.25"/>
    <row r="2667" hidden="1" x14ac:dyDescent="0.25"/>
    <row r="2668" hidden="1" x14ac:dyDescent="0.25"/>
    <row r="2669" hidden="1" x14ac:dyDescent="0.25"/>
    <row r="2670" hidden="1" x14ac:dyDescent="0.25"/>
    <row r="2671" hidden="1" x14ac:dyDescent="0.25"/>
    <row r="2672" hidden="1" x14ac:dyDescent="0.25"/>
    <row r="2673" hidden="1" x14ac:dyDescent="0.25"/>
    <row r="2674" hidden="1" x14ac:dyDescent="0.25"/>
    <row r="2675" hidden="1" x14ac:dyDescent="0.25"/>
    <row r="2676" hidden="1" x14ac:dyDescent="0.25"/>
    <row r="2677" hidden="1" x14ac:dyDescent="0.25"/>
    <row r="2678" hidden="1" x14ac:dyDescent="0.25"/>
    <row r="2679" hidden="1" x14ac:dyDescent="0.25"/>
    <row r="2680" hidden="1" x14ac:dyDescent="0.25"/>
    <row r="2681" hidden="1" x14ac:dyDescent="0.25"/>
    <row r="2682" hidden="1" x14ac:dyDescent="0.25"/>
    <row r="2683" hidden="1" x14ac:dyDescent="0.25"/>
    <row r="2684" hidden="1" x14ac:dyDescent="0.25"/>
    <row r="2685" hidden="1" x14ac:dyDescent="0.25"/>
    <row r="2686" hidden="1" x14ac:dyDescent="0.25"/>
    <row r="2687" hidden="1" x14ac:dyDescent="0.25"/>
    <row r="2688" hidden="1" x14ac:dyDescent="0.25"/>
    <row r="2689" hidden="1" x14ac:dyDescent="0.25"/>
    <row r="2690" hidden="1" x14ac:dyDescent="0.25"/>
    <row r="2691" hidden="1" x14ac:dyDescent="0.25"/>
    <row r="2692" hidden="1" x14ac:dyDescent="0.25"/>
    <row r="2693" hidden="1" x14ac:dyDescent="0.25"/>
    <row r="2694" hidden="1" x14ac:dyDescent="0.25"/>
    <row r="2695" hidden="1" x14ac:dyDescent="0.25"/>
    <row r="2696" hidden="1" x14ac:dyDescent="0.25"/>
    <row r="2697" hidden="1" x14ac:dyDescent="0.25"/>
    <row r="2698" hidden="1" x14ac:dyDescent="0.25"/>
    <row r="2699" hidden="1" x14ac:dyDescent="0.25"/>
    <row r="2700" hidden="1" x14ac:dyDescent="0.25"/>
    <row r="2701" hidden="1" x14ac:dyDescent="0.25"/>
    <row r="2702" hidden="1" x14ac:dyDescent="0.25"/>
    <row r="2703" hidden="1" x14ac:dyDescent="0.25"/>
    <row r="2704" hidden="1" x14ac:dyDescent="0.25"/>
    <row r="2705" hidden="1" x14ac:dyDescent="0.25"/>
    <row r="2706" hidden="1" x14ac:dyDescent="0.25"/>
    <row r="2707" hidden="1" x14ac:dyDescent="0.25"/>
    <row r="2708" hidden="1" x14ac:dyDescent="0.25"/>
    <row r="2709" hidden="1" x14ac:dyDescent="0.25"/>
    <row r="2710" hidden="1" x14ac:dyDescent="0.25"/>
    <row r="2711" hidden="1" x14ac:dyDescent="0.25"/>
    <row r="2712" hidden="1" x14ac:dyDescent="0.25"/>
    <row r="2713" hidden="1" x14ac:dyDescent="0.25"/>
    <row r="2714" hidden="1" x14ac:dyDescent="0.25"/>
    <row r="2715" hidden="1" x14ac:dyDescent="0.25"/>
    <row r="2716" hidden="1" x14ac:dyDescent="0.25"/>
    <row r="2717" hidden="1" x14ac:dyDescent="0.25"/>
    <row r="2718" hidden="1" x14ac:dyDescent="0.25"/>
    <row r="2719" hidden="1" x14ac:dyDescent="0.25"/>
    <row r="2720" hidden="1" x14ac:dyDescent="0.25"/>
    <row r="2721" hidden="1" x14ac:dyDescent="0.25"/>
    <row r="2722" hidden="1" x14ac:dyDescent="0.25"/>
    <row r="2723" hidden="1" x14ac:dyDescent="0.25"/>
    <row r="2724" hidden="1" x14ac:dyDescent="0.25"/>
    <row r="2725" hidden="1" x14ac:dyDescent="0.25"/>
    <row r="2726" hidden="1" x14ac:dyDescent="0.25"/>
    <row r="2727" hidden="1" x14ac:dyDescent="0.25"/>
    <row r="2728" hidden="1" x14ac:dyDescent="0.25"/>
    <row r="2729" hidden="1" x14ac:dyDescent="0.25"/>
    <row r="2730" hidden="1" x14ac:dyDescent="0.25"/>
    <row r="2731" hidden="1" x14ac:dyDescent="0.25"/>
    <row r="2732" hidden="1" x14ac:dyDescent="0.25"/>
    <row r="2733" hidden="1" x14ac:dyDescent="0.25"/>
    <row r="2734" hidden="1" x14ac:dyDescent="0.25"/>
    <row r="2735" hidden="1" x14ac:dyDescent="0.25"/>
    <row r="2736" hidden="1" x14ac:dyDescent="0.25"/>
    <row r="2737" hidden="1" x14ac:dyDescent="0.25"/>
    <row r="2738" hidden="1" x14ac:dyDescent="0.25"/>
    <row r="2739" hidden="1" x14ac:dyDescent="0.25"/>
    <row r="2740" hidden="1" x14ac:dyDescent="0.25"/>
    <row r="2741" hidden="1" x14ac:dyDescent="0.25"/>
    <row r="2742" hidden="1" x14ac:dyDescent="0.25"/>
    <row r="2743" hidden="1" x14ac:dyDescent="0.25"/>
    <row r="2744" hidden="1" x14ac:dyDescent="0.25"/>
    <row r="2745" hidden="1" x14ac:dyDescent="0.25"/>
    <row r="2746" hidden="1" x14ac:dyDescent="0.25"/>
    <row r="2747" hidden="1" x14ac:dyDescent="0.25"/>
    <row r="2748" hidden="1" x14ac:dyDescent="0.25"/>
    <row r="2749" hidden="1" x14ac:dyDescent="0.25"/>
    <row r="2750" hidden="1" x14ac:dyDescent="0.25"/>
    <row r="2751" hidden="1" x14ac:dyDescent="0.25"/>
    <row r="2752" hidden="1" x14ac:dyDescent="0.25"/>
    <row r="2753" hidden="1" x14ac:dyDescent="0.25"/>
    <row r="2754" hidden="1" x14ac:dyDescent="0.25"/>
    <row r="2755" hidden="1" x14ac:dyDescent="0.25"/>
    <row r="2756" hidden="1" x14ac:dyDescent="0.25"/>
    <row r="2757" hidden="1" x14ac:dyDescent="0.25"/>
    <row r="2758" hidden="1" x14ac:dyDescent="0.25"/>
    <row r="2759" hidden="1" x14ac:dyDescent="0.25"/>
    <row r="2760" hidden="1" x14ac:dyDescent="0.25"/>
    <row r="2761" hidden="1" x14ac:dyDescent="0.25"/>
    <row r="2762" hidden="1" x14ac:dyDescent="0.25"/>
    <row r="2763" hidden="1" x14ac:dyDescent="0.25"/>
    <row r="2764" hidden="1" x14ac:dyDescent="0.25"/>
    <row r="2765" hidden="1" x14ac:dyDescent="0.25"/>
    <row r="2766" hidden="1" x14ac:dyDescent="0.25"/>
    <row r="2767" hidden="1" x14ac:dyDescent="0.25"/>
    <row r="2768" hidden="1" x14ac:dyDescent="0.25"/>
    <row r="2769" hidden="1" x14ac:dyDescent="0.25"/>
    <row r="2770" hidden="1" x14ac:dyDescent="0.25"/>
    <row r="2771" hidden="1" x14ac:dyDescent="0.25"/>
    <row r="2772" hidden="1" x14ac:dyDescent="0.25"/>
    <row r="2773" hidden="1" x14ac:dyDescent="0.25"/>
    <row r="2774" hidden="1" x14ac:dyDescent="0.25"/>
    <row r="2775" hidden="1" x14ac:dyDescent="0.25"/>
    <row r="2776" hidden="1" x14ac:dyDescent="0.25"/>
    <row r="2777" hidden="1" x14ac:dyDescent="0.25"/>
    <row r="2778" hidden="1" x14ac:dyDescent="0.25"/>
    <row r="2779" hidden="1" x14ac:dyDescent="0.25"/>
    <row r="2780" hidden="1" x14ac:dyDescent="0.25"/>
    <row r="2781" hidden="1" x14ac:dyDescent="0.25"/>
    <row r="2782" hidden="1" x14ac:dyDescent="0.25"/>
    <row r="2783" hidden="1" x14ac:dyDescent="0.25"/>
    <row r="2784" hidden="1" x14ac:dyDescent="0.25"/>
    <row r="2785" hidden="1" x14ac:dyDescent="0.25"/>
    <row r="2786" hidden="1" x14ac:dyDescent="0.25"/>
    <row r="2787" hidden="1" x14ac:dyDescent="0.25"/>
    <row r="2788" hidden="1" x14ac:dyDescent="0.25"/>
    <row r="2789" hidden="1" x14ac:dyDescent="0.25"/>
    <row r="2790" hidden="1" x14ac:dyDescent="0.25"/>
    <row r="2791" hidden="1" x14ac:dyDescent="0.25"/>
    <row r="2792" hidden="1" x14ac:dyDescent="0.25"/>
    <row r="2793" hidden="1" x14ac:dyDescent="0.25"/>
    <row r="2794" hidden="1" x14ac:dyDescent="0.25"/>
    <row r="2795" hidden="1" x14ac:dyDescent="0.25"/>
    <row r="2796" hidden="1" x14ac:dyDescent="0.25"/>
    <row r="2797" hidden="1" x14ac:dyDescent="0.25"/>
    <row r="2798" hidden="1" x14ac:dyDescent="0.25"/>
    <row r="2799" hidden="1" x14ac:dyDescent="0.25"/>
    <row r="2800" hidden="1" x14ac:dyDescent="0.25"/>
    <row r="2801" hidden="1" x14ac:dyDescent="0.25"/>
    <row r="2802" hidden="1" x14ac:dyDescent="0.25"/>
    <row r="2803" hidden="1" x14ac:dyDescent="0.25"/>
    <row r="2804" hidden="1" x14ac:dyDescent="0.25"/>
    <row r="2805" hidden="1" x14ac:dyDescent="0.25"/>
    <row r="2806" hidden="1" x14ac:dyDescent="0.25"/>
    <row r="2807" hidden="1" x14ac:dyDescent="0.25"/>
    <row r="2808" hidden="1" x14ac:dyDescent="0.25"/>
    <row r="2809" hidden="1" x14ac:dyDescent="0.25"/>
    <row r="2810" hidden="1" x14ac:dyDescent="0.25"/>
    <row r="2811" hidden="1" x14ac:dyDescent="0.25"/>
    <row r="2812" hidden="1" x14ac:dyDescent="0.25"/>
    <row r="2813" hidden="1" x14ac:dyDescent="0.25"/>
    <row r="2814" hidden="1" x14ac:dyDescent="0.25"/>
    <row r="2815" hidden="1" x14ac:dyDescent="0.25"/>
    <row r="2816" hidden="1" x14ac:dyDescent="0.25"/>
    <row r="2817" hidden="1" x14ac:dyDescent="0.25"/>
    <row r="2818" hidden="1" x14ac:dyDescent="0.25"/>
    <row r="2819" hidden="1" x14ac:dyDescent="0.25"/>
    <row r="2820" hidden="1" x14ac:dyDescent="0.25"/>
    <row r="2821" hidden="1" x14ac:dyDescent="0.25"/>
    <row r="2822" hidden="1" x14ac:dyDescent="0.25"/>
    <row r="2823" hidden="1" x14ac:dyDescent="0.25"/>
    <row r="2824" hidden="1" x14ac:dyDescent="0.25"/>
    <row r="2825" hidden="1" x14ac:dyDescent="0.25"/>
    <row r="2826" hidden="1" x14ac:dyDescent="0.25"/>
    <row r="2827" hidden="1" x14ac:dyDescent="0.25"/>
    <row r="2828" hidden="1" x14ac:dyDescent="0.25"/>
    <row r="2829" hidden="1" x14ac:dyDescent="0.25"/>
    <row r="2830" hidden="1" x14ac:dyDescent="0.25"/>
    <row r="2831" hidden="1" x14ac:dyDescent="0.25"/>
    <row r="2832" hidden="1" x14ac:dyDescent="0.25"/>
    <row r="2833" hidden="1" x14ac:dyDescent="0.25"/>
    <row r="2834" hidden="1" x14ac:dyDescent="0.25"/>
    <row r="2835" hidden="1" x14ac:dyDescent="0.25"/>
    <row r="2836" hidden="1" x14ac:dyDescent="0.25"/>
    <row r="2837" hidden="1" x14ac:dyDescent="0.25"/>
    <row r="2838" hidden="1" x14ac:dyDescent="0.25"/>
    <row r="2839" hidden="1" x14ac:dyDescent="0.25"/>
    <row r="2840" hidden="1" x14ac:dyDescent="0.25"/>
    <row r="2841" hidden="1" x14ac:dyDescent="0.25"/>
    <row r="2842" hidden="1" x14ac:dyDescent="0.25"/>
    <row r="2843" hidden="1" x14ac:dyDescent="0.25"/>
    <row r="2844" hidden="1" x14ac:dyDescent="0.25"/>
    <row r="2845" hidden="1" x14ac:dyDescent="0.25"/>
    <row r="2846" hidden="1" x14ac:dyDescent="0.25"/>
    <row r="2847" hidden="1" x14ac:dyDescent="0.25"/>
    <row r="2848" hidden="1" x14ac:dyDescent="0.25"/>
    <row r="2849" hidden="1" x14ac:dyDescent="0.25"/>
    <row r="2850" hidden="1" x14ac:dyDescent="0.25"/>
    <row r="2851" hidden="1" x14ac:dyDescent="0.25"/>
    <row r="2852" hidden="1" x14ac:dyDescent="0.25"/>
    <row r="2853" hidden="1" x14ac:dyDescent="0.25"/>
    <row r="2854" hidden="1" x14ac:dyDescent="0.25"/>
    <row r="2855" hidden="1" x14ac:dyDescent="0.25"/>
    <row r="2856" hidden="1" x14ac:dyDescent="0.25"/>
    <row r="2857" hidden="1" x14ac:dyDescent="0.25"/>
    <row r="2858" hidden="1" x14ac:dyDescent="0.25"/>
    <row r="2859" hidden="1" x14ac:dyDescent="0.25"/>
    <row r="2860" hidden="1" x14ac:dyDescent="0.25"/>
    <row r="2861" hidden="1" x14ac:dyDescent="0.25"/>
    <row r="2862" hidden="1" x14ac:dyDescent="0.25"/>
    <row r="2863" hidden="1" x14ac:dyDescent="0.25"/>
    <row r="2864" hidden="1" x14ac:dyDescent="0.25"/>
    <row r="2865" hidden="1" x14ac:dyDescent="0.25"/>
    <row r="2866" hidden="1" x14ac:dyDescent="0.25"/>
    <row r="2867" hidden="1" x14ac:dyDescent="0.25"/>
    <row r="2868" hidden="1" x14ac:dyDescent="0.25"/>
    <row r="2869" hidden="1" x14ac:dyDescent="0.25"/>
    <row r="2870" hidden="1" x14ac:dyDescent="0.25"/>
    <row r="2871" hidden="1" x14ac:dyDescent="0.25"/>
    <row r="2872" hidden="1" x14ac:dyDescent="0.25"/>
    <row r="2873" hidden="1" x14ac:dyDescent="0.25"/>
    <row r="2874" hidden="1" x14ac:dyDescent="0.25"/>
    <row r="2875" hidden="1" x14ac:dyDescent="0.25"/>
    <row r="2876" hidden="1" x14ac:dyDescent="0.25"/>
    <row r="2877" hidden="1" x14ac:dyDescent="0.25"/>
    <row r="2878" hidden="1" x14ac:dyDescent="0.25"/>
    <row r="2879" hidden="1" x14ac:dyDescent="0.25"/>
    <row r="2880" hidden="1" x14ac:dyDescent="0.25"/>
    <row r="2881" hidden="1" x14ac:dyDescent="0.25"/>
    <row r="2882" hidden="1" x14ac:dyDescent="0.25"/>
    <row r="2883" hidden="1" x14ac:dyDescent="0.25"/>
    <row r="2884" hidden="1" x14ac:dyDescent="0.25"/>
    <row r="2885" hidden="1" x14ac:dyDescent="0.25"/>
    <row r="2886" hidden="1" x14ac:dyDescent="0.25"/>
    <row r="2887" hidden="1" x14ac:dyDescent="0.25"/>
    <row r="2888" hidden="1" x14ac:dyDescent="0.25"/>
    <row r="2889" hidden="1" x14ac:dyDescent="0.25"/>
    <row r="2890" hidden="1" x14ac:dyDescent="0.25"/>
    <row r="2891" hidden="1" x14ac:dyDescent="0.25"/>
    <row r="2892" hidden="1" x14ac:dyDescent="0.25"/>
    <row r="2893" hidden="1" x14ac:dyDescent="0.25"/>
    <row r="2894" hidden="1" x14ac:dyDescent="0.25"/>
    <row r="2895" hidden="1" x14ac:dyDescent="0.25"/>
    <row r="2896" hidden="1" x14ac:dyDescent="0.25"/>
    <row r="2897" hidden="1" x14ac:dyDescent="0.25"/>
    <row r="2898" hidden="1" x14ac:dyDescent="0.25"/>
    <row r="2899" hidden="1" x14ac:dyDescent="0.25"/>
    <row r="2900" hidden="1" x14ac:dyDescent="0.25"/>
    <row r="2901" hidden="1" x14ac:dyDescent="0.25"/>
    <row r="2902" hidden="1" x14ac:dyDescent="0.25"/>
    <row r="2903" hidden="1" x14ac:dyDescent="0.25"/>
    <row r="2904" hidden="1" x14ac:dyDescent="0.25"/>
    <row r="2905" hidden="1" x14ac:dyDescent="0.25"/>
    <row r="2906" hidden="1" x14ac:dyDescent="0.25"/>
    <row r="2907" hidden="1" x14ac:dyDescent="0.25"/>
    <row r="2908" hidden="1" x14ac:dyDescent="0.25"/>
    <row r="2909" hidden="1" x14ac:dyDescent="0.25"/>
    <row r="2910" hidden="1" x14ac:dyDescent="0.25"/>
    <row r="2911" hidden="1" x14ac:dyDescent="0.25"/>
    <row r="2912" hidden="1" x14ac:dyDescent="0.25"/>
    <row r="2913" hidden="1" x14ac:dyDescent="0.25"/>
    <row r="2914" hidden="1" x14ac:dyDescent="0.25"/>
    <row r="2915" hidden="1" x14ac:dyDescent="0.25"/>
    <row r="2916" hidden="1" x14ac:dyDescent="0.25"/>
    <row r="2917" hidden="1" x14ac:dyDescent="0.25"/>
    <row r="2918" hidden="1" x14ac:dyDescent="0.25"/>
    <row r="2919" hidden="1" x14ac:dyDescent="0.25"/>
    <row r="2920" hidden="1" x14ac:dyDescent="0.25"/>
    <row r="2921" hidden="1" x14ac:dyDescent="0.25"/>
    <row r="2922" hidden="1" x14ac:dyDescent="0.25"/>
    <row r="2923" hidden="1" x14ac:dyDescent="0.25"/>
    <row r="2924" hidden="1" x14ac:dyDescent="0.25"/>
    <row r="2925" hidden="1" x14ac:dyDescent="0.25"/>
    <row r="2926" hidden="1" x14ac:dyDescent="0.25"/>
    <row r="2927" hidden="1" x14ac:dyDescent="0.25"/>
    <row r="2928" hidden="1" x14ac:dyDescent="0.25"/>
    <row r="2929" hidden="1" x14ac:dyDescent="0.25"/>
    <row r="2930" hidden="1" x14ac:dyDescent="0.25"/>
    <row r="2931" hidden="1" x14ac:dyDescent="0.25"/>
    <row r="2932" hidden="1" x14ac:dyDescent="0.25"/>
    <row r="2933" hidden="1" x14ac:dyDescent="0.25"/>
    <row r="2934" hidden="1" x14ac:dyDescent="0.25"/>
    <row r="2935" hidden="1" x14ac:dyDescent="0.25"/>
    <row r="2936" hidden="1" x14ac:dyDescent="0.25"/>
    <row r="2937" hidden="1" x14ac:dyDescent="0.25"/>
    <row r="2938" hidden="1" x14ac:dyDescent="0.25"/>
    <row r="2939" hidden="1" x14ac:dyDescent="0.25"/>
    <row r="2940" hidden="1" x14ac:dyDescent="0.25"/>
    <row r="2941" hidden="1" x14ac:dyDescent="0.25"/>
    <row r="2942" hidden="1" x14ac:dyDescent="0.25"/>
    <row r="2943" hidden="1" x14ac:dyDescent="0.25"/>
    <row r="2944" hidden="1" x14ac:dyDescent="0.25"/>
    <row r="2945" hidden="1" x14ac:dyDescent="0.25"/>
    <row r="2946" hidden="1" x14ac:dyDescent="0.25"/>
    <row r="2947" hidden="1" x14ac:dyDescent="0.25"/>
    <row r="2948" hidden="1" x14ac:dyDescent="0.25"/>
    <row r="2949" hidden="1" x14ac:dyDescent="0.25"/>
    <row r="2950" hidden="1" x14ac:dyDescent="0.25"/>
    <row r="2951" hidden="1" x14ac:dyDescent="0.25"/>
    <row r="2952" hidden="1" x14ac:dyDescent="0.25"/>
    <row r="2953" hidden="1" x14ac:dyDescent="0.25"/>
    <row r="2954" hidden="1" x14ac:dyDescent="0.25"/>
    <row r="2955" hidden="1" x14ac:dyDescent="0.25"/>
    <row r="2956" hidden="1" x14ac:dyDescent="0.25"/>
    <row r="2957" hidden="1" x14ac:dyDescent="0.25"/>
    <row r="2958" hidden="1" x14ac:dyDescent="0.25"/>
    <row r="2959" hidden="1" x14ac:dyDescent="0.25"/>
    <row r="2960" hidden="1" x14ac:dyDescent="0.25"/>
    <row r="2961" hidden="1" x14ac:dyDescent="0.25"/>
    <row r="2962" hidden="1" x14ac:dyDescent="0.25"/>
    <row r="2963" hidden="1" x14ac:dyDescent="0.25"/>
    <row r="2964" hidden="1" x14ac:dyDescent="0.25"/>
    <row r="2965" hidden="1" x14ac:dyDescent="0.25"/>
    <row r="2966" hidden="1" x14ac:dyDescent="0.25"/>
    <row r="2967" hidden="1" x14ac:dyDescent="0.25"/>
    <row r="2968" hidden="1" x14ac:dyDescent="0.25"/>
    <row r="2969" hidden="1" x14ac:dyDescent="0.25"/>
    <row r="2970" hidden="1" x14ac:dyDescent="0.25"/>
    <row r="2971" hidden="1" x14ac:dyDescent="0.25"/>
    <row r="2972" hidden="1" x14ac:dyDescent="0.25"/>
    <row r="2973" hidden="1" x14ac:dyDescent="0.25"/>
    <row r="2974" hidden="1" x14ac:dyDescent="0.25"/>
    <row r="2975" hidden="1" x14ac:dyDescent="0.25"/>
    <row r="2976" hidden="1" x14ac:dyDescent="0.25"/>
    <row r="2977" hidden="1" x14ac:dyDescent="0.25"/>
    <row r="2978" hidden="1" x14ac:dyDescent="0.25"/>
    <row r="2979" hidden="1" x14ac:dyDescent="0.25"/>
    <row r="2980" hidden="1" x14ac:dyDescent="0.25"/>
    <row r="2981" hidden="1" x14ac:dyDescent="0.25"/>
    <row r="2982" hidden="1" x14ac:dyDescent="0.25"/>
    <row r="2983" hidden="1" x14ac:dyDescent="0.25"/>
    <row r="2984" hidden="1" x14ac:dyDescent="0.25"/>
    <row r="2985" hidden="1" x14ac:dyDescent="0.25"/>
    <row r="2986" hidden="1" x14ac:dyDescent="0.25"/>
    <row r="2987" hidden="1" x14ac:dyDescent="0.25"/>
    <row r="2988" hidden="1" x14ac:dyDescent="0.25"/>
    <row r="2989" hidden="1" x14ac:dyDescent="0.25"/>
    <row r="2990" hidden="1" x14ac:dyDescent="0.25"/>
    <row r="2991" hidden="1" x14ac:dyDescent="0.25"/>
    <row r="2992" hidden="1" x14ac:dyDescent="0.25"/>
    <row r="2993" hidden="1" x14ac:dyDescent="0.25"/>
    <row r="2994" hidden="1" x14ac:dyDescent="0.25"/>
    <row r="2995" hidden="1" x14ac:dyDescent="0.25"/>
    <row r="2996" hidden="1" x14ac:dyDescent="0.25"/>
    <row r="2997" hidden="1" x14ac:dyDescent="0.25"/>
    <row r="2998" hidden="1" x14ac:dyDescent="0.25"/>
    <row r="2999" hidden="1" x14ac:dyDescent="0.25"/>
    <row r="3000" hidden="1" x14ac:dyDescent="0.25"/>
    <row r="3001" hidden="1" x14ac:dyDescent="0.25"/>
    <row r="3002" hidden="1" x14ac:dyDescent="0.25"/>
    <row r="3003" hidden="1" x14ac:dyDescent="0.25"/>
    <row r="3004" hidden="1" x14ac:dyDescent="0.25"/>
    <row r="3005" hidden="1" x14ac:dyDescent="0.25"/>
    <row r="3006" hidden="1" x14ac:dyDescent="0.25"/>
    <row r="3007" hidden="1" x14ac:dyDescent="0.25"/>
    <row r="3008" hidden="1" x14ac:dyDescent="0.25"/>
    <row r="3009" hidden="1" x14ac:dyDescent="0.25"/>
    <row r="3010" hidden="1" x14ac:dyDescent="0.25"/>
    <row r="3011" hidden="1" x14ac:dyDescent="0.25"/>
    <row r="3012" hidden="1" x14ac:dyDescent="0.25"/>
    <row r="3013" hidden="1" x14ac:dyDescent="0.25"/>
    <row r="3014" hidden="1" x14ac:dyDescent="0.25"/>
    <row r="3015" hidden="1" x14ac:dyDescent="0.25"/>
    <row r="3016" hidden="1" x14ac:dyDescent="0.25"/>
    <row r="3017" hidden="1" x14ac:dyDescent="0.25"/>
    <row r="3018" hidden="1" x14ac:dyDescent="0.25"/>
    <row r="3019" hidden="1" x14ac:dyDescent="0.25"/>
    <row r="3020" hidden="1" x14ac:dyDescent="0.25"/>
    <row r="3021" hidden="1" x14ac:dyDescent="0.25"/>
    <row r="3022" hidden="1" x14ac:dyDescent="0.25"/>
    <row r="3023" hidden="1" x14ac:dyDescent="0.25"/>
    <row r="3024" hidden="1" x14ac:dyDescent="0.25"/>
    <row r="3025" hidden="1" x14ac:dyDescent="0.25"/>
    <row r="3026" hidden="1" x14ac:dyDescent="0.25"/>
    <row r="3027" hidden="1" x14ac:dyDescent="0.25"/>
    <row r="3028" hidden="1" x14ac:dyDescent="0.25"/>
    <row r="3029" hidden="1" x14ac:dyDescent="0.25"/>
    <row r="3030" hidden="1" x14ac:dyDescent="0.25"/>
    <row r="3031" hidden="1" x14ac:dyDescent="0.25"/>
    <row r="3032" hidden="1" x14ac:dyDescent="0.25"/>
    <row r="3033" hidden="1" x14ac:dyDescent="0.25"/>
    <row r="3034" hidden="1" x14ac:dyDescent="0.25"/>
    <row r="3035" hidden="1" x14ac:dyDescent="0.25"/>
    <row r="3036" hidden="1" x14ac:dyDescent="0.25"/>
    <row r="3037" hidden="1" x14ac:dyDescent="0.25"/>
    <row r="3038" hidden="1" x14ac:dyDescent="0.25"/>
    <row r="3039" hidden="1" x14ac:dyDescent="0.25"/>
    <row r="3040" hidden="1" x14ac:dyDescent="0.25"/>
    <row r="3041" hidden="1" x14ac:dyDescent="0.25"/>
    <row r="3042" hidden="1" x14ac:dyDescent="0.25"/>
    <row r="3043" hidden="1" x14ac:dyDescent="0.25"/>
    <row r="3044" hidden="1" x14ac:dyDescent="0.25"/>
    <row r="3045" hidden="1" x14ac:dyDescent="0.25"/>
    <row r="3046" hidden="1" x14ac:dyDescent="0.25"/>
    <row r="3047" hidden="1" x14ac:dyDescent="0.25"/>
    <row r="3048" hidden="1" x14ac:dyDescent="0.25"/>
    <row r="3049" hidden="1" x14ac:dyDescent="0.25"/>
    <row r="3050" hidden="1" x14ac:dyDescent="0.25"/>
    <row r="3051" hidden="1" x14ac:dyDescent="0.25"/>
    <row r="3052" hidden="1" x14ac:dyDescent="0.25"/>
    <row r="3053" hidden="1" x14ac:dyDescent="0.25"/>
    <row r="3054" hidden="1" x14ac:dyDescent="0.25"/>
    <row r="3055" hidden="1" x14ac:dyDescent="0.25"/>
    <row r="3056" hidden="1" x14ac:dyDescent="0.25"/>
    <row r="3057" hidden="1" x14ac:dyDescent="0.25"/>
    <row r="3058" hidden="1" x14ac:dyDescent="0.25"/>
    <row r="3059" hidden="1" x14ac:dyDescent="0.25"/>
    <row r="3060" hidden="1" x14ac:dyDescent="0.25"/>
    <row r="3061" hidden="1" x14ac:dyDescent="0.25"/>
    <row r="3062" hidden="1" x14ac:dyDescent="0.25"/>
    <row r="3063" hidden="1" x14ac:dyDescent="0.25"/>
    <row r="3064" hidden="1" x14ac:dyDescent="0.25"/>
    <row r="3065" hidden="1" x14ac:dyDescent="0.25"/>
    <row r="3066" hidden="1" x14ac:dyDescent="0.25"/>
    <row r="3067" hidden="1" x14ac:dyDescent="0.25"/>
    <row r="3068" hidden="1" x14ac:dyDescent="0.25"/>
    <row r="3069" hidden="1" x14ac:dyDescent="0.25"/>
    <row r="3070" hidden="1" x14ac:dyDescent="0.25"/>
    <row r="3071" hidden="1" x14ac:dyDescent="0.25"/>
    <row r="3072" hidden="1" x14ac:dyDescent="0.25"/>
    <row r="3073" hidden="1" x14ac:dyDescent="0.25"/>
    <row r="3074" hidden="1" x14ac:dyDescent="0.25"/>
    <row r="3075" hidden="1" x14ac:dyDescent="0.25"/>
    <row r="3076" hidden="1" x14ac:dyDescent="0.25"/>
    <row r="3077" hidden="1" x14ac:dyDescent="0.25"/>
    <row r="3078" hidden="1" x14ac:dyDescent="0.25"/>
    <row r="3079" hidden="1" x14ac:dyDescent="0.25"/>
    <row r="3080" hidden="1" x14ac:dyDescent="0.25"/>
    <row r="3081" hidden="1" x14ac:dyDescent="0.25"/>
    <row r="3082" hidden="1" x14ac:dyDescent="0.25"/>
    <row r="3083" hidden="1" x14ac:dyDescent="0.25"/>
    <row r="3084" hidden="1" x14ac:dyDescent="0.25"/>
    <row r="3085" hidden="1" x14ac:dyDescent="0.25"/>
    <row r="3086" hidden="1" x14ac:dyDescent="0.25"/>
    <row r="3087" hidden="1" x14ac:dyDescent="0.25"/>
    <row r="3088" hidden="1" x14ac:dyDescent="0.25"/>
    <row r="3089" hidden="1" x14ac:dyDescent="0.25"/>
    <row r="3090" hidden="1" x14ac:dyDescent="0.25"/>
    <row r="3091" hidden="1" x14ac:dyDescent="0.25"/>
    <row r="3092" hidden="1" x14ac:dyDescent="0.25"/>
    <row r="3093" hidden="1" x14ac:dyDescent="0.25"/>
    <row r="3094" hidden="1" x14ac:dyDescent="0.25"/>
    <row r="3095" hidden="1" x14ac:dyDescent="0.25"/>
    <row r="3096" hidden="1" x14ac:dyDescent="0.25"/>
    <row r="3097" hidden="1" x14ac:dyDescent="0.25"/>
    <row r="3098" hidden="1" x14ac:dyDescent="0.25"/>
    <row r="3099" hidden="1" x14ac:dyDescent="0.25"/>
    <row r="3100" hidden="1" x14ac:dyDescent="0.25"/>
    <row r="3101" hidden="1" x14ac:dyDescent="0.25"/>
    <row r="3102" hidden="1" x14ac:dyDescent="0.25"/>
    <row r="3103" hidden="1" x14ac:dyDescent="0.25"/>
    <row r="3104" hidden="1" x14ac:dyDescent="0.25"/>
    <row r="3105" hidden="1" x14ac:dyDescent="0.25"/>
    <row r="3106" hidden="1" x14ac:dyDescent="0.25"/>
    <row r="3107" hidden="1" x14ac:dyDescent="0.25"/>
    <row r="3108" hidden="1" x14ac:dyDescent="0.25"/>
    <row r="3109" hidden="1" x14ac:dyDescent="0.25"/>
    <row r="3110" hidden="1" x14ac:dyDescent="0.25"/>
    <row r="3111" hidden="1" x14ac:dyDescent="0.25"/>
    <row r="3112" hidden="1" x14ac:dyDescent="0.25"/>
    <row r="3113" hidden="1" x14ac:dyDescent="0.25"/>
    <row r="3114" hidden="1" x14ac:dyDescent="0.25"/>
    <row r="3115" hidden="1" x14ac:dyDescent="0.25"/>
    <row r="3116" hidden="1" x14ac:dyDescent="0.25"/>
    <row r="3117" hidden="1" x14ac:dyDescent="0.25"/>
    <row r="3118" hidden="1" x14ac:dyDescent="0.25"/>
    <row r="3119" hidden="1" x14ac:dyDescent="0.25"/>
    <row r="3120" hidden="1" x14ac:dyDescent="0.25"/>
    <row r="3121" hidden="1" x14ac:dyDescent="0.25"/>
    <row r="3122" hidden="1" x14ac:dyDescent="0.25"/>
    <row r="3123" hidden="1" x14ac:dyDescent="0.25"/>
    <row r="3124" hidden="1" x14ac:dyDescent="0.25"/>
    <row r="3125" hidden="1" x14ac:dyDescent="0.25"/>
    <row r="3126" hidden="1" x14ac:dyDescent="0.25"/>
    <row r="3127" hidden="1" x14ac:dyDescent="0.25"/>
    <row r="3128" hidden="1" x14ac:dyDescent="0.25"/>
    <row r="3129" hidden="1" x14ac:dyDescent="0.25"/>
    <row r="3130" hidden="1" x14ac:dyDescent="0.25"/>
    <row r="3131" hidden="1" x14ac:dyDescent="0.25"/>
    <row r="3132" hidden="1" x14ac:dyDescent="0.25"/>
    <row r="3133" hidden="1" x14ac:dyDescent="0.25"/>
    <row r="3134" hidden="1" x14ac:dyDescent="0.25"/>
    <row r="3135" hidden="1" x14ac:dyDescent="0.25"/>
    <row r="3136" hidden="1" x14ac:dyDescent="0.25"/>
    <row r="3137" hidden="1" x14ac:dyDescent="0.25"/>
    <row r="3138" hidden="1" x14ac:dyDescent="0.25"/>
    <row r="3139" hidden="1" x14ac:dyDescent="0.25"/>
    <row r="3140" hidden="1" x14ac:dyDescent="0.25"/>
    <row r="3141" hidden="1" x14ac:dyDescent="0.25"/>
    <row r="3142" hidden="1" x14ac:dyDescent="0.25"/>
    <row r="3143" hidden="1" x14ac:dyDescent="0.25"/>
    <row r="3144" hidden="1" x14ac:dyDescent="0.25"/>
    <row r="3145" hidden="1" x14ac:dyDescent="0.25"/>
    <row r="3146" hidden="1" x14ac:dyDescent="0.25"/>
    <row r="3147" hidden="1" x14ac:dyDescent="0.25"/>
    <row r="3148" hidden="1" x14ac:dyDescent="0.25"/>
    <row r="3149" hidden="1" x14ac:dyDescent="0.25"/>
    <row r="3150" hidden="1" x14ac:dyDescent="0.25"/>
    <row r="3151" hidden="1" x14ac:dyDescent="0.25"/>
    <row r="3152" hidden="1" x14ac:dyDescent="0.25"/>
    <row r="3153" hidden="1" x14ac:dyDescent="0.25"/>
    <row r="3154" hidden="1" x14ac:dyDescent="0.25"/>
    <row r="3155" hidden="1" x14ac:dyDescent="0.25"/>
    <row r="3156" hidden="1" x14ac:dyDescent="0.25"/>
    <row r="3157" hidden="1" x14ac:dyDescent="0.25"/>
    <row r="3158" hidden="1" x14ac:dyDescent="0.25"/>
    <row r="3159" hidden="1" x14ac:dyDescent="0.25"/>
    <row r="3160" hidden="1" x14ac:dyDescent="0.25"/>
    <row r="3161" hidden="1" x14ac:dyDescent="0.25"/>
    <row r="3162" hidden="1" x14ac:dyDescent="0.25"/>
    <row r="3163" hidden="1" x14ac:dyDescent="0.25"/>
    <row r="3164" hidden="1" x14ac:dyDescent="0.25"/>
    <row r="3165" hidden="1" x14ac:dyDescent="0.25"/>
    <row r="3166" hidden="1" x14ac:dyDescent="0.25"/>
    <row r="3167" hidden="1" x14ac:dyDescent="0.25"/>
    <row r="3168" hidden="1" x14ac:dyDescent="0.25"/>
    <row r="3169" hidden="1" x14ac:dyDescent="0.25"/>
    <row r="3170" hidden="1" x14ac:dyDescent="0.25"/>
    <row r="3171" hidden="1" x14ac:dyDescent="0.25"/>
    <row r="3172" hidden="1" x14ac:dyDescent="0.25"/>
    <row r="3173" hidden="1" x14ac:dyDescent="0.25"/>
    <row r="3174" hidden="1" x14ac:dyDescent="0.25"/>
    <row r="3175" hidden="1" x14ac:dyDescent="0.25"/>
    <row r="3176" hidden="1" x14ac:dyDescent="0.25"/>
    <row r="3177" hidden="1" x14ac:dyDescent="0.25"/>
    <row r="3178" hidden="1" x14ac:dyDescent="0.25"/>
    <row r="3179" hidden="1" x14ac:dyDescent="0.25"/>
    <row r="3180" hidden="1" x14ac:dyDescent="0.25"/>
    <row r="3181" hidden="1" x14ac:dyDescent="0.25"/>
    <row r="3182" hidden="1" x14ac:dyDescent="0.25"/>
    <row r="3183" hidden="1" x14ac:dyDescent="0.25"/>
    <row r="3184" hidden="1" x14ac:dyDescent="0.25"/>
    <row r="3185" hidden="1" x14ac:dyDescent="0.25"/>
    <row r="3186" hidden="1" x14ac:dyDescent="0.25"/>
    <row r="3187" hidden="1" x14ac:dyDescent="0.25"/>
    <row r="3188" hidden="1" x14ac:dyDescent="0.25"/>
    <row r="3189" hidden="1" x14ac:dyDescent="0.25"/>
    <row r="3190" hidden="1" x14ac:dyDescent="0.25"/>
    <row r="3191" hidden="1" x14ac:dyDescent="0.25"/>
    <row r="3192" hidden="1" x14ac:dyDescent="0.25"/>
    <row r="3193" hidden="1" x14ac:dyDescent="0.25"/>
    <row r="3194" hidden="1" x14ac:dyDescent="0.25"/>
    <row r="3195" hidden="1" x14ac:dyDescent="0.25"/>
    <row r="3196" hidden="1" x14ac:dyDescent="0.25"/>
    <row r="3197" hidden="1" x14ac:dyDescent="0.25"/>
    <row r="3198" hidden="1" x14ac:dyDescent="0.25"/>
    <row r="3199" hidden="1" x14ac:dyDescent="0.25"/>
    <row r="3200" hidden="1" x14ac:dyDescent="0.25"/>
    <row r="3201" hidden="1" x14ac:dyDescent="0.25"/>
    <row r="3202" hidden="1" x14ac:dyDescent="0.25"/>
    <row r="3203" hidden="1" x14ac:dyDescent="0.25"/>
    <row r="3204" hidden="1" x14ac:dyDescent="0.25"/>
    <row r="3205" hidden="1" x14ac:dyDescent="0.25"/>
    <row r="3206" hidden="1" x14ac:dyDescent="0.25"/>
    <row r="3207" hidden="1" x14ac:dyDescent="0.25"/>
    <row r="3208" hidden="1" x14ac:dyDescent="0.25"/>
    <row r="3209" hidden="1" x14ac:dyDescent="0.25"/>
    <row r="3210" hidden="1" x14ac:dyDescent="0.25"/>
    <row r="3211" hidden="1" x14ac:dyDescent="0.25"/>
    <row r="3212" hidden="1" x14ac:dyDescent="0.25"/>
    <row r="3213" hidden="1" x14ac:dyDescent="0.25"/>
    <row r="3214" hidden="1" x14ac:dyDescent="0.25"/>
    <row r="3215" hidden="1" x14ac:dyDescent="0.25"/>
    <row r="3216" hidden="1" x14ac:dyDescent="0.25"/>
    <row r="3217" hidden="1" x14ac:dyDescent="0.25"/>
    <row r="3218" hidden="1" x14ac:dyDescent="0.25"/>
    <row r="3219" hidden="1" x14ac:dyDescent="0.25"/>
    <row r="3220" hidden="1" x14ac:dyDescent="0.25"/>
    <row r="3221" hidden="1" x14ac:dyDescent="0.25"/>
    <row r="3222" hidden="1" x14ac:dyDescent="0.25"/>
    <row r="3223" hidden="1" x14ac:dyDescent="0.25"/>
    <row r="3224" hidden="1" x14ac:dyDescent="0.25"/>
    <row r="3225" hidden="1" x14ac:dyDescent="0.25"/>
    <row r="3226" hidden="1" x14ac:dyDescent="0.25"/>
    <row r="3227" hidden="1" x14ac:dyDescent="0.25"/>
    <row r="3228" hidden="1" x14ac:dyDescent="0.25"/>
    <row r="3229" hidden="1" x14ac:dyDescent="0.25"/>
    <row r="3230" hidden="1" x14ac:dyDescent="0.25"/>
    <row r="3231" hidden="1" x14ac:dyDescent="0.25"/>
    <row r="3232" hidden="1" x14ac:dyDescent="0.25"/>
    <row r="3233" hidden="1" x14ac:dyDescent="0.25"/>
    <row r="3234" hidden="1" x14ac:dyDescent="0.25"/>
    <row r="3235" hidden="1" x14ac:dyDescent="0.25"/>
    <row r="3236" hidden="1" x14ac:dyDescent="0.25"/>
    <row r="3237" hidden="1" x14ac:dyDescent="0.25"/>
    <row r="3238" hidden="1" x14ac:dyDescent="0.25"/>
    <row r="3239" hidden="1" x14ac:dyDescent="0.25"/>
    <row r="3240" hidden="1" x14ac:dyDescent="0.25"/>
    <row r="3241" hidden="1" x14ac:dyDescent="0.25"/>
    <row r="3242" hidden="1" x14ac:dyDescent="0.25"/>
    <row r="3243" hidden="1" x14ac:dyDescent="0.25"/>
    <row r="3244" hidden="1" x14ac:dyDescent="0.25"/>
    <row r="3245" hidden="1" x14ac:dyDescent="0.25"/>
    <row r="3246" hidden="1" x14ac:dyDescent="0.25"/>
    <row r="3247" hidden="1" x14ac:dyDescent="0.25"/>
    <row r="3248" hidden="1" x14ac:dyDescent="0.25"/>
    <row r="3249" hidden="1" x14ac:dyDescent="0.25"/>
    <row r="3250" hidden="1" x14ac:dyDescent="0.25"/>
    <row r="3251" hidden="1" x14ac:dyDescent="0.25"/>
    <row r="3252" hidden="1" x14ac:dyDescent="0.25"/>
    <row r="3253" hidden="1" x14ac:dyDescent="0.25"/>
    <row r="3254" hidden="1" x14ac:dyDescent="0.25"/>
    <row r="3255" hidden="1" x14ac:dyDescent="0.25"/>
    <row r="3256" hidden="1" x14ac:dyDescent="0.25"/>
    <row r="3257" hidden="1" x14ac:dyDescent="0.25"/>
    <row r="3258" hidden="1" x14ac:dyDescent="0.25"/>
    <row r="3259" hidden="1" x14ac:dyDescent="0.25"/>
    <row r="3260" hidden="1" x14ac:dyDescent="0.25"/>
    <row r="3261" hidden="1" x14ac:dyDescent="0.25"/>
    <row r="3262" hidden="1" x14ac:dyDescent="0.25"/>
    <row r="3263" hidden="1" x14ac:dyDescent="0.25"/>
    <row r="3264" hidden="1" x14ac:dyDescent="0.25"/>
    <row r="3265" hidden="1" x14ac:dyDescent="0.25"/>
    <row r="3266" hidden="1" x14ac:dyDescent="0.25"/>
    <row r="3267" hidden="1" x14ac:dyDescent="0.25"/>
    <row r="3268" hidden="1" x14ac:dyDescent="0.25"/>
    <row r="3269" hidden="1" x14ac:dyDescent="0.25"/>
    <row r="3270" hidden="1" x14ac:dyDescent="0.25"/>
    <row r="3271" hidden="1" x14ac:dyDescent="0.25"/>
    <row r="3272" hidden="1" x14ac:dyDescent="0.25"/>
    <row r="3273" hidden="1" x14ac:dyDescent="0.25"/>
    <row r="3274" hidden="1" x14ac:dyDescent="0.25"/>
    <row r="3275" hidden="1" x14ac:dyDescent="0.25"/>
    <row r="3276" hidden="1" x14ac:dyDescent="0.25"/>
    <row r="3277" hidden="1" x14ac:dyDescent="0.25"/>
    <row r="3278" hidden="1" x14ac:dyDescent="0.25"/>
    <row r="3279" hidden="1" x14ac:dyDescent="0.25"/>
    <row r="3280" hidden="1" x14ac:dyDescent="0.25"/>
    <row r="3281" hidden="1" x14ac:dyDescent="0.25"/>
    <row r="3282" hidden="1" x14ac:dyDescent="0.25"/>
    <row r="3283" hidden="1" x14ac:dyDescent="0.25"/>
    <row r="3284" hidden="1" x14ac:dyDescent="0.25"/>
    <row r="3285" hidden="1" x14ac:dyDescent="0.25"/>
    <row r="3286" hidden="1" x14ac:dyDescent="0.25"/>
    <row r="3287" hidden="1" x14ac:dyDescent="0.25"/>
    <row r="3288" hidden="1" x14ac:dyDescent="0.25"/>
    <row r="3289" hidden="1" x14ac:dyDescent="0.25"/>
    <row r="3290" hidden="1" x14ac:dyDescent="0.25"/>
    <row r="3291" hidden="1" x14ac:dyDescent="0.25"/>
    <row r="3292" hidden="1" x14ac:dyDescent="0.25"/>
    <row r="3293" hidden="1" x14ac:dyDescent="0.25"/>
    <row r="3294" hidden="1" x14ac:dyDescent="0.25"/>
    <row r="3295" hidden="1" x14ac:dyDescent="0.25"/>
    <row r="3296" hidden="1" x14ac:dyDescent="0.25"/>
    <row r="3297" hidden="1" x14ac:dyDescent="0.25"/>
    <row r="3298" hidden="1" x14ac:dyDescent="0.25"/>
    <row r="3299" hidden="1" x14ac:dyDescent="0.25"/>
    <row r="3300" hidden="1" x14ac:dyDescent="0.25"/>
    <row r="3301" hidden="1" x14ac:dyDescent="0.25"/>
    <row r="3302" hidden="1" x14ac:dyDescent="0.25"/>
    <row r="3303" hidden="1" x14ac:dyDescent="0.25"/>
    <row r="3304" hidden="1" x14ac:dyDescent="0.25"/>
    <row r="3305" hidden="1" x14ac:dyDescent="0.25"/>
    <row r="3306" hidden="1" x14ac:dyDescent="0.25"/>
    <row r="3307" hidden="1" x14ac:dyDescent="0.25"/>
    <row r="3308" hidden="1" x14ac:dyDescent="0.25"/>
    <row r="3309" hidden="1" x14ac:dyDescent="0.25"/>
    <row r="3310" hidden="1" x14ac:dyDescent="0.25"/>
    <row r="3311" hidden="1" x14ac:dyDescent="0.25"/>
    <row r="3312" hidden="1" x14ac:dyDescent="0.25"/>
    <row r="3313" hidden="1" x14ac:dyDescent="0.25"/>
    <row r="3314" hidden="1" x14ac:dyDescent="0.25"/>
    <row r="3315" hidden="1" x14ac:dyDescent="0.25"/>
    <row r="3316" hidden="1" x14ac:dyDescent="0.25"/>
    <row r="3317" hidden="1" x14ac:dyDescent="0.25"/>
    <row r="3318" hidden="1" x14ac:dyDescent="0.25"/>
    <row r="3319" hidden="1" x14ac:dyDescent="0.25"/>
    <row r="3320" hidden="1" x14ac:dyDescent="0.25"/>
    <row r="3321" hidden="1" x14ac:dyDescent="0.25"/>
    <row r="3322" hidden="1" x14ac:dyDescent="0.25"/>
    <row r="3323" hidden="1" x14ac:dyDescent="0.25"/>
    <row r="3324" hidden="1" x14ac:dyDescent="0.25"/>
    <row r="3325" hidden="1" x14ac:dyDescent="0.25"/>
    <row r="3326" hidden="1" x14ac:dyDescent="0.25"/>
    <row r="3327" hidden="1" x14ac:dyDescent="0.25"/>
    <row r="3328" hidden="1" x14ac:dyDescent="0.25"/>
    <row r="3329" hidden="1" x14ac:dyDescent="0.25"/>
    <row r="3330" hidden="1" x14ac:dyDescent="0.25"/>
    <row r="3331" hidden="1" x14ac:dyDescent="0.25"/>
    <row r="3332" hidden="1" x14ac:dyDescent="0.25"/>
    <row r="3333" hidden="1" x14ac:dyDescent="0.25"/>
    <row r="3334" hidden="1" x14ac:dyDescent="0.25"/>
    <row r="3335" hidden="1" x14ac:dyDescent="0.25"/>
    <row r="3336" hidden="1" x14ac:dyDescent="0.25"/>
    <row r="3337" hidden="1" x14ac:dyDescent="0.25"/>
    <row r="3338" hidden="1" x14ac:dyDescent="0.25"/>
    <row r="3339" hidden="1" x14ac:dyDescent="0.25"/>
    <row r="3340" hidden="1" x14ac:dyDescent="0.25"/>
    <row r="3341" hidden="1" x14ac:dyDescent="0.25"/>
    <row r="3342" hidden="1" x14ac:dyDescent="0.25"/>
    <row r="3343" hidden="1" x14ac:dyDescent="0.25"/>
    <row r="3344" hidden="1" x14ac:dyDescent="0.25"/>
    <row r="3345" hidden="1" x14ac:dyDescent="0.25"/>
    <row r="3346" hidden="1" x14ac:dyDescent="0.25"/>
    <row r="3347" hidden="1" x14ac:dyDescent="0.25"/>
    <row r="3348" hidden="1" x14ac:dyDescent="0.25"/>
    <row r="3349" hidden="1" x14ac:dyDescent="0.25"/>
    <row r="3350" hidden="1" x14ac:dyDescent="0.25"/>
    <row r="3351" hidden="1" x14ac:dyDescent="0.25"/>
    <row r="3352" hidden="1" x14ac:dyDescent="0.25"/>
    <row r="3353" hidden="1" x14ac:dyDescent="0.25"/>
    <row r="3354" hidden="1" x14ac:dyDescent="0.25"/>
    <row r="3355" hidden="1" x14ac:dyDescent="0.25"/>
    <row r="3356" hidden="1" x14ac:dyDescent="0.25"/>
    <row r="3357" hidden="1" x14ac:dyDescent="0.25"/>
    <row r="3358" hidden="1" x14ac:dyDescent="0.25"/>
    <row r="3359" hidden="1" x14ac:dyDescent="0.25"/>
    <row r="3360" hidden="1" x14ac:dyDescent="0.25"/>
    <row r="3361" hidden="1" x14ac:dyDescent="0.25"/>
    <row r="3362" hidden="1" x14ac:dyDescent="0.25"/>
    <row r="3363" hidden="1" x14ac:dyDescent="0.25"/>
    <row r="3364" hidden="1" x14ac:dyDescent="0.25"/>
    <row r="3365" hidden="1" x14ac:dyDescent="0.25"/>
    <row r="3366" hidden="1" x14ac:dyDescent="0.25"/>
    <row r="3367" hidden="1" x14ac:dyDescent="0.25"/>
    <row r="3368" hidden="1" x14ac:dyDescent="0.25"/>
    <row r="3369" hidden="1" x14ac:dyDescent="0.25"/>
    <row r="3370" hidden="1" x14ac:dyDescent="0.25"/>
    <row r="3371" hidden="1" x14ac:dyDescent="0.25"/>
    <row r="3372" hidden="1" x14ac:dyDescent="0.25"/>
    <row r="3373" hidden="1" x14ac:dyDescent="0.25"/>
    <row r="3374" hidden="1" x14ac:dyDescent="0.25"/>
    <row r="3375" hidden="1" x14ac:dyDescent="0.25"/>
    <row r="3376" hidden="1" x14ac:dyDescent="0.25"/>
    <row r="3377" hidden="1" x14ac:dyDescent="0.25"/>
    <row r="3378" hidden="1" x14ac:dyDescent="0.25"/>
    <row r="3379" hidden="1" x14ac:dyDescent="0.25"/>
    <row r="3380" hidden="1" x14ac:dyDescent="0.25"/>
    <row r="3381" hidden="1" x14ac:dyDescent="0.25"/>
    <row r="3382" hidden="1" x14ac:dyDescent="0.25"/>
    <row r="3383" hidden="1" x14ac:dyDescent="0.25"/>
    <row r="3384" hidden="1" x14ac:dyDescent="0.25"/>
    <row r="3385" hidden="1" x14ac:dyDescent="0.25"/>
    <row r="3386" hidden="1" x14ac:dyDescent="0.25"/>
    <row r="3387" hidden="1" x14ac:dyDescent="0.25"/>
    <row r="3388" hidden="1" x14ac:dyDescent="0.25"/>
    <row r="3389" hidden="1" x14ac:dyDescent="0.25"/>
    <row r="3390" hidden="1" x14ac:dyDescent="0.25"/>
    <row r="3391" hidden="1" x14ac:dyDescent="0.25"/>
    <row r="3392" hidden="1" x14ac:dyDescent="0.25"/>
    <row r="3393" hidden="1" x14ac:dyDescent="0.25"/>
    <row r="3394" hidden="1" x14ac:dyDescent="0.25"/>
    <row r="3395" hidden="1" x14ac:dyDescent="0.25"/>
    <row r="3396" hidden="1" x14ac:dyDescent="0.25"/>
    <row r="3397" hidden="1" x14ac:dyDescent="0.25"/>
    <row r="3398" hidden="1" x14ac:dyDescent="0.25"/>
    <row r="3399" hidden="1" x14ac:dyDescent="0.25"/>
    <row r="3400" hidden="1" x14ac:dyDescent="0.25"/>
    <row r="3401" hidden="1" x14ac:dyDescent="0.25"/>
    <row r="3402" hidden="1" x14ac:dyDescent="0.25"/>
    <row r="3403" hidden="1" x14ac:dyDescent="0.25"/>
    <row r="3404" hidden="1" x14ac:dyDescent="0.25"/>
    <row r="3405" hidden="1" x14ac:dyDescent="0.25"/>
    <row r="3406" hidden="1" x14ac:dyDescent="0.25"/>
    <row r="3407" hidden="1" x14ac:dyDescent="0.25"/>
    <row r="3408" hidden="1" x14ac:dyDescent="0.25"/>
    <row r="3409" hidden="1" x14ac:dyDescent="0.25"/>
    <row r="3410" hidden="1" x14ac:dyDescent="0.25"/>
    <row r="3411" hidden="1" x14ac:dyDescent="0.25"/>
    <row r="3412" hidden="1" x14ac:dyDescent="0.25"/>
    <row r="3413" hidden="1" x14ac:dyDescent="0.25"/>
    <row r="3414" hidden="1" x14ac:dyDescent="0.25"/>
    <row r="3415" hidden="1" x14ac:dyDescent="0.25"/>
    <row r="3416" hidden="1" x14ac:dyDescent="0.25"/>
    <row r="3417" hidden="1" x14ac:dyDescent="0.25"/>
    <row r="3418" hidden="1" x14ac:dyDescent="0.25"/>
    <row r="3419" hidden="1" x14ac:dyDescent="0.25"/>
    <row r="3420" hidden="1" x14ac:dyDescent="0.25"/>
    <row r="3421" hidden="1" x14ac:dyDescent="0.25"/>
    <row r="3422" hidden="1" x14ac:dyDescent="0.25"/>
    <row r="3423" hidden="1" x14ac:dyDescent="0.25"/>
    <row r="3424" hidden="1" x14ac:dyDescent="0.25"/>
    <row r="3425" hidden="1" x14ac:dyDescent="0.25"/>
    <row r="3426" hidden="1" x14ac:dyDescent="0.25"/>
    <row r="3427" hidden="1" x14ac:dyDescent="0.25"/>
    <row r="3428" hidden="1" x14ac:dyDescent="0.25"/>
    <row r="3429" hidden="1" x14ac:dyDescent="0.25"/>
    <row r="3430" hidden="1" x14ac:dyDescent="0.25"/>
    <row r="3431" hidden="1" x14ac:dyDescent="0.25"/>
    <row r="3432" hidden="1" x14ac:dyDescent="0.25"/>
    <row r="3433" hidden="1" x14ac:dyDescent="0.25"/>
    <row r="3434" hidden="1" x14ac:dyDescent="0.25"/>
    <row r="3435" hidden="1" x14ac:dyDescent="0.25"/>
    <row r="3436" hidden="1" x14ac:dyDescent="0.25"/>
    <row r="3437" hidden="1" x14ac:dyDescent="0.25"/>
    <row r="3438" hidden="1" x14ac:dyDescent="0.25"/>
    <row r="3439" hidden="1" x14ac:dyDescent="0.25"/>
    <row r="3440" hidden="1" x14ac:dyDescent="0.25"/>
    <row r="3441" hidden="1" x14ac:dyDescent="0.25"/>
    <row r="3442" hidden="1" x14ac:dyDescent="0.25"/>
    <row r="3443" hidden="1" x14ac:dyDescent="0.25"/>
    <row r="3444" hidden="1" x14ac:dyDescent="0.25"/>
    <row r="3445" hidden="1" x14ac:dyDescent="0.25"/>
    <row r="3446" hidden="1" x14ac:dyDescent="0.25"/>
    <row r="3447" hidden="1" x14ac:dyDescent="0.25"/>
    <row r="3448" hidden="1" x14ac:dyDescent="0.25"/>
    <row r="3449" hidden="1" x14ac:dyDescent="0.25"/>
    <row r="3450" hidden="1" x14ac:dyDescent="0.25"/>
    <row r="3451" hidden="1" x14ac:dyDescent="0.25"/>
    <row r="3452" hidden="1" x14ac:dyDescent="0.25"/>
    <row r="3453" hidden="1" x14ac:dyDescent="0.25"/>
    <row r="3454" hidden="1" x14ac:dyDescent="0.25"/>
    <row r="3455" hidden="1" x14ac:dyDescent="0.25"/>
    <row r="3456" hidden="1" x14ac:dyDescent="0.25"/>
    <row r="3457" hidden="1" x14ac:dyDescent="0.25"/>
    <row r="3458" hidden="1" x14ac:dyDescent="0.25"/>
    <row r="3459" hidden="1" x14ac:dyDescent="0.25"/>
    <row r="3460" hidden="1" x14ac:dyDescent="0.25"/>
    <row r="3461" hidden="1" x14ac:dyDescent="0.25"/>
    <row r="3462" hidden="1" x14ac:dyDescent="0.25"/>
    <row r="3463" hidden="1" x14ac:dyDescent="0.25"/>
    <row r="3464" hidden="1" x14ac:dyDescent="0.25"/>
    <row r="3465" hidden="1" x14ac:dyDescent="0.25"/>
    <row r="3466" hidden="1" x14ac:dyDescent="0.25"/>
    <row r="3467" hidden="1" x14ac:dyDescent="0.25"/>
    <row r="3468" hidden="1" x14ac:dyDescent="0.25"/>
    <row r="3469" hidden="1" x14ac:dyDescent="0.25"/>
    <row r="3470" hidden="1" x14ac:dyDescent="0.25"/>
    <row r="3471" hidden="1" x14ac:dyDescent="0.25"/>
    <row r="3472" hidden="1" x14ac:dyDescent="0.25"/>
    <row r="3473" hidden="1" x14ac:dyDescent="0.25"/>
    <row r="3474" hidden="1" x14ac:dyDescent="0.25"/>
    <row r="3475" hidden="1" x14ac:dyDescent="0.25"/>
    <row r="3476" hidden="1" x14ac:dyDescent="0.25"/>
    <row r="3477" hidden="1" x14ac:dyDescent="0.25"/>
    <row r="3478" hidden="1" x14ac:dyDescent="0.25"/>
    <row r="3479" hidden="1" x14ac:dyDescent="0.25"/>
    <row r="3480" hidden="1" x14ac:dyDescent="0.25"/>
    <row r="3481" hidden="1" x14ac:dyDescent="0.25"/>
    <row r="3482" hidden="1" x14ac:dyDescent="0.25"/>
    <row r="3483" hidden="1" x14ac:dyDescent="0.25"/>
    <row r="3484" hidden="1" x14ac:dyDescent="0.25"/>
    <row r="3485" hidden="1" x14ac:dyDescent="0.25"/>
    <row r="3486" hidden="1" x14ac:dyDescent="0.25"/>
    <row r="3487" hidden="1" x14ac:dyDescent="0.25"/>
    <row r="3488" hidden="1" x14ac:dyDescent="0.25"/>
    <row r="3489" hidden="1" x14ac:dyDescent="0.25"/>
    <row r="3490" hidden="1" x14ac:dyDescent="0.25"/>
    <row r="3491" hidden="1" x14ac:dyDescent="0.25"/>
    <row r="3492" hidden="1" x14ac:dyDescent="0.25"/>
    <row r="3493" hidden="1" x14ac:dyDescent="0.25"/>
    <row r="3494" hidden="1" x14ac:dyDescent="0.25"/>
    <row r="3495" hidden="1" x14ac:dyDescent="0.25"/>
    <row r="3496" hidden="1" x14ac:dyDescent="0.25"/>
    <row r="3497" hidden="1" x14ac:dyDescent="0.25"/>
    <row r="3498" hidden="1" x14ac:dyDescent="0.25"/>
    <row r="3499" hidden="1" x14ac:dyDescent="0.25"/>
    <row r="3500" hidden="1" x14ac:dyDescent="0.25"/>
    <row r="3501" hidden="1" x14ac:dyDescent="0.25"/>
    <row r="3502" hidden="1" x14ac:dyDescent="0.25"/>
    <row r="3503" hidden="1" x14ac:dyDescent="0.25"/>
    <row r="3504" hidden="1" x14ac:dyDescent="0.25"/>
    <row r="3505" hidden="1" x14ac:dyDescent="0.25"/>
    <row r="3506" hidden="1" x14ac:dyDescent="0.25"/>
    <row r="3507" hidden="1" x14ac:dyDescent="0.25"/>
    <row r="3508" hidden="1" x14ac:dyDescent="0.25"/>
    <row r="3509" hidden="1" x14ac:dyDescent="0.25"/>
    <row r="3510" hidden="1" x14ac:dyDescent="0.25"/>
    <row r="3511" hidden="1" x14ac:dyDescent="0.25"/>
    <row r="3512" hidden="1" x14ac:dyDescent="0.25"/>
    <row r="3513" hidden="1" x14ac:dyDescent="0.25"/>
    <row r="3514" hidden="1" x14ac:dyDescent="0.25"/>
    <row r="3515" hidden="1" x14ac:dyDescent="0.25"/>
    <row r="3516" hidden="1" x14ac:dyDescent="0.25"/>
    <row r="3517" hidden="1" x14ac:dyDescent="0.25"/>
    <row r="3518" hidden="1" x14ac:dyDescent="0.25"/>
    <row r="3519" hidden="1" x14ac:dyDescent="0.25"/>
    <row r="3520" hidden="1" x14ac:dyDescent="0.25"/>
    <row r="3521" hidden="1" x14ac:dyDescent="0.25"/>
    <row r="3522" hidden="1" x14ac:dyDescent="0.25"/>
    <row r="3523" hidden="1" x14ac:dyDescent="0.25"/>
    <row r="3524" hidden="1" x14ac:dyDescent="0.25"/>
    <row r="3525" hidden="1" x14ac:dyDescent="0.25"/>
    <row r="3526" hidden="1" x14ac:dyDescent="0.25"/>
    <row r="3527" hidden="1" x14ac:dyDescent="0.25"/>
    <row r="3528" hidden="1" x14ac:dyDescent="0.25"/>
    <row r="3529" hidden="1" x14ac:dyDescent="0.25"/>
    <row r="3530" hidden="1" x14ac:dyDescent="0.25"/>
    <row r="3531" hidden="1" x14ac:dyDescent="0.25"/>
    <row r="3532" hidden="1" x14ac:dyDescent="0.25"/>
    <row r="3533" hidden="1" x14ac:dyDescent="0.25"/>
    <row r="3534" hidden="1" x14ac:dyDescent="0.25"/>
    <row r="3535" hidden="1" x14ac:dyDescent="0.25"/>
    <row r="3536" hidden="1" x14ac:dyDescent="0.25"/>
    <row r="3537" hidden="1" x14ac:dyDescent="0.25"/>
    <row r="3538" hidden="1" x14ac:dyDescent="0.25"/>
    <row r="3539" hidden="1" x14ac:dyDescent="0.25"/>
    <row r="3540" hidden="1" x14ac:dyDescent="0.25"/>
    <row r="3541" hidden="1" x14ac:dyDescent="0.25"/>
    <row r="3542" hidden="1" x14ac:dyDescent="0.25"/>
    <row r="3543" hidden="1" x14ac:dyDescent="0.25"/>
    <row r="3544" hidden="1" x14ac:dyDescent="0.25"/>
    <row r="3545" hidden="1" x14ac:dyDescent="0.25"/>
    <row r="3546" hidden="1" x14ac:dyDescent="0.25"/>
    <row r="3547" hidden="1" x14ac:dyDescent="0.25"/>
    <row r="3548" hidden="1" x14ac:dyDescent="0.25"/>
    <row r="3549" hidden="1" x14ac:dyDescent="0.25"/>
    <row r="3550" hidden="1" x14ac:dyDescent="0.25"/>
    <row r="3551" hidden="1" x14ac:dyDescent="0.25"/>
    <row r="3552" hidden="1" x14ac:dyDescent="0.25"/>
    <row r="3553" hidden="1" x14ac:dyDescent="0.25"/>
    <row r="3554" hidden="1" x14ac:dyDescent="0.25"/>
    <row r="3555" hidden="1" x14ac:dyDescent="0.25"/>
    <row r="3556" hidden="1" x14ac:dyDescent="0.25"/>
    <row r="3557" hidden="1" x14ac:dyDescent="0.25"/>
    <row r="3558" hidden="1" x14ac:dyDescent="0.25"/>
    <row r="3559" hidden="1" x14ac:dyDescent="0.25"/>
    <row r="3560" hidden="1" x14ac:dyDescent="0.25"/>
    <row r="3561" hidden="1" x14ac:dyDescent="0.25"/>
    <row r="3562" hidden="1" x14ac:dyDescent="0.25"/>
    <row r="3563" hidden="1" x14ac:dyDescent="0.25"/>
    <row r="3564" hidden="1" x14ac:dyDescent="0.25"/>
    <row r="3565" hidden="1" x14ac:dyDescent="0.25"/>
    <row r="3566" hidden="1" x14ac:dyDescent="0.25"/>
    <row r="3567" hidden="1" x14ac:dyDescent="0.25"/>
    <row r="3568" hidden="1" x14ac:dyDescent="0.25"/>
    <row r="3569" hidden="1" x14ac:dyDescent="0.25"/>
    <row r="3570" hidden="1" x14ac:dyDescent="0.25"/>
    <row r="3571" hidden="1" x14ac:dyDescent="0.25"/>
    <row r="3572" hidden="1" x14ac:dyDescent="0.25"/>
    <row r="3573" hidden="1" x14ac:dyDescent="0.25"/>
    <row r="3574" hidden="1" x14ac:dyDescent="0.25"/>
    <row r="3575" hidden="1" x14ac:dyDescent="0.25"/>
    <row r="3576" hidden="1" x14ac:dyDescent="0.25"/>
    <row r="3577" hidden="1" x14ac:dyDescent="0.25"/>
    <row r="3578" hidden="1" x14ac:dyDescent="0.25"/>
    <row r="3579" hidden="1" x14ac:dyDescent="0.25"/>
    <row r="3580" hidden="1" x14ac:dyDescent="0.25"/>
    <row r="3581" hidden="1" x14ac:dyDescent="0.25"/>
    <row r="3582" hidden="1" x14ac:dyDescent="0.25"/>
    <row r="3583" hidden="1" x14ac:dyDescent="0.25"/>
    <row r="3584" hidden="1" x14ac:dyDescent="0.25"/>
    <row r="3585" hidden="1" x14ac:dyDescent="0.25"/>
    <row r="3586" hidden="1" x14ac:dyDescent="0.25"/>
    <row r="3587" hidden="1" x14ac:dyDescent="0.25"/>
    <row r="3588" hidden="1" x14ac:dyDescent="0.25"/>
    <row r="3589" hidden="1" x14ac:dyDescent="0.25"/>
    <row r="3590" hidden="1" x14ac:dyDescent="0.25"/>
    <row r="3591" hidden="1" x14ac:dyDescent="0.25"/>
    <row r="3592" hidden="1" x14ac:dyDescent="0.25"/>
    <row r="3593" hidden="1" x14ac:dyDescent="0.25"/>
    <row r="3594" hidden="1" x14ac:dyDescent="0.25"/>
    <row r="3595" hidden="1" x14ac:dyDescent="0.25"/>
    <row r="3596" hidden="1" x14ac:dyDescent="0.25"/>
    <row r="3597" hidden="1" x14ac:dyDescent="0.25"/>
    <row r="3598" hidden="1" x14ac:dyDescent="0.25"/>
    <row r="3599" hidden="1" x14ac:dyDescent="0.25"/>
    <row r="3600" hidden="1" x14ac:dyDescent="0.25"/>
    <row r="3601" hidden="1" x14ac:dyDescent="0.25"/>
    <row r="3602" hidden="1" x14ac:dyDescent="0.25"/>
    <row r="3603" hidden="1" x14ac:dyDescent="0.25"/>
    <row r="3604" hidden="1" x14ac:dyDescent="0.25"/>
    <row r="3605" hidden="1" x14ac:dyDescent="0.25"/>
    <row r="3606" hidden="1" x14ac:dyDescent="0.25"/>
    <row r="3607" hidden="1" x14ac:dyDescent="0.25"/>
    <row r="3608" hidden="1" x14ac:dyDescent="0.25"/>
    <row r="3609" hidden="1" x14ac:dyDescent="0.25"/>
    <row r="3610" hidden="1" x14ac:dyDescent="0.25"/>
    <row r="3611" hidden="1" x14ac:dyDescent="0.25"/>
    <row r="3612" hidden="1" x14ac:dyDescent="0.25"/>
    <row r="3613" hidden="1" x14ac:dyDescent="0.25"/>
    <row r="3614" hidden="1" x14ac:dyDescent="0.25"/>
    <row r="3615" hidden="1" x14ac:dyDescent="0.25"/>
    <row r="3616" hidden="1" x14ac:dyDescent="0.25"/>
    <row r="3617" hidden="1" x14ac:dyDescent="0.25"/>
    <row r="3618" hidden="1" x14ac:dyDescent="0.25"/>
    <row r="3619" hidden="1" x14ac:dyDescent="0.25"/>
    <row r="3620" hidden="1" x14ac:dyDescent="0.25"/>
    <row r="3621" hidden="1" x14ac:dyDescent="0.25"/>
    <row r="3622" hidden="1" x14ac:dyDescent="0.25"/>
    <row r="3623" hidden="1" x14ac:dyDescent="0.25"/>
    <row r="3624" hidden="1" x14ac:dyDescent="0.25"/>
    <row r="3625" hidden="1" x14ac:dyDescent="0.25"/>
    <row r="3626" hidden="1" x14ac:dyDescent="0.25"/>
    <row r="3627" hidden="1" x14ac:dyDescent="0.25"/>
    <row r="3628" hidden="1" x14ac:dyDescent="0.25"/>
    <row r="3629" hidden="1" x14ac:dyDescent="0.25"/>
    <row r="3630" hidden="1" x14ac:dyDescent="0.25"/>
    <row r="3631" hidden="1" x14ac:dyDescent="0.25"/>
    <row r="3632" hidden="1" x14ac:dyDescent="0.25"/>
    <row r="3633" hidden="1" x14ac:dyDescent="0.25"/>
    <row r="3634" hidden="1" x14ac:dyDescent="0.25"/>
    <row r="3635" hidden="1" x14ac:dyDescent="0.25"/>
    <row r="3636" hidden="1" x14ac:dyDescent="0.25"/>
    <row r="3637" hidden="1" x14ac:dyDescent="0.25"/>
    <row r="3638" hidden="1" x14ac:dyDescent="0.25"/>
    <row r="3639" hidden="1" x14ac:dyDescent="0.25"/>
    <row r="3640" hidden="1" x14ac:dyDescent="0.25"/>
    <row r="3641" hidden="1" x14ac:dyDescent="0.25"/>
    <row r="3642" hidden="1" x14ac:dyDescent="0.25"/>
    <row r="3643" hidden="1" x14ac:dyDescent="0.25"/>
    <row r="3644" hidden="1" x14ac:dyDescent="0.25"/>
    <row r="3645" hidden="1" x14ac:dyDescent="0.25"/>
    <row r="3646" hidden="1" x14ac:dyDescent="0.25"/>
    <row r="3647" hidden="1" x14ac:dyDescent="0.25"/>
    <row r="3648" hidden="1" x14ac:dyDescent="0.25"/>
    <row r="3649" hidden="1" x14ac:dyDescent="0.25"/>
    <row r="3650" hidden="1" x14ac:dyDescent="0.25"/>
    <row r="3651" hidden="1" x14ac:dyDescent="0.25"/>
    <row r="3652" hidden="1" x14ac:dyDescent="0.25"/>
    <row r="3653" hidden="1" x14ac:dyDescent="0.25"/>
    <row r="3654" hidden="1" x14ac:dyDescent="0.25"/>
    <row r="3655" hidden="1" x14ac:dyDescent="0.25"/>
    <row r="3656" hidden="1" x14ac:dyDescent="0.25"/>
    <row r="3657" hidden="1" x14ac:dyDescent="0.25"/>
    <row r="3658" hidden="1" x14ac:dyDescent="0.25"/>
    <row r="3659" hidden="1" x14ac:dyDescent="0.25"/>
    <row r="3660" hidden="1" x14ac:dyDescent="0.25"/>
    <row r="3661" hidden="1" x14ac:dyDescent="0.25"/>
    <row r="3662" hidden="1" x14ac:dyDescent="0.25"/>
    <row r="3663" hidden="1" x14ac:dyDescent="0.25"/>
    <row r="3664" hidden="1" x14ac:dyDescent="0.25"/>
    <row r="3665" hidden="1" x14ac:dyDescent="0.25"/>
    <row r="3666" hidden="1" x14ac:dyDescent="0.25"/>
    <row r="3667" hidden="1" x14ac:dyDescent="0.25"/>
    <row r="3668" hidden="1" x14ac:dyDescent="0.25"/>
    <row r="3669" hidden="1" x14ac:dyDescent="0.25"/>
    <row r="3670" hidden="1" x14ac:dyDescent="0.25"/>
    <row r="3671" hidden="1" x14ac:dyDescent="0.25"/>
    <row r="3672" hidden="1" x14ac:dyDescent="0.25"/>
    <row r="3673" hidden="1" x14ac:dyDescent="0.25"/>
    <row r="3674" hidden="1" x14ac:dyDescent="0.25"/>
    <row r="3675" hidden="1" x14ac:dyDescent="0.25"/>
    <row r="3676" hidden="1" x14ac:dyDescent="0.25"/>
    <row r="3677" hidden="1" x14ac:dyDescent="0.25"/>
    <row r="3678" hidden="1" x14ac:dyDescent="0.25"/>
    <row r="3679" hidden="1" x14ac:dyDescent="0.25"/>
    <row r="3680" hidden="1" x14ac:dyDescent="0.25"/>
    <row r="3681" hidden="1" x14ac:dyDescent="0.25"/>
    <row r="3682" hidden="1" x14ac:dyDescent="0.25"/>
    <row r="3683" hidden="1" x14ac:dyDescent="0.25"/>
    <row r="3684" hidden="1" x14ac:dyDescent="0.25"/>
    <row r="3685" hidden="1" x14ac:dyDescent="0.25"/>
    <row r="3686" hidden="1" x14ac:dyDescent="0.25"/>
    <row r="3687" hidden="1" x14ac:dyDescent="0.25"/>
    <row r="3688" hidden="1" x14ac:dyDescent="0.25"/>
    <row r="3689" hidden="1" x14ac:dyDescent="0.25"/>
    <row r="3690" hidden="1" x14ac:dyDescent="0.25"/>
    <row r="3691" hidden="1" x14ac:dyDescent="0.25"/>
    <row r="3692" hidden="1" x14ac:dyDescent="0.25"/>
    <row r="3693" hidden="1" x14ac:dyDescent="0.25"/>
    <row r="3694" hidden="1" x14ac:dyDescent="0.25"/>
    <row r="3695" hidden="1" x14ac:dyDescent="0.25"/>
    <row r="3696" hidden="1" x14ac:dyDescent="0.25"/>
    <row r="3697" hidden="1" x14ac:dyDescent="0.25"/>
    <row r="3698" hidden="1" x14ac:dyDescent="0.25"/>
    <row r="3699" hidden="1" x14ac:dyDescent="0.25"/>
    <row r="3700" hidden="1" x14ac:dyDescent="0.25"/>
    <row r="3701" hidden="1" x14ac:dyDescent="0.25"/>
    <row r="3702" hidden="1" x14ac:dyDescent="0.25"/>
    <row r="3703" hidden="1" x14ac:dyDescent="0.25"/>
    <row r="3704" hidden="1" x14ac:dyDescent="0.25"/>
    <row r="3705" hidden="1" x14ac:dyDescent="0.25"/>
    <row r="3706" hidden="1" x14ac:dyDescent="0.25"/>
    <row r="3707" hidden="1" x14ac:dyDescent="0.25"/>
    <row r="3708" hidden="1" x14ac:dyDescent="0.25"/>
    <row r="3709" hidden="1" x14ac:dyDescent="0.25"/>
    <row r="3710" hidden="1" x14ac:dyDescent="0.25"/>
    <row r="3711" hidden="1" x14ac:dyDescent="0.25"/>
    <row r="3712" hidden="1" x14ac:dyDescent="0.25"/>
    <row r="3713" hidden="1" x14ac:dyDescent="0.25"/>
    <row r="3714" hidden="1" x14ac:dyDescent="0.25"/>
    <row r="3715" hidden="1" x14ac:dyDescent="0.25"/>
    <row r="3716" hidden="1" x14ac:dyDescent="0.25"/>
    <row r="3717" hidden="1" x14ac:dyDescent="0.25"/>
    <row r="3718" hidden="1" x14ac:dyDescent="0.25"/>
    <row r="3719" hidden="1" x14ac:dyDescent="0.25"/>
    <row r="3720" hidden="1" x14ac:dyDescent="0.25"/>
    <row r="3721" hidden="1" x14ac:dyDescent="0.25"/>
    <row r="3722" hidden="1" x14ac:dyDescent="0.25"/>
    <row r="3723" hidden="1" x14ac:dyDescent="0.25"/>
    <row r="3724" hidden="1" x14ac:dyDescent="0.25"/>
    <row r="3725" hidden="1" x14ac:dyDescent="0.25"/>
    <row r="3726" hidden="1" x14ac:dyDescent="0.25"/>
    <row r="3727" hidden="1" x14ac:dyDescent="0.25"/>
    <row r="3728" hidden="1" x14ac:dyDescent="0.25"/>
    <row r="3729" hidden="1" x14ac:dyDescent="0.25"/>
    <row r="3730" hidden="1" x14ac:dyDescent="0.25"/>
    <row r="3731" hidden="1" x14ac:dyDescent="0.25"/>
    <row r="3732" hidden="1" x14ac:dyDescent="0.25"/>
    <row r="3733" hidden="1" x14ac:dyDescent="0.25"/>
    <row r="3734" hidden="1" x14ac:dyDescent="0.25"/>
    <row r="3735" hidden="1" x14ac:dyDescent="0.25"/>
    <row r="3736" hidden="1" x14ac:dyDescent="0.25"/>
    <row r="3737" hidden="1" x14ac:dyDescent="0.25"/>
    <row r="3738" hidden="1" x14ac:dyDescent="0.25"/>
    <row r="3739" hidden="1" x14ac:dyDescent="0.25"/>
    <row r="3740" hidden="1" x14ac:dyDescent="0.25"/>
    <row r="3741" hidden="1" x14ac:dyDescent="0.25"/>
    <row r="3742" hidden="1" x14ac:dyDescent="0.25"/>
    <row r="3743" hidden="1" x14ac:dyDescent="0.25"/>
    <row r="3744" hidden="1" x14ac:dyDescent="0.25"/>
    <row r="3745" hidden="1" x14ac:dyDescent="0.25"/>
    <row r="3746" hidden="1" x14ac:dyDescent="0.25"/>
    <row r="3747" hidden="1" x14ac:dyDescent="0.25"/>
    <row r="3748" hidden="1" x14ac:dyDescent="0.25"/>
    <row r="3749" hidden="1" x14ac:dyDescent="0.25"/>
    <row r="3750" hidden="1" x14ac:dyDescent="0.25"/>
    <row r="3751" hidden="1" x14ac:dyDescent="0.25"/>
    <row r="3752" hidden="1" x14ac:dyDescent="0.25"/>
    <row r="3753" hidden="1" x14ac:dyDescent="0.25"/>
    <row r="3754" hidden="1" x14ac:dyDescent="0.25"/>
    <row r="3755" hidden="1" x14ac:dyDescent="0.25"/>
    <row r="3756" hidden="1" x14ac:dyDescent="0.25"/>
    <row r="3757" hidden="1" x14ac:dyDescent="0.25"/>
    <row r="3758" hidden="1" x14ac:dyDescent="0.25"/>
    <row r="3759" hidden="1" x14ac:dyDescent="0.25"/>
    <row r="3760" hidden="1" x14ac:dyDescent="0.25"/>
    <row r="3761" hidden="1" x14ac:dyDescent="0.25"/>
    <row r="3762" hidden="1" x14ac:dyDescent="0.25"/>
    <row r="3763" hidden="1" x14ac:dyDescent="0.25"/>
    <row r="3764" hidden="1" x14ac:dyDescent="0.25"/>
    <row r="3765" hidden="1" x14ac:dyDescent="0.25"/>
    <row r="3766" hidden="1" x14ac:dyDescent="0.25"/>
    <row r="3767" hidden="1" x14ac:dyDescent="0.25"/>
    <row r="3768" hidden="1" x14ac:dyDescent="0.25"/>
    <row r="3769" hidden="1" x14ac:dyDescent="0.25"/>
    <row r="3770" hidden="1" x14ac:dyDescent="0.25"/>
    <row r="3771" hidden="1" x14ac:dyDescent="0.25"/>
    <row r="3772" hidden="1" x14ac:dyDescent="0.25"/>
    <row r="3773" hidden="1" x14ac:dyDescent="0.25"/>
    <row r="3774" hidden="1" x14ac:dyDescent="0.25"/>
    <row r="3775" hidden="1" x14ac:dyDescent="0.25"/>
    <row r="3776" hidden="1" x14ac:dyDescent="0.25"/>
    <row r="3777" hidden="1" x14ac:dyDescent="0.25"/>
    <row r="3778" hidden="1" x14ac:dyDescent="0.25"/>
    <row r="3779" hidden="1" x14ac:dyDescent="0.25"/>
    <row r="3780" hidden="1" x14ac:dyDescent="0.25"/>
    <row r="3781" hidden="1" x14ac:dyDescent="0.25"/>
    <row r="3782" hidden="1" x14ac:dyDescent="0.25"/>
    <row r="3783" hidden="1" x14ac:dyDescent="0.25"/>
    <row r="3784" hidden="1" x14ac:dyDescent="0.25"/>
    <row r="3785" hidden="1" x14ac:dyDescent="0.25"/>
    <row r="3786" hidden="1" x14ac:dyDescent="0.25"/>
    <row r="3787" hidden="1" x14ac:dyDescent="0.25"/>
    <row r="3788" hidden="1" x14ac:dyDescent="0.25"/>
    <row r="3789" hidden="1" x14ac:dyDescent="0.25"/>
    <row r="3790" hidden="1" x14ac:dyDescent="0.25"/>
    <row r="3791" hidden="1" x14ac:dyDescent="0.25"/>
    <row r="3792" hidden="1" x14ac:dyDescent="0.25"/>
    <row r="3793" hidden="1" x14ac:dyDescent="0.25"/>
    <row r="3794" hidden="1" x14ac:dyDescent="0.25"/>
    <row r="3795" hidden="1" x14ac:dyDescent="0.25"/>
    <row r="3796" hidden="1" x14ac:dyDescent="0.25"/>
    <row r="3797" hidden="1" x14ac:dyDescent="0.25"/>
    <row r="3798" hidden="1" x14ac:dyDescent="0.25"/>
    <row r="3799" hidden="1" x14ac:dyDescent="0.25"/>
    <row r="3800" hidden="1" x14ac:dyDescent="0.25"/>
    <row r="3801" hidden="1" x14ac:dyDescent="0.25"/>
    <row r="3802" hidden="1" x14ac:dyDescent="0.25"/>
    <row r="3803" hidden="1" x14ac:dyDescent="0.25"/>
    <row r="3804" hidden="1" x14ac:dyDescent="0.25"/>
    <row r="3805" hidden="1" x14ac:dyDescent="0.25"/>
    <row r="3806" hidden="1" x14ac:dyDescent="0.25"/>
    <row r="3807" hidden="1" x14ac:dyDescent="0.25"/>
    <row r="3808" hidden="1" x14ac:dyDescent="0.25"/>
    <row r="3809" hidden="1" x14ac:dyDescent="0.25"/>
    <row r="3810" hidden="1" x14ac:dyDescent="0.25"/>
    <row r="3811" hidden="1" x14ac:dyDescent="0.25"/>
    <row r="3812" hidden="1" x14ac:dyDescent="0.25"/>
    <row r="3813" hidden="1" x14ac:dyDescent="0.25"/>
    <row r="3814" hidden="1" x14ac:dyDescent="0.25"/>
    <row r="3815" hidden="1" x14ac:dyDescent="0.25"/>
    <row r="3816" hidden="1" x14ac:dyDescent="0.25"/>
    <row r="3817" hidden="1" x14ac:dyDescent="0.25"/>
    <row r="3818" hidden="1" x14ac:dyDescent="0.25"/>
    <row r="3819" hidden="1" x14ac:dyDescent="0.25"/>
    <row r="3820" hidden="1" x14ac:dyDescent="0.25"/>
    <row r="3821" hidden="1" x14ac:dyDescent="0.25"/>
    <row r="3822" hidden="1" x14ac:dyDescent="0.25"/>
    <row r="3823" hidden="1" x14ac:dyDescent="0.25"/>
    <row r="3824" hidden="1" x14ac:dyDescent="0.25"/>
    <row r="3825" hidden="1" x14ac:dyDescent="0.25"/>
    <row r="3826" hidden="1" x14ac:dyDescent="0.25"/>
    <row r="3827" hidden="1" x14ac:dyDescent="0.25"/>
    <row r="3828" hidden="1" x14ac:dyDescent="0.25"/>
    <row r="3829" hidden="1" x14ac:dyDescent="0.25"/>
    <row r="3830" hidden="1" x14ac:dyDescent="0.25"/>
    <row r="3831" hidden="1" x14ac:dyDescent="0.25"/>
    <row r="3832" hidden="1" x14ac:dyDescent="0.25"/>
    <row r="3833" hidden="1" x14ac:dyDescent="0.25"/>
    <row r="3834" hidden="1" x14ac:dyDescent="0.25"/>
    <row r="3835" hidden="1" x14ac:dyDescent="0.25"/>
    <row r="3836" hidden="1" x14ac:dyDescent="0.25"/>
    <row r="3837" hidden="1" x14ac:dyDescent="0.25"/>
    <row r="3838" hidden="1" x14ac:dyDescent="0.25"/>
    <row r="3839" hidden="1" x14ac:dyDescent="0.25"/>
    <row r="3840" hidden="1" x14ac:dyDescent="0.25"/>
    <row r="3841" hidden="1" x14ac:dyDescent="0.25"/>
    <row r="3842" hidden="1" x14ac:dyDescent="0.25"/>
    <row r="3843" hidden="1" x14ac:dyDescent="0.25"/>
    <row r="3844" hidden="1" x14ac:dyDescent="0.25"/>
    <row r="3845" hidden="1" x14ac:dyDescent="0.25"/>
    <row r="3846" hidden="1" x14ac:dyDescent="0.25"/>
    <row r="3847" hidden="1" x14ac:dyDescent="0.25"/>
    <row r="3848" hidden="1" x14ac:dyDescent="0.25"/>
    <row r="3849" hidden="1" x14ac:dyDescent="0.25"/>
    <row r="3850" hidden="1" x14ac:dyDescent="0.25"/>
    <row r="3851" hidden="1" x14ac:dyDescent="0.25"/>
    <row r="3852" hidden="1" x14ac:dyDescent="0.25"/>
    <row r="3853" hidden="1" x14ac:dyDescent="0.25"/>
    <row r="3854" hidden="1" x14ac:dyDescent="0.25"/>
    <row r="3855" hidden="1" x14ac:dyDescent="0.25"/>
    <row r="3856" hidden="1" x14ac:dyDescent="0.25"/>
    <row r="3857" hidden="1" x14ac:dyDescent="0.25"/>
    <row r="3858" hidden="1" x14ac:dyDescent="0.25"/>
    <row r="3859" hidden="1" x14ac:dyDescent="0.25"/>
    <row r="3860" hidden="1" x14ac:dyDescent="0.25"/>
    <row r="3861" hidden="1" x14ac:dyDescent="0.25"/>
    <row r="3862" hidden="1" x14ac:dyDescent="0.25"/>
    <row r="3863" hidden="1" x14ac:dyDescent="0.25"/>
    <row r="3864" hidden="1" x14ac:dyDescent="0.25"/>
    <row r="3865" hidden="1" x14ac:dyDescent="0.25"/>
    <row r="3866" hidden="1" x14ac:dyDescent="0.25"/>
    <row r="3867" hidden="1" x14ac:dyDescent="0.25"/>
    <row r="3868" hidden="1" x14ac:dyDescent="0.25"/>
    <row r="3869" hidden="1" x14ac:dyDescent="0.25"/>
    <row r="3870" hidden="1" x14ac:dyDescent="0.25"/>
    <row r="3871" hidden="1" x14ac:dyDescent="0.25"/>
    <row r="3872" hidden="1" x14ac:dyDescent="0.25"/>
    <row r="3873" hidden="1" x14ac:dyDescent="0.25"/>
    <row r="3874" hidden="1" x14ac:dyDescent="0.25"/>
    <row r="3875" hidden="1" x14ac:dyDescent="0.25"/>
    <row r="3876" hidden="1" x14ac:dyDescent="0.25"/>
    <row r="3877" hidden="1" x14ac:dyDescent="0.25"/>
    <row r="3878" hidden="1" x14ac:dyDescent="0.25"/>
    <row r="3879" hidden="1" x14ac:dyDescent="0.25"/>
    <row r="3880" hidden="1" x14ac:dyDescent="0.25"/>
    <row r="3881" hidden="1" x14ac:dyDescent="0.25"/>
    <row r="3882" hidden="1" x14ac:dyDescent="0.25"/>
    <row r="3883" hidden="1" x14ac:dyDescent="0.25"/>
    <row r="3884" hidden="1" x14ac:dyDescent="0.25"/>
    <row r="3885" hidden="1" x14ac:dyDescent="0.25"/>
    <row r="3886" hidden="1" x14ac:dyDescent="0.25"/>
    <row r="3887" hidden="1" x14ac:dyDescent="0.25"/>
    <row r="3888" hidden="1" x14ac:dyDescent="0.25"/>
    <row r="3889" hidden="1" x14ac:dyDescent="0.25"/>
    <row r="3890" hidden="1" x14ac:dyDescent="0.25"/>
    <row r="3891" hidden="1" x14ac:dyDescent="0.25"/>
    <row r="3892" hidden="1" x14ac:dyDescent="0.25"/>
    <row r="3893" hidden="1" x14ac:dyDescent="0.25"/>
    <row r="3894" hidden="1" x14ac:dyDescent="0.25"/>
    <row r="3895" hidden="1" x14ac:dyDescent="0.25"/>
    <row r="3896" hidden="1" x14ac:dyDescent="0.25"/>
    <row r="3897" hidden="1" x14ac:dyDescent="0.25"/>
    <row r="3898" hidden="1" x14ac:dyDescent="0.25"/>
    <row r="3899" hidden="1" x14ac:dyDescent="0.25"/>
    <row r="3900" hidden="1" x14ac:dyDescent="0.25"/>
    <row r="3901" hidden="1" x14ac:dyDescent="0.25"/>
    <row r="3902" hidden="1" x14ac:dyDescent="0.25"/>
    <row r="3903" hidden="1" x14ac:dyDescent="0.25"/>
    <row r="3904" hidden="1" x14ac:dyDescent="0.25"/>
    <row r="3905" hidden="1" x14ac:dyDescent="0.25"/>
    <row r="3906" hidden="1" x14ac:dyDescent="0.25"/>
    <row r="3907" hidden="1" x14ac:dyDescent="0.25"/>
    <row r="3908" hidden="1" x14ac:dyDescent="0.25"/>
    <row r="3909" hidden="1" x14ac:dyDescent="0.25"/>
    <row r="3910" hidden="1" x14ac:dyDescent="0.25"/>
    <row r="3911" hidden="1" x14ac:dyDescent="0.25"/>
    <row r="3912" hidden="1" x14ac:dyDescent="0.25"/>
    <row r="3913" hidden="1" x14ac:dyDescent="0.25"/>
    <row r="3914" hidden="1" x14ac:dyDescent="0.25"/>
    <row r="3915" hidden="1" x14ac:dyDescent="0.25"/>
    <row r="3916" hidden="1" x14ac:dyDescent="0.25"/>
    <row r="3917" hidden="1" x14ac:dyDescent="0.25"/>
    <row r="3918" hidden="1" x14ac:dyDescent="0.25"/>
    <row r="3919" hidden="1" x14ac:dyDescent="0.25"/>
    <row r="3920" hidden="1" x14ac:dyDescent="0.25"/>
    <row r="3921" hidden="1" x14ac:dyDescent="0.25"/>
    <row r="3922" hidden="1" x14ac:dyDescent="0.25"/>
    <row r="3923" hidden="1" x14ac:dyDescent="0.25"/>
    <row r="3924" hidden="1" x14ac:dyDescent="0.25"/>
    <row r="3925" hidden="1" x14ac:dyDescent="0.25"/>
    <row r="3926" hidden="1" x14ac:dyDescent="0.25"/>
    <row r="3927" hidden="1" x14ac:dyDescent="0.25"/>
    <row r="3928" hidden="1" x14ac:dyDescent="0.25"/>
    <row r="3929" hidden="1" x14ac:dyDescent="0.25"/>
    <row r="3930" hidden="1" x14ac:dyDescent="0.25"/>
    <row r="3931" hidden="1" x14ac:dyDescent="0.25"/>
    <row r="3932" hidden="1" x14ac:dyDescent="0.25"/>
    <row r="3933" hidden="1" x14ac:dyDescent="0.25"/>
    <row r="3934" hidden="1" x14ac:dyDescent="0.25"/>
    <row r="3935" hidden="1" x14ac:dyDescent="0.25"/>
    <row r="3936" hidden="1" x14ac:dyDescent="0.25"/>
    <row r="3937" hidden="1" x14ac:dyDescent="0.25"/>
    <row r="3938" hidden="1" x14ac:dyDescent="0.25"/>
    <row r="3939" hidden="1" x14ac:dyDescent="0.25"/>
    <row r="3940" hidden="1" x14ac:dyDescent="0.25"/>
    <row r="3941" hidden="1" x14ac:dyDescent="0.25"/>
    <row r="3942" hidden="1" x14ac:dyDescent="0.25"/>
    <row r="3943" hidden="1" x14ac:dyDescent="0.25"/>
    <row r="3944" hidden="1" x14ac:dyDescent="0.25"/>
    <row r="3945" hidden="1" x14ac:dyDescent="0.25"/>
    <row r="3946" hidden="1" x14ac:dyDescent="0.25"/>
    <row r="3947" hidden="1" x14ac:dyDescent="0.25"/>
    <row r="3948" hidden="1" x14ac:dyDescent="0.25"/>
    <row r="3949" hidden="1" x14ac:dyDescent="0.25"/>
    <row r="3950" hidden="1" x14ac:dyDescent="0.25"/>
    <row r="3951" hidden="1" x14ac:dyDescent="0.25"/>
    <row r="3952" hidden="1" x14ac:dyDescent="0.25"/>
    <row r="3953" hidden="1" x14ac:dyDescent="0.25"/>
    <row r="3954" hidden="1" x14ac:dyDescent="0.25"/>
    <row r="3955" hidden="1" x14ac:dyDescent="0.25"/>
    <row r="3956" hidden="1" x14ac:dyDescent="0.25"/>
    <row r="3957" hidden="1" x14ac:dyDescent="0.25"/>
    <row r="3958" hidden="1" x14ac:dyDescent="0.25"/>
    <row r="3959" hidden="1" x14ac:dyDescent="0.25"/>
    <row r="3960" hidden="1" x14ac:dyDescent="0.25"/>
    <row r="3961" hidden="1" x14ac:dyDescent="0.25"/>
    <row r="3962" hidden="1" x14ac:dyDescent="0.25"/>
    <row r="3963" hidden="1" x14ac:dyDescent="0.25"/>
    <row r="3964" hidden="1" x14ac:dyDescent="0.25"/>
    <row r="3965" hidden="1" x14ac:dyDescent="0.25"/>
    <row r="3966" hidden="1" x14ac:dyDescent="0.25"/>
    <row r="3967" hidden="1" x14ac:dyDescent="0.25"/>
    <row r="3968" hidden="1" x14ac:dyDescent="0.25"/>
    <row r="3969" hidden="1" x14ac:dyDescent="0.25"/>
    <row r="3970" hidden="1" x14ac:dyDescent="0.25"/>
    <row r="3971" hidden="1" x14ac:dyDescent="0.25"/>
    <row r="3972" hidden="1" x14ac:dyDescent="0.25"/>
    <row r="3973" hidden="1" x14ac:dyDescent="0.25"/>
    <row r="3974" hidden="1" x14ac:dyDescent="0.25"/>
    <row r="3975" hidden="1" x14ac:dyDescent="0.25"/>
    <row r="3976" hidden="1" x14ac:dyDescent="0.25"/>
    <row r="3977" hidden="1" x14ac:dyDescent="0.25"/>
    <row r="3978" hidden="1" x14ac:dyDescent="0.25"/>
    <row r="3979" hidden="1" x14ac:dyDescent="0.25"/>
    <row r="3980" hidden="1" x14ac:dyDescent="0.25"/>
    <row r="3981" hidden="1" x14ac:dyDescent="0.25"/>
    <row r="3982" hidden="1" x14ac:dyDescent="0.25"/>
    <row r="3983" hidden="1" x14ac:dyDescent="0.25"/>
    <row r="3984" hidden="1" x14ac:dyDescent="0.25"/>
    <row r="3985" hidden="1" x14ac:dyDescent="0.25"/>
    <row r="3986" hidden="1" x14ac:dyDescent="0.25"/>
    <row r="3987" hidden="1" x14ac:dyDescent="0.25"/>
    <row r="3988" hidden="1" x14ac:dyDescent="0.25"/>
    <row r="3989" hidden="1" x14ac:dyDescent="0.25"/>
    <row r="3990" hidden="1" x14ac:dyDescent="0.25"/>
    <row r="3991" hidden="1" x14ac:dyDescent="0.25"/>
    <row r="3992" hidden="1" x14ac:dyDescent="0.25"/>
    <row r="3993" hidden="1" x14ac:dyDescent="0.25"/>
    <row r="3994" hidden="1" x14ac:dyDescent="0.25"/>
    <row r="3995" hidden="1" x14ac:dyDescent="0.25"/>
    <row r="3996" hidden="1" x14ac:dyDescent="0.25"/>
    <row r="3997" hidden="1" x14ac:dyDescent="0.25"/>
    <row r="3998" hidden="1" x14ac:dyDescent="0.25"/>
    <row r="3999" hidden="1" x14ac:dyDescent="0.25"/>
    <row r="4000" hidden="1" x14ac:dyDescent="0.25"/>
    <row r="4001" hidden="1" x14ac:dyDescent="0.25"/>
    <row r="4002" hidden="1" x14ac:dyDescent="0.25"/>
    <row r="4003" hidden="1" x14ac:dyDescent="0.25"/>
    <row r="4004" hidden="1" x14ac:dyDescent="0.25"/>
    <row r="4005" hidden="1" x14ac:dyDescent="0.25"/>
    <row r="4006" hidden="1" x14ac:dyDescent="0.25"/>
    <row r="4007" hidden="1" x14ac:dyDescent="0.25"/>
    <row r="4008" hidden="1" x14ac:dyDescent="0.25"/>
    <row r="4009" hidden="1" x14ac:dyDescent="0.25"/>
    <row r="4010" hidden="1" x14ac:dyDescent="0.25"/>
    <row r="4011" hidden="1" x14ac:dyDescent="0.25"/>
    <row r="4012" hidden="1" x14ac:dyDescent="0.25"/>
    <row r="4013" hidden="1" x14ac:dyDescent="0.25"/>
    <row r="4014" hidden="1" x14ac:dyDescent="0.25"/>
    <row r="4015" hidden="1" x14ac:dyDescent="0.25"/>
    <row r="4016" hidden="1" x14ac:dyDescent="0.25"/>
    <row r="4017" hidden="1" x14ac:dyDescent="0.25"/>
    <row r="4018" hidden="1" x14ac:dyDescent="0.25"/>
    <row r="4019" hidden="1" x14ac:dyDescent="0.25"/>
    <row r="4020" hidden="1" x14ac:dyDescent="0.25"/>
    <row r="4021" hidden="1" x14ac:dyDescent="0.25"/>
    <row r="4022" hidden="1" x14ac:dyDescent="0.25"/>
    <row r="4023" hidden="1" x14ac:dyDescent="0.25"/>
    <row r="4024" hidden="1" x14ac:dyDescent="0.25"/>
    <row r="4025" hidden="1" x14ac:dyDescent="0.25"/>
    <row r="4026" hidden="1" x14ac:dyDescent="0.25"/>
    <row r="4027" hidden="1" x14ac:dyDescent="0.25"/>
    <row r="4028" hidden="1" x14ac:dyDescent="0.25"/>
    <row r="4029" hidden="1" x14ac:dyDescent="0.25"/>
    <row r="4030" hidden="1" x14ac:dyDescent="0.25"/>
    <row r="4031" hidden="1" x14ac:dyDescent="0.25"/>
    <row r="4032" hidden="1" x14ac:dyDescent="0.25"/>
    <row r="4033" hidden="1" x14ac:dyDescent="0.25"/>
    <row r="4034" hidden="1" x14ac:dyDescent="0.25"/>
    <row r="4035" hidden="1" x14ac:dyDescent="0.25"/>
    <row r="4036" hidden="1" x14ac:dyDescent="0.25"/>
    <row r="4037" hidden="1" x14ac:dyDescent="0.25"/>
    <row r="4038" hidden="1" x14ac:dyDescent="0.25"/>
    <row r="4039" hidden="1" x14ac:dyDescent="0.25"/>
    <row r="4040" hidden="1" x14ac:dyDescent="0.25"/>
    <row r="4041" hidden="1" x14ac:dyDescent="0.25"/>
    <row r="4042" hidden="1" x14ac:dyDescent="0.25"/>
    <row r="4043" hidden="1" x14ac:dyDescent="0.25"/>
    <row r="4044" hidden="1" x14ac:dyDescent="0.25"/>
    <row r="4045" hidden="1" x14ac:dyDescent="0.25"/>
    <row r="4046" hidden="1" x14ac:dyDescent="0.25"/>
    <row r="4047" hidden="1" x14ac:dyDescent="0.25"/>
    <row r="4048" hidden="1" x14ac:dyDescent="0.25"/>
    <row r="4049" hidden="1" x14ac:dyDescent="0.25"/>
    <row r="4050" hidden="1" x14ac:dyDescent="0.25"/>
    <row r="4051" hidden="1" x14ac:dyDescent="0.25"/>
    <row r="4052" hidden="1" x14ac:dyDescent="0.25"/>
    <row r="4053" hidden="1" x14ac:dyDescent="0.25"/>
    <row r="4054" hidden="1" x14ac:dyDescent="0.25"/>
    <row r="4055" hidden="1" x14ac:dyDescent="0.25"/>
    <row r="4056" hidden="1" x14ac:dyDescent="0.25"/>
    <row r="4057" hidden="1" x14ac:dyDescent="0.25"/>
    <row r="4058" hidden="1" x14ac:dyDescent="0.25"/>
    <row r="4059" hidden="1" x14ac:dyDescent="0.25"/>
    <row r="4060" hidden="1" x14ac:dyDescent="0.25"/>
    <row r="4061" hidden="1" x14ac:dyDescent="0.25"/>
    <row r="4062" hidden="1" x14ac:dyDescent="0.25"/>
    <row r="4063" hidden="1" x14ac:dyDescent="0.25"/>
    <row r="4064" hidden="1" x14ac:dyDescent="0.25"/>
    <row r="4065" hidden="1" x14ac:dyDescent="0.25"/>
    <row r="4066" hidden="1" x14ac:dyDescent="0.25"/>
    <row r="4067" hidden="1" x14ac:dyDescent="0.25"/>
    <row r="4068" hidden="1" x14ac:dyDescent="0.25"/>
    <row r="4069" hidden="1" x14ac:dyDescent="0.25"/>
    <row r="4070" hidden="1" x14ac:dyDescent="0.25"/>
    <row r="4071" hidden="1" x14ac:dyDescent="0.25"/>
    <row r="4072" hidden="1" x14ac:dyDescent="0.25"/>
    <row r="4073" hidden="1" x14ac:dyDescent="0.25"/>
    <row r="4074" hidden="1" x14ac:dyDescent="0.25"/>
    <row r="4075" hidden="1" x14ac:dyDescent="0.25"/>
    <row r="4076" hidden="1" x14ac:dyDescent="0.25"/>
    <row r="4077" hidden="1" x14ac:dyDescent="0.25"/>
    <row r="4078" hidden="1" x14ac:dyDescent="0.25"/>
    <row r="4079" hidden="1" x14ac:dyDescent="0.25"/>
    <row r="4080" hidden="1" x14ac:dyDescent="0.25"/>
    <row r="4081" hidden="1" x14ac:dyDescent="0.25"/>
    <row r="4082" hidden="1" x14ac:dyDescent="0.25"/>
    <row r="4083" hidden="1" x14ac:dyDescent="0.25"/>
    <row r="4084" hidden="1" x14ac:dyDescent="0.25"/>
    <row r="4085" hidden="1" x14ac:dyDescent="0.25"/>
    <row r="4086" hidden="1" x14ac:dyDescent="0.25"/>
    <row r="4087" hidden="1" x14ac:dyDescent="0.25"/>
    <row r="4088" hidden="1" x14ac:dyDescent="0.25"/>
    <row r="4089" hidden="1" x14ac:dyDescent="0.25"/>
    <row r="4090" hidden="1" x14ac:dyDescent="0.25"/>
    <row r="4091" hidden="1" x14ac:dyDescent="0.25"/>
    <row r="4092" hidden="1" x14ac:dyDescent="0.25"/>
    <row r="4093" hidden="1" x14ac:dyDescent="0.25"/>
    <row r="4094" hidden="1" x14ac:dyDescent="0.25"/>
    <row r="4095" hidden="1" x14ac:dyDescent="0.25"/>
    <row r="4096" hidden="1" x14ac:dyDescent="0.25"/>
    <row r="4097" hidden="1" x14ac:dyDescent="0.25"/>
    <row r="4098" hidden="1" x14ac:dyDescent="0.25"/>
    <row r="4099" hidden="1" x14ac:dyDescent="0.25"/>
    <row r="4100" hidden="1" x14ac:dyDescent="0.25"/>
    <row r="4101" hidden="1" x14ac:dyDescent="0.25"/>
    <row r="4102" hidden="1" x14ac:dyDescent="0.25"/>
    <row r="4103" hidden="1" x14ac:dyDescent="0.25"/>
    <row r="4104" hidden="1" x14ac:dyDescent="0.25"/>
    <row r="4105" hidden="1" x14ac:dyDescent="0.25"/>
    <row r="4106" hidden="1" x14ac:dyDescent="0.25"/>
    <row r="4107" hidden="1" x14ac:dyDescent="0.25"/>
    <row r="4108" hidden="1" x14ac:dyDescent="0.25"/>
    <row r="4109" hidden="1" x14ac:dyDescent="0.25"/>
    <row r="4110" hidden="1" x14ac:dyDescent="0.25"/>
    <row r="4111" hidden="1" x14ac:dyDescent="0.25"/>
    <row r="4112" hidden="1" x14ac:dyDescent="0.25"/>
    <row r="4113" hidden="1" x14ac:dyDescent="0.25"/>
    <row r="4114" hidden="1" x14ac:dyDescent="0.25"/>
    <row r="4115" hidden="1" x14ac:dyDescent="0.25"/>
    <row r="4116" hidden="1" x14ac:dyDescent="0.25"/>
    <row r="4117" hidden="1" x14ac:dyDescent="0.25"/>
    <row r="4118" hidden="1" x14ac:dyDescent="0.25"/>
    <row r="4119" hidden="1" x14ac:dyDescent="0.25"/>
    <row r="4120" hidden="1" x14ac:dyDescent="0.25"/>
    <row r="4121" hidden="1" x14ac:dyDescent="0.25"/>
    <row r="4122" hidden="1" x14ac:dyDescent="0.25"/>
    <row r="4123" hidden="1" x14ac:dyDescent="0.25"/>
    <row r="4124" hidden="1" x14ac:dyDescent="0.25"/>
    <row r="4125" hidden="1" x14ac:dyDescent="0.25"/>
    <row r="4126" hidden="1" x14ac:dyDescent="0.25"/>
    <row r="4127" hidden="1" x14ac:dyDescent="0.25"/>
    <row r="4128" hidden="1" x14ac:dyDescent="0.25"/>
    <row r="4129" hidden="1" x14ac:dyDescent="0.25"/>
    <row r="4130" hidden="1" x14ac:dyDescent="0.25"/>
    <row r="4131" hidden="1" x14ac:dyDescent="0.25"/>
    <row r="4132" hidden="1" x14ac:dyDescent="0.25"/>
    <row r="4133" hidden="1" x14ac:dyDescent="0.25"/>
    <row r="4134" hidden="1" x14ac:dyDescent="0.25"/>
    <row r="4135" hidden="1" x14ac:dyDescent="0.25"/>
    <row r="4136" hidden="1" x14ac:dyDescent="0.25"/>
    <row r="4137" hidden="1" x14ac:dyDescent="0.25"/>
    <row r="4138" hidden="1" x14ac:dyDescent="0.25"/>
    <row r="4139" hidden="1" x14ac:dyDescent="0.25"/>
    <row r="4140" hidden="1" x14ac:dyDescent="0.25"/>
    <row r="4141" hidden="1" x14ac:dyDescent="0.25"/>
    <row r="4142" hidden="1" x14ac:dyDescent="0.25"/>
    <row r="4143" hidden="1" x14ac:dyDescent="0.25"/>
    <row r="4144" hidden="1" x14ac:dyDescent="0.25"/>
    <row r="4145" hidden="1" x14ac:dyDescent="0.25"/>
    <row r="4146" hidden="1" x14ac:dyDescent="0.25"/>
    <row r="4147" hidden="1" x14ac:dyDescent="0.25"/>
    <row r="4148" hidden="1" x14ac:dyDescent="0.25"/>
    <row r="4149" hidden="1" x14ac:dyDescent="0.25"/>
    <row r="4150" hidden="1" x14ac:dyDescent="0.25"/>
    <row r="4151" hidden="1" x14ac:dyDescent="0.25"/>
    <row r="4152" hidden="1" x14ac:dyDescent="0.25"/>
    <row r="4153" hidden="1" x14ac:dyDescent="0.25"/>
    <row r="4154" hidden="1" x14ac:dyDescent="0.25"/>
    <row r="4155" hidden="1" x14ac:dyDescent="0.25"/>
    <row r="4156" hidden="1" x14ac:dyDescent="0.25"/>
    <row r="4157" hidden="1" x14ac:dyDescent="0.25"/>
    <row r="4158" hidden="1" x14ac:dyDescent="0.25"/>
    <row r="4159" hidden="1" x14ac:dyDescent="0.25"/>
    <row r="4160" hidden="1" x14ac:dyDescent="0.25"/>
    <row r="4161" hidden="1" x14ac:dyDescent="0.25"/>
    <row r="4162" hidden="1" x14ac:dyDescent="0.25"/>
    <row r="4163" hidden="1" x14ac:dyDescent="0.25"/>
    <row r="4164" hidden="1" x14ac:dyDescent="0.25"/>
    <row r="4165" hidden="1" x14ac:dyDescent="0.25"/>
    <row r="4166" hidden="1" x14ac:dyDescent="0.25"/>
    <row r="4167" hidden="1" x14ac:dyDescent="0.25"/>
    <row r="4168" hidden="1" x14ac:dyDescent="0.25"/>
    <row r="4169" hidden="1" x14ac:dyDescent="0.25"/>
    <row r="4170" hidden="1" x14ac:dyDescent="0.25"/>
    <row r="4171" hidden="1" x14ac:dyDescent="0.25"/>
    <row r="4172" hidden="1" x14ac:dyDescent="0.25"/>
    <row r="4173" hidden="1" x14ac:dyDescent="0.25"/>
    <row r="4174" hidden="1" x14ac:dyDescent="0.25"/>
    <row r="4175" hidden="1" x14ac:dyDescent="0.25"/>
    <row r="4176" hidden="1" x14ac:dyDescent="0.25"/>
    <row r="4177" hidden="1" x14ac:dyDescent="0.25"/>
    <row r="4178" hidden="1" x14ac:dyDescent="0.25"/>
    <row r="4179" hidden="1" x14ac:dyDescent="0.25"/>
    <row r="4180" hidden="1" x14ac:dyDescent="0.25"/>
    <row r="4181" hidden="1" x14ac:dyDescent="0.25"/>
    <row r="4182" hidden="1" x14ac:dyDescent="0.25"/>
    <row r="4183" hidden="1" x14ac:dyDescent="0.25"/>
    <row r="4184" hidden="1" x14ac:dyDescent="0.25"/>
    <row r="4185" hidden="1" x14ac:dyDescent="0.25"/>
    <row r="4186" hidden="1" x14ac:dyDescent="0.25"/>
    <row r="4187" hidden="1" x14ac:dyDescent="0.25"/>
    <row r="4188" hidden="1" x14ac:dyDescent="0.25"/>
    <row r="4189" hidden="1" x14ac:dyDescent="0.25"/>
    <row r="4190" hidden="1" x14ac:dyDescent="0.25"/>
    <row r="4191" hidden="1" x14ac:dyDescent="0.25"/>
    <row r="4192" hidden="1" x14ac:dyDescent="0.25"/>
    <row r="4193" hidden="1" x14ac:dyDescent="0.25"/>
    <row r="4194" hidden="1" x14ac:dyDescent="0.25"/>
    <row r="4195" hidden="1" x14ac:dyDescent="0.25"/>
    <row r="4196" hidden="1" x14ac:dyDescent="0.25"/>
    <row r="4197" hidden="1" x14ac:dyDescent="0.25"/>
    <row r="4198" hidden="1" x14ac:dyDescent="0.25"/>
    <row r="4199" hidden="1" x14ac:dyDescent="0.25"/>
    <row r="4200" hidden="1" x14ac:dyDescent="0.25"/>
    <row r="4201" hidden="1" x14ac:dyDescent="0.25"/>
    <row r="4202" hidden="1" x14ac:dyDescent="0.25"/>
    <row r="4203" hidden="1" x14ac:dyDescent="0.25"/>
    <row r="4204" hidden="1" x14ac:dyDescent="0.25"/>
    <row r="4205" hidden="1" x14ac:dyDescent="0.25"/>
    <row r="4206" hidden="1" x14ac:dyDescent="0.25"/>
    <row r="4207" hidden="1" x14ac:dyDescent="0.25"/>
    <row r="4208" hidden="1" x14ac:dyDescent="0.25"/>
    <row r="4209" hidden="1" x14ac:dyDescent="0.25"/>
    <row r="4210" hidden="1" x14ac:dyDescent="0.25"/>
    <row r="4211" hidden="1" x14ac:dyDescent="0.25"/>
    <row r="4212" hidden="1" x14ac:dyDescent="0.25"/>
    <row r="4213" hidden="1" x14ac:dyDescent="0.25"/>
    <row r="4214" hidden="1" x14ac:dyDescent="0.25"/>
    <row r="4215" hidden="1" x14ac:dyDescent="0.25"/>
    <row r="4216" hidden="1" x14ac:dyDescent="0.25"/>
    <row r="4217" hidden="1" x14ac:dyDescent="0.25"/>
    <row r="4218" hidden="1" x14ac:dyDescent="0.25"/>
    <row r="4219" hidden="1" x14ac:dyDescent="0.25"/>
    <row r="4220" hidden="1" x14ac:dyDescent="0.25"/>
    <row r="4221" hidden="1" x14ac:dyDescent="0.25"/>
    <row r="4222" hidden="1" x14ac:dyDescent="0.25"/>
    <row r="4223" hidden="1" x14ac:dyDescent="0.25"/>
    <row r="4224" hidden="1" x14ac:dyDescent="0.25"/>
    <row r="4225" hidden="1" x14ac:dyDescent="0.25"/>
    <row r="4226" hidden="1" x14ac:dyDescent="0.25"/>
    <row r="4227" hidden="1" x14ac:dyDescent="0.25"/>
    <row r="4228" hidden="1" x14ac:dyDescent="0.25"/>
    <row r="4229" hidden="1" x14ac:dyDescent="0.25"/>
    <row r="4230" hidden="1" x14ac:dyDescent="0.25"/>
    <row r="4231" hidden="1" x14ac:dyDescent="0.25"/>
    <row r="4232" hidden="1" x14ac:dyDescent="0.25"/>
    <row r="4233" hidden="1" x14ac:dyDescent="0.25"/>
    <row r="4234" hidden="1" x14ac:dyDescent="0.25"/>
    <row r="4235" hidden="1" x14ac:dyDescent="0.25"/>
    <row r="4236" hidden="1" x14ac:dyDescent="0.25"/>
    <row r="4237" hidden="1" x14ac:dyDescent="0.25"/>
    <row r="4238" hidden="1" x14ac:dyDescent="0.25"/>
    <row r="4239" hidden="1" x14ac:dyDescent="0.25"/>
    <row r="4240" hidden="1" x14ac:dyDescent="0.25"/>
    <row r="4241" hidden="1" x14ac:dyDescent="0.25"/>
    <row r="4242" hidden="1" x14ac:dyDescent="0.25"/>
    <row r="4243" hidden="1" x14ac:dyDescent="0.25"/>
    <row r="4244" hidden="1" x14ac:dyDescent="0.25"/>
    <row r="4245" hidden="1" x14ac:dyDescent="0.25"/>
    <row r="4246" hidden="1" x14ac:dyDescent="0.25"/>
    <row r="4247" hidden="1" x14ac:dyDescent="0.25"/>
    <row r="4248" hidden="1" x14ac:dyDescent="0.25"/>
    <row r="4249" hidden="1" x14ac:dyDescent="0.25"/>
    <row r="4250" hidden="1" x14ac:dyDescent="0.25"/>
    <row r="4251" hidden="1" x14ac:dyDescent="0.25"/>
    <row r="4252" hidden="1" x14ac:dyDescent="0.25"/>
    <row r="4253" hidden="1" x14ac:dyDescent="0.25"/>
    <row r="4254" hidden="1" x14ac:dyDescent="0.25"/>
    <row r="4255" hidden="1" x14ac:dyDescent="0.25"/>
    <row r="4256" hidden="1" x14ac:dyDescent="0.25"/>
    <row r="4257" hidden="1" x14ac:dyDescent="0.25"/>
    <row r="4258" hidden="1" x14ac:dyDescent="0.25"/>
    <row r="4259" hidden="1" x14ac:dyDescent="0.25"/>
    <row r="4260" hidden="1" x14ac:dyDescent="0.25"/>
    <row r="4261" hidden="1" x14ac:dyDescent="0.25"/>
    <row r="4262" hidden="1" x14ac:dyDescent="0.25"/>
    <row r="4263" hidden="1" x14ac:dyDescent="0.25"/>
    <row r="4264" hidden="1" x14ac:dyDescent="0.25"/>
    <row r="4265" hidden="1" x14ac:dyDescent="0.25"/>
    <row r="4266" hidden="1" x14ac:dyDescent="0.25"/>
    <row r="4267" hidden="1" x14ac:dyDescent="0.25"/>
    <row r="4268" hidden="1" x14ac:dyDescent="0.25"/>
    <row r="4269" hidden="1" x14ac:dyDescent="0.25"/>
    <row r="4270" hidden="1" x14ac:dyDescent="0.25"/>
    <row r="4271" hidden="1" x14ac:dyDescent="0.25"/>
    <row r="4272" hidden="1" x14ac:dyDescent="0.25"/>
    <row r="4273" hidden="1" x14ac:dyDescent="0.25"/>
    <row r="4274" hidden="1" x14ac:dyDescent="0.25"/>
    <row r="4275" hidden="1" x14ac:dyDescent="0.25"/>
    <row r="4276" hidden="1" x14ac:dyDescent="0.25"/>
    <row r="4277" hidden="1" x14ac:dyDescent="0.25"/>
    <row r="4278" hidden="1" x14ac:dyDescent="0.25"/>
    <row r="4279" hidden="1" x14ac:dyDescent="0.25"/>
    <row r="4280" hidden="1" x14ac:dyDescent="0.25"/>
    <row r="4281" hidden="1" x14ac:dyDescent="0.25"/>
    <row r="4282" hidden="1" x14ac:dyDescent="0.25"/>
    <row r="4283" hidden="1" x14ac:dyDescent="0.25"/>
    <row r="4284" hidden="1" x14ac:dyDescent="0.25"/>
    <row r="4285" hidden="1" x14ac:dyDescent="0.25"/>
    <row r="4286" hidden="1" x14ac:dyDescent="0.25"/>
    <row r="4287" hidden="1" x14ac:dyDescent="0.25"/>
    <row r="4288" hidden="1" x14ac:dyDescent="0.25"/>
    <row r="4289" hidden="1" x14ac:dyDescent="0.25"/>
    <row r="4290" hidden="1" x14ac:dyDescent="0.25"/>
    <row r="4291" hidden="1" x14ac:dyDescent="0.25"/>
    <row r="4292" hidden="1" x14ac:dyDescent="0.25"/>
    <row r="4293" hidden="1" x14ac:dyDescent="0.25"/>
    <row r="4294" hidden="1" x14ac:dyDescent="0.25"/>
    <row r="4295" hidden="1" x14ac:dyDescent="0.25"/>
    <row r="4296" hidden="1" x14ac:dyDescent="0.25"/>
    <row r="4297" hidden="1" x14ac:dyDescent="0.25"/>
    <row r="4298" hidden="1" x14ac:dyDescent="0.25"/>
    <row r="4299" hidden="1" x14ac:dyDescent="0.25"/>
    <row r="4300" hidden="1" x14ac:dyDescent="0.25"/>
    <row r="4301" hidden="1" x14ac:dyDescent="0.25"/>
    <row r="4302" hidden="1" x14ac:dyDescent="0.25"/>
    <row r="4303" hidden="1" x14ac:dyDescent="0.25"/>
    <row r="4304" hidden="1" x14ac:dyDescent="0.25"/>
    <row r="4305" hidden="1" x14ac:dyDescent="0.25"/>
    <row r="4306" hidden="1" x14ac:dyDescent="0.25"/>
    <row r="4307" hidden="1" x14ac:dyDescent="0.25"/>
    <row r="4308" hidden="1" x14ac:dyDescent="0.25"/>
    <row r="4309" hidden="1" x14ac:dyDescent="0.25"/>
    <row r="4310" hidden="1" x14ac:dyDescent="0.25"/>
    <row r="4311" hidden="1" x14ac:dyDescent="0.25"/>
    <row r="4312" hidden="1" x14ac:dyDescent="0.25"/>
    <row r="4313" hidden="1" x14ac:dyDescent="0.25"/>
    <row r="4314" hidden="1" x14ac:dyDescent="0.25"/>
    <row r="4315" hidden="1" x14ac:dyDescent="0.25"/>
    <row r="4316" hidden="1" x14ac:dyDescent="0.25"/>
    <row r="4317" hidden="1" x14ac:dyDescent="0.25"/>
    <row r="4318" hidden="1" x14ac:dyDescent="0.25"/>
    <row r="4319" hidden="1" x14ac:dyDescent="0.25"/>
    <row r="4320" hidden="1" x14ac:dyDescent="0.25"/>
    <row r="4321" hidden="1" x14ac:dyDescent="0.25"/>
    <row r="4322" hidden="1" x14ac:dyDescent="0.25"/>
    <row r="4323" hidden="1" x14ac:dyDescent="0.25"/>
    <row r="4324" hidden="1" x14ac:dyDescent="0.25"/>
    <row r="4325" hidden="1" x14ac:dyDescent="0.25"/>
    <row r="4326" hidden="1" x14ac:dyDescent="0.25"/>
    <row r="4327" hidden="1" x14ac:dyDescent="0.25"/>
    <row r="4328" hidden="1" x14ac:dyDescent="0.25"/>
    <row r="4329" hidden="1" x14ac:dyDescent="0.25"/>
    <row r="4330" hidden="1" x14ac:dyDescent="0.25"/>
    <row r="4331" hidden="1" x14ac:dyDescent="0.25"/>
    <row r="4332" hidden="1" x14ac:dyDescent="0.25"/>
    <row r="4333" hidden="1" x14ac:dyDescent="0.25"/>
    <row r="4334" hidden="1" x14ac:dyDescent="0.25"/>
    <row r="4335" hidden="1" x14ac:dyDescent="0.25"/>
    <row r="4336" hidden="1" x14ac:dyDescent="0.25"/>
    <row r="4337" hidden="1" x14ac:dyDescent="0.25"/>
    <row r="4338" hidden="1" x14ac:dyDescent="0.25"/>
    <row r="4339" hidden="1" x14ac:dyDescent="0.25"/>
    <row r="4340" hidden="1" x14ac:dyDescent="0.25"/>
    <row r="4341" hidden="1" x14ac:dyDescent="0.25"/>
    <row r="4342" hidden="1" x14ac:dyDescent="0.25"/>
    <row r="4343" hidden="1" x14ac:dyDescent="0.25"/>
    <row r="4344" hidden="1" x14ac:dyDescent="0.25"/>
    <row r="4345" hidden="1" x14ac:dyDescent="0.25"/>
    <row r="4346" hidden="1" x14ac:dyDescent="0.25"/>
    <row r="4347" hidden="1" x14ac:dyDescent="0.25"/>
    <row r="4348" hidden="1" x14ac:dyDescent="0.25"/>
    <row r="4349" hidden="1" x14ac:dyDescent="0.25"/>
    <row r="4350" hidden="1" x14ac:dyDescent="0.25"/>
    <row r="4351" hidden="1" x14ac:dyDescent="0.25"/>
    <row r="4352" hidden="1" x14ac:dyDescent="0.25"/>
    <row r="4353" hidden="1" x14ac:dyDescent="0.25"/>
    <row r="4354" hidden="1" x14ac:dyDescent="0.25"/>
    <row r="4355" hidden="1" x14ac:dyDescent="0.25"/>
    <row r="4356" hidden="1" x14ac:dyDescent="0.25"/>
    <row r="4357" hidden="1" x14ac:dyDescent="0.25"/>
    <row r="4358" hidden="1" x14ac:dyDescent="0.25"/>
    <row r="4359" hidden="1" x14ac:dyDescent="0.25"/>
    <row r="4360" hidden="1" x14ac:dyDescent="0.25"/>
    <row r="4361" hidden="1" x14ac:dyDescent="0.25"/>
    <row r="4362" hidden="1" x14ac:dyDescent="0.25"/>
    <row r="4363" hidden="1" x14ac:dyDescent="0.25"/>
    <row r="4364" hidden="1" x14ac:dyDescent="0.25"/>
    <row r="4365" hidden="1" x14ac:dyDescent="0.25"/>
    <row r="4366" hidden="1" x14ac:dyDescent="0.25"/>
    <row r="4367" hidden="1" x14ac:dyDescent="0.25"/>
    <row r="4368" hidden="1" x14ac:dyDescent="0.25"/>
    <row r="4369" hidden="1" x14ac:dyDescent="0.25"/>
    <row r="4370" hidden="1" x14ac:dyDescent="0.25"/>
    <row r="4371" hidden="1" x14ac:dyDescent="0.25"/>
    <row r="4372" hidden="1" x14ac:dyDescent="0.25"/>
    <row r="4373" hidden="1" x14ac:dyDescent="0.25"/>
    <row r="4374" hidden="1" x14ac:dyDescent="0.25"/>
    <row r="4375" hidden="1" x14ac:dyDescent="0.25"/>
    <row r="4376" hidden="1" x14ac:dyDescent="0.25"/>
    <row r="4377" hidden="1" x14ac:dyDescent="0.25"/>
    <row r="4378" hidden="1" x14ac:dyDescent="0.25"/>
    <row r="4379" hidden="1" x14ac:dyDescent="0.25"/>
    <row r="4380" hidden="1" x14ac:dyDescent="0.25"/>
    <row r="4381" hidden="1" x14ac:dyDescent="0.25"/>
    <row r="4382" hidden="1" x14ac:dyDescent="0.25"/>
    <row r="4383" hidden="1" x14ac:dyDescent="0.25"/>
    <row r="4384" hidden="1" x14ac:dyDescent="0.25"/>
    <row r="4385" hidden="1" x14ac:dyDescent="0.25"/>
    <row r="4386" hidden="1" x14ac:dyDescent="0.25"/>
    <row r="4387" hidden="1" x14ac:dyDescent="0.25"/>
    <row r="4388" hidden="1" x14ac:dyDescent="0.25"/>
    <row r="4389" hidden="1" x14ac:dyDescent="0.25"/>
    <row r="4390" hidden="1" x14ac:dyDescent="0.25"/>
    <row r="4391" hidden="1" x14ac:dyDescent="0.25"/>
    <row r="4392" hidden="1" x14ac:dyDescent="0.25"/>
    <row r="4393" hidden="1" x14ac:dyDescent="0.25"/>
    <row r="4394" hidden="1" x14ac:dyDescent="0.25"/>
    <row r="4395" hidden="1" x14ac:dyDescent="0.25"/>
    <row r="4396" hidden="1" x14ac:dyDescent="0.25"/>
    <row r="4397" hidden="1" x14ac:dyDescent="0.25"/>
    <row r="4398" hidden="1" x14ac:dyDescent="0.25"/>
    <row r="4399" hidden="1" x14ac:dyDescent="0.25"/>
    <row r="4400" hidden="1" x14ac:dyDescent="0.25"/>
    <row r="4401" hidden="1" x14ac:dyDescent="0.25"/>
    <row r="4402" hidden="1" x14ac:dyDescent="0.25"/>
    <row r="4403" hidden="1" x14ac:dyDescent="0.25"/>
    <row r="4404" hidden="1" x14ac:dyDescent="0.25"/>
    <row r="4405" hidden="1" x14ac:dyDescent="0.25"/>
    <row r="4406" hidden="1" x14ac:dyDescent="0.25"/>
    <row r="4407" hidden="1" x14ac:dyDescent="0.25"/>
    <row r="4408" hidden="1" x14ac:dyDescent="0.25"/>
    <row r="4409" hidden="1" x14ac:dyDescent="0.25"/>
    <row r="4410" hidden="1" x14ac:dyDescent="0.25"/>
    <row r="4411" hidden="1" x14ac:dyDescent="0.25"/>
    <row r="4412" hidden="1" x14ac:dyDescent="0.25"/>
    <row r="4413" hidden="1" x14ac:dyDescent="0.25"/>
    <row r="4414" hidden="1" x14ac:dyDescent="0.25"/>
    <row r="4415" hidden="1" x14ac:dyDescent="0.25"/>
    <row r="4416" hidden="1" x14ac:dyDescent="0.25"/>
    <row r="4417" hidden="1" x14ac:dyDescent="0.25"/>
    <row r="4418" hidden="1" x14ac:dyDescent="0.25"/>
    <row r="4419" hidden="1" x14ac:dyDescent="0.25"/>
    <row r="4420" hidden="1" x14ac:dyDescent="0.25"/>
    <row r="4421" hidden="1" x14ac:dyDescent="0.25"/>
    <row r="4422" hidden="1" x14ac:dyDescent="0.25"/>
    <row r="4423" hidden="1" x14ac:dyDescent="0.25"/>
    <row r="4424" hidden="1" x14ac:dyDescent="0.25"/>
    <row r="4425" hidden="1" x14ac:dyDescent="0.25"/>
    <row r="4426" hidden="1" x14ac:dyDescent="0.25"/>
    <row r="4427" hidden="1" x14ac:dyDescent="0.25"/>
    <row r="4428" hidden="1" x14ac:dyDescent="0.25"/>
    <row r="4429" hidden="1" x14ac:dyDescent="0.25"/>
    <row r="4430" hidden="1" x14ac:dyDescent="0.25"/>
    <row r="4431" hidden="1" x14ac:dyDescent="0.25"/>
    <row r="4432" hidden="1" x14ac:dyDescent="0.25"/>
    <row r="4433" hidden="1" x14ac:dyDescent="0.25"/>
    <row r="4434" hidden="1" x14ac:dyDescent="0.25"/>
    <row r="4435" hidden="1" x14ac:dyDescent="0.25"/>
    <row r="4436" hidden="1" x14ac:dyDescent="0.25"/>
    <row r="4437" hidden="1" x14ac:dyDescent="0.25"/>
    <row r="4438" hidden="1" x14ac:dyDescent="0.25"/>
    <row r="4439" hidden="1" x14ac:dyDescent="0.25"/>
    <row r="4440" hidden="1" x14ac:dyDescent="0.25"/>
    <row r="4441" hidden="1" x14ac:dyDescent="0.25"/>
    <row r="4442" hidden="1" x14ac:dyDescent="0.25"/>
    <row r="4443" hidden="1" x14ac:dyDescent="0.25"/>
    <row r="4444" hidden="1" x14ac:dyDescent="0.25"/>
    <row r="4445" hidden="1" x14ac:dyDescent="0.25"/>
    <row r="4446" hidden="1" x14ac:dyDescent="0.25"/>
    <row r="4447" hidden="1" x14ac:dyDescent="0.25"/>
    <row r="4448" hidden="1" x14ac:dyDescent="0.25"/>
    <row r="4449" hidden="1" x14ac:dyDescent="0.25"/>
    <row r="4450" hidden="1" x14ac:dyDescent="0.25"/>
    <row r="4451" hidden="1" x14ac:dyDescent="0.25"/>
    <row r="4452" hidden="1" x14ac:dyDescent="0.25"/>
    <row r="4453" hidden="1" x14ac:dyDescent="0.25"/>
    <row r="4454" hidden="1" x14ac:dyDescent="0.25"/>
    <row r="4455" hidden="1" x14ac:dyDescent="0.25"/>
    <row r="4456" hidden="1" x14ac:dyDescent="0.25"/>
    <row r="4457" hidden="1" x14ac:dyDescent="0.25"/>
    <row r="4458" hidden="1" x14ac:dyDescent="0.25"/>
    <row r="4459" hidden="1" x14ac:dyDescent="0.25"/>
    <row r="4460" hidden="1" x14ac:dyDescent="0.25"/>
    <row r="4461" hidden="1" x14ac:dyDescent="0.25"/>
    <row r="4462" hidden="1" x14ac:dyDescent="0.25"/>
    <row r="4463" hidden="1" x14ac:dyDescent="0.25"/>
    <row r="4464" hidden="1" x14ac:dyDescent="0.25"/>
    <row r="4465" hidden="1" x14ac:dyDescent="0.25"/>
    <row r="4466" hidden="1" x14ac:dyDescent="0.25"/>
    <row r="4467" hidden="1" x14ac:dyDescent="0.25"/>
    <row r="4468" hidden="1" x14ac:dyDescent="0.25"/>
    <row r="4469" hidden="1" x14ac:dyDescent="0.25"/>
    <row r="4470" hidden="1" x14ac:dyDescent="0.25"/>
    <row r="4471" hidden="1" x14ac:dyDescent="0.25"/>
    <row r="4472" hidden="1" x14ac:dyDescent="0.25"/>
    <row r="4473" hidden="1" x14ac:dyDescent="0.25"/>
    <row r="4474" hidden="1" x14ac:dyDescent="0.25"/>
    <row r="4475" hidden="1" x14ac:dyDescent="0.25"/>
    <row r="4476" hidden="1" x14ac:dyDescent="0.25"/>
    <row r="4477" hidden="1" x14ac:dyDescent="0.25"/>
    <row r="4478" hidden="1" x14ac:dyDescent="0.25"/>
    <row r="4479" hidden="1" x14ac:dyDescent="0.25"/>
    <row r="4480" hidden="1" x14ac:dyDescent="0.25"/>
    <row r="4481" hidden="1" x14ac:dyDescent="0.25"/>
    <row r="4482" hidden="1" x14ac:dyDescent="0.25"/>
    <row r="4483" hidden="1" x14ac:dyDescent="0.25"/>
    <row r="4484" hidden="1" x14ac:dyDescent="0.25"/>
    <row r="4485" hidden="1" x14ac:dyDescent="0.25"/>
    <row r="4486" hidden="1" x14ac:dyDescent="0.25"/>
    <row r="4487" hidden="1" x14ac:dyDescent="0.25"/>
    <row r="4488" hidden="1" x14ac:dyDescent="0.25"/>
    <row r="4489" hidden="1" x14ac:dyDescent="0.25"/>
    <row r="4490" hidden="1" x14ac:dyDescent="0.25"/>
    <row r="4491" hidden="1" x14ac:dyDescent="0.25"/>
    <row r="4492" hidden="1" x14ac:dyDescent="0.25"/>
    <row r="4493" hidden="1" x14ac:dyDescent="0.25"/>
    <row r="4494" hidden="1" x14ac:dyDescent="0.25"/>
    <row r="4495" hidden="1" x14ac:dyDescent="0.25"/>
    <row r="4496" hidden="1" x14ac:dyDescent="0.25"/>
    <row r="4497" hidden="1" x14ac:dyDescent="0.25"/>
    <row r="4498" hidden="1" x14ac:dyDescent="0.25"/>
    <row r="4499" hidden="1" x14ac:dyDescent="0.25"/>
    <row r="4500" hidden="1" x14ac:dyDescent="0.25"/>
    <row r="4501" hidden="1" x14ac:dyDescent="0.25"/>
    <row r="4502" hidden="1" x14ac:dyDescent="0.25"/>
    <row r="4503" hidden="1" x14ac:dyDescent="0.25"/>
    <row r="4504" hidden="1" x14ac:dyDescent="0.25"/>
    <row r="4505" hidden="1" x14ac:dyDescent="0.25"/>
    <row r="4506" hidden="1" x14ac:dyDescent="0.25"/>
    <row r="4507" hidden="1" x14ac:dyDescent="0.25"/>
    <row r="4508" hidden="1" x14ac:dyDescent="0.25"/>
    <row r="4509" hidden="1" x14ac:dyDescent="0.25"/>
    <row r="4510" hidden="1" x14ac:dyDescent="0.25"/>
    <row r="4511" hidden="1" x14ac:dyDescent="0.25"/>
    <row r="4512" hidden="1" x14ac:dyDescent="0.25"/>
    <row r="4513" hidden="1" x14ac:dyDescent="0.25"/>
    <row r="4514" hidden="1" x14ac:dyDescent="0.25"/>
    <row r="4515" hidden="1" x14ac:dyDescent="0.25"/>
    <row r="4516" hidden="1" x14ac:dyDescent="0.25"/>
    <row r="4517" hidden="1" x14ac:dyDescent="0.25"/>
    <row r="4518" hidden="1" x14ac:dyDescent="0.25"/>
    <row r="4519" hidden="1" x14ac:dyDescent="0.25"/>
    <row r="4520" hidden="1" x14ac:dyDescent="0.25"/>
    <row r="4521" hidden="1" x14ac:dyDescent="0.25"/>
    <row r="4522" hidden="1" x14ac:dyDescent="0.25"/>
    <row r="4523" hidden="1" x14ac:dyDescent="0.25"/>
    <row r="4524" hidden="1" x14ac:dyDescent="0.25"/>
    <row r="4525" hidden="1" x14ac:dyDescent="0.25"/>
    <row r="4526" hidden="1" x14ac:dyDescent="0.25"/>
    <row r="4527" hidden="1" x14ac:dyDescent="0.25"/>
    <row r="4528" hidden="1" x14ac:dyDescent="0.25"/>
    <row r="4529" hidden="1" x14ac:dyDescent="0.25"/>
    <row r="4530" hidden="1" x14ac:dyDescent="0.25"/>
    <row r="4531" hidden="1" x14ac:dyDescent="0.25"/>
    <row r="4532" hidden="1" x14ac:dyDescent="0.25"/>
    <row r="4533" hidden="1" x14ac:dyDescent="0.25"/>
    <row r="4534" hidden="1" x14ac:dyDescent="0.25"/>
    <row r="4535" hidden="1" x14ac:dyDescent="0.25"/>
    <row r="4536" hidden="1" x14ac:dyDescent="0.25"/>
    <row r="4537" hidden="1" x14ac:dyDescent="0.25"/>
    <row r="4538" hidden="1" x14ac:dyDescent="0.25"/>
    <row r="4539" hidden="1" x14ac:dyDescent="0.25"/>
    <row r="4540" hidden="1" x14ac:dyDescent="0.25"/>
    <row r="4541" hidden="1" x14ac:dyDescent="0.25"/>
    <row r="4542" hidden="1" x14ac:dyDescent="0.25"/>
    <row r="4543" hidden="1" x14ac:dyDescent="0.25"/>
    <row r="4544" hidden="1" x14ac:dyDescent="0.25"/>
    <row r="4545" hidden="1" x14ac:dyDescent="0.25"/>
    <row r="4546" hidden="1" x14ac:dyDescent="0.25"/>
    <row r="4547" hidden="1" x14ac:dyDescent="0.25"/>
    <row r="4548" hidden="1" x14ac:dyDescent="0.25"/>
    <row r="4549" hidden="1" x14ac:dyDescent="0.25"/>
    <row r="4550" hidden="1" x14ac:dyDescent="0.25"/>
    <row r="4551" hidden="1" x14ac:dyDescent="0.25"/>
    <row r="4552" hidden="1" x14ac:dyDescent="0.25"/>
    <row r="4553" hidden="1" x14ac:dyDescent="0.25"/>
    <row r="4554" hidden="1" x14ac:dyDescent="0.25"/>
    <row r="4555" hidden="1" x14ac:dyDescent="0.25"/>
    <row r="4556" hidden="1" x14ac:dyDescent="0.25"/>
    <row r="4557" hidden="1" x14ac:dyDescent="0.25"/>
    <row r="4558" hidden="1" x14ac:dyDescent="0.25"/>
    <row r="4559" hidden="1" x14ac:dyDescent="0.25"/>
    <row r="4560" hidden="1" x14ac:dyDescent="0.25"/>
    <row r="4561" hidden="1" x14ac:dyDescent="0.25"/>
    <row r="4562" hidden="1" x14ac:dyDescent="0.25"/>
    <row r="4563" hidden="1" x14ac:dyDescent="0.25"/>
    <row r="4564" hidden="1" x14ac:dyDescent="0.25"/>
    <row r="4565" hidden="1" x14ac:dyDescent="0.25"/>
    <row r="4566" hidden="1" x14ac:dyDescent="0.25"/>
    <row r="4567" hidden="1" x14ac:dyDescent="0.25"/>
    <row r="4568" hidden="1" x14ac:dyDescent="0.25"/>
    <row r="4569" hidden="1" x14ac:dyDescent="0.25"/>
    <row r="4570" hidden="1" x14ac:dyDescent="0.25"/>
    <row r="4571" hidden="1" x14ac:dyDescent="0.25"/>
    <row r="4572" hidden="1" x14ac:dyDescent="0.25"/>
    <row r="4573" hidden="1" x14ac:dyDescent="0.25"/>
    <row r="4574" hidden="1" x14ac:dyDescent="0.25"/>
    <row r="4575" hidden="1" x14ac:dyDescent="0.25"/>
    <row r="4576" hidden="1" x14ac:dyDescent="0.25"/>
    <row r="4577" hidden="1" x14ac:dyDescent="0.25"/>
    <row r="4578" hidden="1" x14ac:dyDescent="0.25"/>
    <row r="4579" hidden="1" x14ac:dyDescent="0.25"/>
    <row r="4580" hidden="1" x14ac:dyDescent="0.25"/>
    <row r="4581" hidden="1" x14ac:dyDescent="0.25"/>
    <row r="4582" hidden="1" x14ac:dyDescent="0.25"/>
    <row r="4583" hidden="1" x14ac:dyDescent="0.25"/>
    <row r="4584" hidden="1" x14ac:dyDescent="0.25"/>
    <row r="4585" hidden="1" x14ac:dyDescent="0.25"/>
    <row r="4586" hidden="1" x14ac:dyDescent="0.25"/>
    <row r="4587" hidden="1" x14ac:dyDescent="0.25"/>
    <row r="4588" hidden="1" x14ac:dyDescent="0.25"/>
    <row r="4589" hidden="1" x14ac:dyDescent="0.25"/>
    <row r="4590" hidden="1" x14ac:dyDescent="0.25"/>
    <row r="4591" hidden="1" x14ac:dyDescent="0.25"/>
    <row r="4592" hidden="1" x14ac:dyDescent="0.25"/>
    <row r="4593" hidden="1" x14ac:dyDescent="0.25"/>
    <row r="4594" hidden="1" x14ac:dyDescent="0.25"/>
    <row r="4595" hidden="1" x14ac:dyDescent="0.25"/>
    <row r="4596" hidden="1" x14ac:dyDescent="0.25"/>
    <row r="4597" hidden="1" x14ac:dyDescent="0.25"/>
    <row r="4598" hidden="1" x14ac:dyDescent="0.25"/>
    <row r="4599" hidden="1" x14ac:dyDescent="0.25"/>
    <row r="4600" hidden="1" x14ac:dyDescent="0.25"/>
    <row r="4601" hidden="1" x14ac:dyDescent="0.25"/>
    <row r="4602" hidden="1" x14ac:dyDescent="0.25"/>
    <row r="4603" hidden="1" x14ac:dyDescent="0.25"/>
    <row r="4604" hidden="1" x14ac:dyDescent="0.25"/>
    <row r="4605" hidden="1" x14ac:dyDescent="0.25"/>
    <row r="4606" hidden="1" x14ac:dyDescent="0.25"/>
    <row r="4607" hidden="1" x14ac:dyDescent="0.25"/>
    <row r="4608" hidden="1" x14ac:dyDescent="0.25"/>
    <row r="4609" hidden="1" x14ac:dyDescent="0.25"/>
    <row r="4610" hidden="1" x14ac:dyDescent="0.25"/>
    <row r="4611" hidden="1" x14ac:dyDescent="0.25"/>
    <row r="4612" hidden="1" x14ac:dyDescent="0.25"/>
    <row r="4613" hidden="1" x14ac:dyDescent="0.25"/>
    <row r="4614" hidden="1" x14ac:dyDescent="0.25"/>
    <row r="4615" hidden="1" x14ac:dyDescent="0.25"/>
    <row r="4616" hidden="1" x14ac:dyDescent="0.25"/>
    <row r="4617" hidden="1" x14ac:dyDescent="0.25"/>
    <row r="4618" hidden="1" x14ac:dyDescent="0.25"/>
    <row r="4619" hidden="1" x14ac:dyDescent="0.25"/>
    <row r="4620" hidden="1" x14ac:dyDescent="0.25"/>
    <row r="4621" hidden="1" x14ac:dyDescent="0.25"/>
    <row r="4622" hidden="1" x14ac:dyDescent="0.25"/>
    <row r="4623" hidden="1" x14ac:dyDescent="0.25"/>
    <row r="4624" hidden="1" x14ac:dyDescent="0.25"/>
    <row r="4625" hidden="1" x14ac:dyDescent="0.25"/>
    <row r="4626" hidden="1" x14ac:dyDescent="0.25"/>
    <row r="4627" hidden="1" x14ac:dyDescent="0.25"/>
    <row r="4628" hidden="1" x14ac:dyDescent="0.25"/>
    <row r="4629" hidden="1" x14ac:dyDescent="0.25"/>
    <row r="4630" hidden="1" x14ac:dyDescent="0.25"/>
    <row r="4631" hidden="1" x14ac:dyDescent="0.25"/>
    <row r="4632" hidden="1" x14ac:dyDescent="0.25"/>
    <row r="4633" hidden="1" x14ac:dyDescent="0.25"/>
    <row r="4634" hidden="1" x14ac:dyDescent="0.25"/>
    <row r="4635" hidden="1" x14ac:dyDescent="0.25"/>
    <row r="4636" hidden="1" x14ac:dyDescent="0.25"/>
    <row r="4637" hidden="1" x14ac:dyDescent="0.25"/>
    <row r="4638" hidden="1" x14ac:dyDescent="0.25"/>
    <row r="4639" hidden="1" x14ac:dyDescent="0.25"/>
    <row r="4640" hidden="1" x14ac:dyDescent="0.25"/>
    <row r="4641" hidden="1" x14ac:dyDescent="0.25"/>
    <row r="4642" hidden="1" x14ac:dyDescent="0.25"/>
    <row r="4643" hidden="1" x14ac:dyDescent="0.25"/>
    <row r="4644" hidden="1" x14ac:dyDescent="0.25"/>
    <row r="4645" hidden="1" x14ac:dyDescent="0.25"/>
    <row r="4646" hidden="1" x14ac:dyDescent="0.25"/>
    <row r="4647" hidden="1" x14ac:dyDescent="0.25"/>
    <row r="4648" hidden="1" x14ac:dyDescent="0.25"/>
    <row r="4649" hidden="1" x14ac:dyDescent="0.25"/>
    <row r="4650" hidden="1" x14ac:dyDescent="0.25"/>
    <row r="4651" hidden="1" x14ac:dyDescent="0.25"/>
    <row r="4652" hidden="1" x14ac:dyDescent="0.25"/>
    <row r="4653" hidden="1" x14ac:dyDescent="0.25"/>
    <row r="4654" hidden="1" x14ac:dyDescent="0.25"/>
    <row r="4655" hidden="1" x14ac:dyDescent="0.25"/>
    <row r="4656" hidden="1" x14ac:dyDescent="0.25"/>
    <row r="4657" hidden="1" x14ac:dyDescent="0.25"/>
    <row r="4658" hidden="1" x14ac:dyDescent="0.25"/>
    <row r="4659" hidden="1" x14ac:dyDescent="0.25"/>
    <row r="4660" hidden="1" x14ac:dyDescent="0.25"/>
    <row r="4661" hidden="1" x14ac:dyDescent="0.25"/>
    <row r="4662" hidden="1" x14ac:dyDescent="0.25"/>
    <row r="4663" hidden="1" x14ac:dyDescent="0.25"/>
    <row r="4664" hidden="1" x14ac:dyDescent="0.25"/>
    <row r="4665" hidden="1" x14ac:dyDescent="0.25"/>
    <row r="4666" hidden="1" x14ac:dyDescent="0.25"/>
    <row r="4667" hidden="1" x14ac:dyDescent="0.25"/>
    <row r="4668" hidden="1" x14ac:dyDescent="0.25"/>
    <row r="4669" hidden="1" x14ac:dyDescent="0.25"/>
    <row r="4670" hidden="1" x14ac:dyDescent="0.25"/>
    <row r="4671" hidden="1" x14ac:dyDescent="0.25"/>
    <row r="4672" hidden="1" x14ac:dyDescent="0.25"/>
    <row r="4673" hidden="1" x14ac:dyDescent="0.25"/>
    <row r="4674" hidden="1" x14ac:dyDescent="0.25"/>
    <row r="4675" hidden="1" x14ac:dyDescent="0.25"/>
    <row r="4676" hidden="1" x14ac:dyDescent="0.25"/>
    <row r="4677" hidden="1" x14ac:dyDescent="0.25"/>
    <row r="4678" hidden="1" x14ac:dyDescent="0.25"/>
    <row r="4679" hidden="1" x14ac:dyDescent="0.25"/>
    <row r="4680" hidden="1" x14ac:dyDescent="0.25"/>
    <row r="4681" hidden="1" x14ac:dyDescent="0.25"/>
    <row r="4682" hidden="1" x14ac:dyDescent="0.25"/>
    <row r="4683" hidden="1" x14ac:dyDescent="0.25"/>
    <row r="4684" hidden="1" x14ac:dyDescent="0.25"/>
    <row r="4685" hidden="1" x14ac:dyDescent="0.25"/>
    <row r="4686" hidden="1" x14ac:dyDescent="0.25"/>
    <row r="4687" hidden="1" x14ac:dyDescent="0.25"/>
    <row r="4688" hidden="1" x14ac:dyDescent="0.25"/>
    <row r="4689" hidden="1" x14ac:dyDescent="0.25"/>
    <row r="4690" hidden="1" x14ac:dyDescent="0.25"/>
    <row r="4691" hidden="1" x14ac:dyDescent="0.25"/>
    <row r="4692" hidden="1" x14ac:dyDescent="0.25"/>
    <row r="4693" hidden="1" x14ac:dyDescent="0.25"/>
    <row r="4694" hidden="1" x14ac:dyDescent="0.25"/>
    <row r="4695" hidden="1" x14ac:dyDescent="0.25"/>
    <row r="4696" hidden="1" x14ac:dyDescent="0.25"/>
    <row r="4697" hidden="1" x14ac:dyDescent="0.25"/>
    <row r="4698" hidden="1" x14ac:dyDescent="0.25"/>
    <row r="4699" hidden="1" x14ac:dyDescent="0.25"/>
    <row r="4700" hidden="1" x14ac:dyDescent="0.25"/>
    <row r="4701" hidden="1" x14ac:dyDescent="0.25"/>
    <row r="4702" hidden="1" x14ac:dyDescent="0.25"/>
    <row r="4703" hidden="1" x14ac:dyDescent="0.25"/>
    <row r="4704" hidden="1" x14ac:dyDescent="0.25"/>
    <row r="4705" hidden="1" x14ac:dyDescent="0.25"/>
    <row r="4706" hidden="1" x14ac:dyDescent="0.25"/>
    <row r="4707" hidden="1" x14ac:dyDescent="0.25"/>
    <row r="4708" hidden="1" x14ac:dyDescent="0.25"/>
    <row r="4709" hidden="1" x14ac:dyDescent="0.25"/>
    <row r="4710" hidden="1" x14ac:dyDescent="0.25"/>
    <row r="4711" hidden="1" x14ac:dyDescent="0.25"/>
    <row r="4712" hidden="1" x14ac:dyDescent="0.25"/>
    <row r="4713" hidden="1" x14ac:dyDescent="0.25"/>
    <row r="4714" hidden="1" x14ac:dyDescent="0.25"/>
    <row r="4715" hidden="1" x14ac:dyDescent="0.25"/>
    <row r="4716" hidden="1" x14ac:dyDescent="0.25"/>
    <row r="4717" hidden="1" x14ac:dyDescent="0.25"/>
    <row r="4718" hidden="1" x14ac:dyDescent="0.25"/>
    <row r="4719" hidden="1" x14ac:dyDescent="0.25"/>
    <row r="4720" hidden="1" x14ac:dyDescent="0.25"/>
    <row r="4721" hidden="1" x14ac:dyDescent="0.25"/>
    <row r="4722" hidden="1" x14ac:dyDescent="0.25"/>
    <row r="4723" hidden="1" x14ac:dyDescent="0.25"/>
    <row r="4724" hidden="1" x14ac:dyDescent="0.25"/>
    <row r="4725" hidden="1" x14ac:dyDescent="0.25"/>
    <row r="4726" hidden="1" x14ac:dyDescent="0.25"/>
    <row r="4727" hidden="1" x14ac:dyDescent="0.25"/>
    <row r="4728" hidden="1" x14ac:dyDescent="0.25"/>
    <row r="4729" hidden="1" x14ac:dyDescent="0.25"/>
    <row r="4730" hidden="1" x14ac:dyDescent="0.25"/>
    <row r="4731" hidden="1" x14ac:dyDescent="0.25"/>
    <row r="4732" hidden="1" x14ac:dyDescent="0.25"/>
    <row r="4733" hidden="1" x14ac:dyDescent="0.25"/>
    <row r="4734" hidden="1" x14ac:dyDescent="0.25"/>
    <row r="4735" hidden="1" x14ac:dyDescent="0.25"/>
    <row r="4736" hidden="1" x14ac:dyDescent="0.25"/>
    <row r="4737" hidden="1" x14ac:dyDescent="0.25"/>
    <row r="4738" hidden="1" x14ac:dyDescent="0.25"/>
    <row r="4739" hidden="1" x14ac:dyDescent="0.25"/>
    <row r="4740" hidden="1" x14ac:dyDescent="0.25"/>
    <row r="4741" hidden="1" x14ac:dyDescent="0.25"/>
    <row r="4742" hidden="1" x14ac:dyDescent="0.25"/>
    <row r="4743" hidden="1" x14ac:dyDescent="0.25"/>
    <row r="4744" hidden="1" x14ac:dyDescent="0.25"/>
    <row r="4745" hidden="1" x14ac:dyDescent="0.25"/>
    <row r="4746" hidden="1" x14ac:dyDescent="0.25"/>
    <row r="4747" hidden="1" x14ac:dyDescent="0.25"/>
    <row r="4748" hidden="1" x14ac:dyDescent="0.25"/>
    <row r="4749" hidden="1" x14ac:dyDescent="0.25"/>
    <row r="4750" hidden="1" x14ac:dyDescent="0.25"/>
    <row r="4751" hidden="1" x14ac:dyDescent="0.25"/>
    <row r="4752" hidden="1" x14ac:dyDescent="0.25"/>
    <row r="4753" hidden="1" x14ac:dyDescent="0.25"/>
    <row r="4754" hidden="1" x14ac:dyDescent="0.25"/>
    <row r="4755" hidden="1" x14ac:dyDescent="0.25"/>
    <row r="4756" hidden="1" x14ac:dyDescent="0.25"/>
    <row r="4757" hidden="1" x14ac:dyDescent="0.25"/>
    <row r="4758" hidden="1" x14ac:dyDescent="0.25"/>
    <row r="4759" hidden="1" x14ac:dyDescent="0.25"/>
    <row r="4760" hidden="1" x14ac:dyDescent="0.25"/>
    <row r="4761" hidden="1" x14ac:dyDescent="0.25"/>
    <row r="4762" hidden="1" x14ac:dyDescent="0.25"/>
    <row r="4763" hidden="1" x14ac:dyDescent="0.25"/>
    <row r="4764" hidden="1" x14ac:dyDescent="0.25"/>
    <row r="4765" hidden="1" x14ac:dyDescent="0.25"/>
    <row r="4766" hidden="1" x14ac:dyDescent="0.25"/>
    <row r="4767" hidden="1" x14ac:dyDescent="0.25"/>
    <row r="4768" hidden="1" x14ac:dyDescent="0.25"/>
    <row r="4769" hidden="1" x14ac:dyDescent="0.25"/>
    <row r="4770" hidden="1" x14ac:dyDescent="0.25"/>
    <row r="4771" hidden="1" x14ac:dyDescent="0.25"/>
    <row r="4772" hidden="1" x14ac:dyDescent="0.25"/>
    <row r="4773" hidden="1" x14ac:dyDescent="0.25"/>
    <row r="4774" hidden="1" x14ac:dyDescent="0.25"/>
    <row r="4775" hidden="1" x14ac:dyDescent="0.25"/>
    <row r="4776" hidden="1" x14ac:dyDescent="0.25"/>
    <row r="4777" hidden="1" x14ac:dyDescent="0.25"/>
    <row r="4778" hidden="1" x14ac:dyDescent="0.25"/>
    <row r="4779" hidden="1" x14ac:dyDescent="0.25"/>
    <row r="4780" hidden="1" x14ac:dyDescent="0.25"/>
    <row r="4781" hidden="1" x14ac:dyDescent="0.25"/>
    <row r="4782" hidden="1" x14ac:dyDescent="0.25"/>
    <row r="4783" hidden="1" x14ac:dyDescent="0.25"/>
    <row r="4784" hidden="1" x14ac:dyDescent="0.25"/>
    <row r="4785" hidden="1" x14ac:dyDescent="0.25"/>
    <row r="4786" hidden="1" x14ac:dyDescent="0.25"/>
    <row r="4787" hidden="1" x14ac:dyDescent="0.25"/>
    <row r="4788" hidden="1" x14ac:dyDescent="0.25"/>
    <row r="4789" hidden="1" x14ac:dyDescent="0.25"/>
    <row r="4790" hidden="1" x14ac:dyDescent="0.25"/>
    <row r="4791" hidden="1" x14ac:dyDescent="0.25"/>
    <row r="4792" hidden="1" x14ac:dyDescent="0.25"/>
    <row r="4793" hidden="1" x14ac:dyDescent="0.25"/>
    <row r="4794" hidden="1" x14ac:dyDescent="0.25"/>
    <row r="4795" hidden="1" x14ac:dyDescent="0.25"/>
    <row r="4796" hidden="1" x14ac:dyDescent="0.25"/>
    <row r="4797" hidden="1" x14ac:dyDescent="0.25"/>
    <row r="4798" hidden="1" x14ac:dyDescent="0.25"/>
    <row r="4799" hidden="1" x14ac:dyDescent="0.25"/>
    <row r="4800" hidden="1" x14ac:dyDescent="0.25"/>
    <row r="4801" hidden="1" x14ac:dyDescent="0.25"/>
    <row r="4802" hidden="1" x14ac:dyDescent="0.25"/>
    <row r="4803" hidden="1" x14ac:dyDescent="0.25"/>
    <row r="4804" hidden="1" x14ac:dyDescent="0.25"/>
    <row r="4805" hidden="1" x14ac:dyDescent="0.25"/>
    <row r="4806" hidden="1" x14ac:dyDescent="0.25"/>
    <row r="4807" hidden="1" x14ac:dyDescent="0.25"/>
    <row r="4808" hidden="1" x14ac:dyDescent="0.25"/>
    <row r="4809" hidden="1" x14ac:dyDescent="0.25"/>
    <row r="4810" hidden="1" x14ac:dyDescent="0.25"/>
    <row r="4811" hidden="1" x14ac:dyDescent="0.25"/>
    <row r="4812" hidden="1" x14ac:dyDescent="0.25"/>
    <row r="4813" hidden="1" x14ac:dyDescent="0.25"/>
    <row r="4814" hidden="1" x14ac:dyDescent="0.25"/>
    <row r="4815" hidden="1" x14ac:dyDescent="0.25"/>
    <row r="4816" hidden="1" x14ac:dyDescent="0.25"/>
    <row r="4817" hidden="1" x14ac:dyDescent="0.25"/>
    <row r="4818" hidden="1" x14ac:dyDescent="0.25"/>
    <row r="4819" hidden="1" x14ac:dyDescent="0.25"/>
    <row r="4820" hidden="1" x14ac:dyDescent="0.25"/>
    <row r="4821" hidden="1" x14ac:dyDescent="0.25"/>
    <row r="4822" hidden="1" x14ac:dyDescent="0.25"/>
    <row r="4823" hidden="1" x14ac:dyDescent="0.25"/>
    <row r="4824" hidden="1" x14ac:dyDescent="0.25"/>
    <row r="4825" hidden="1" x14ac:dyDescent="0.25"/>
    <row r="4826" hidden="1" x14ac:dyDescent="0.25"/>
    <row r="4827" hidden="1" x14ac:dyDescent="0.25"/>
    <row r="4828" hidden="1" x14ac:dyDescent="0.25"/>
    <row r="4829" hidden="1" x14ac:dyDescent="0.25"/>
    <row r="4830" hidden="1" x14ac:dyDescent="0.25"/>
    <row r="4831" hidden="1" x14ac:dyDescent="0.25"/>
    <row r="4832" hidden="1" x14ac:dyDescent="0.25"/>
    <row r="4833" hidden="1" x14ac:dyDescent="0.25"/>
    <row r="4834" hidden="1" x14ac:dyDescent="0.25"/>
    <row r="4835" hidden="1" x14ac:dyDescent="0.25"/>
    <row r="4836" hidden="1" x14ac:dyDescent="0.25"/>
    <row r="4837" hidden="1" x14ac:dyDescent="0.25"/>
    <row r="4838" hidden="1" x14ac:dyDescent="0.25"/>
    <row r="4839" hidden="1" x14ac:dyDescent="0.25"/>
    <row r="4840" hidden="1" x14ac:dyDescent="0.25"/>
    <row r="4841" hidden="1" x14ac:dyDescent="0.25"/>
    <row r="4842" hidden="1" x14ac:dyDescent="0.25"/>
    <row r="4843" hidden="1" x14ac:dyDescent="0.25"/>
    <row r="4844" hidden="1" x14ac:dyDescent="0.25"/>
    <row r="4845" hidden="1" x14ac:dyDescent="0.25"/>
    <row r="4846" hidden="1" x14ac:dyDescent="0.25"/>
    <row r="4847" hidden="1" x14ac:dyDescent="0.25"/>
    <row r="4848" hidden="1" x14ac:dyDescent="0.25"/>
    <row r="4849" hidden="1" x14ac:dyDescent="0.25"/>
    <row r="4850" hidden="1" x14ac:dyDescent="0.25"/>
    <row r="4851" hidden="1" x14ac:dyDescent="0.25"/>
    <row r="4852" hidden="1" x14ac:dyDescent="0.25"/>
    <row r="4853" hidden="1" x14ac:dyDescent="0.25"/>
    <row r="4854" hidden="1" x14ac:dyDescent="0.25"/>
    <row r="4855" hidden="1" x14ac:dyDescent="0.25"/>
    <row r="4856" hidden="1" x14ac:dyDescent="0.25"/>
    <row r="4857" hidden="1" x14ac:dyDescent="0.25"/>
    <row r="4858" hidden="1" x14ac:dyDescent="0.25"/>
    <row r="4859" hidden="1" x14ac:dyDescent="0.25"/>
    <row r="4860" hidden="1" x14ac:dyDescent="0.25"/>
    <row r="4861" hidden="1" x14ac:dyDescent="0.25"/>
    <row r="4862" hidden="1" x14ac:dyDescent="0.25"/>
    <row r="4863" hidden="1" x14ac:dyDescent="0.25"/>
    <row r="4864" hidden="1" x14ac:dyDescent="0.25"/>
    <row r="4865" hidden="1" x14ac:dyDescent="0.25"/>
    <row r="4866" hidden="1" x14ac:dyDescent="0.25"/>
    <row r="4867" hidden="1" x14ac:dyDescent="0.25"/>
    <row r="4868" hidden="1" x14ac:dyDescent="0.25"/>
    <row r="4869" hidden="1" x14ac:dyDescent="0.25"/>
    <row r="4870" hidden="1" x14ac:dyDescent="0.25"/>
    <row r="4871" hidden="1" x14ac:dyDescent="0.25"/>
    <row r="4872" hidden="1" x14ac:dyDescent="0.25"/>
    <row r="4873" hidden="1" x14ac:dyDescent="0.25"/>
    <row r="4874" hidden="1" x14ac:dyDescent="0.25"/>
    <row r="4875" hidden="1" x14ac:dyDescent="0.25"/>
    <row r="4876" hidden="1" x14ac:dyDescent="0.25"/>
    <row r="4877" hidden="1" x14ac:dyDescent="0.25"/>
    <row r="4878" hidden="1" x14ac:dyDescent="0.25"/>
    <row r="4879" hidden="1" x14ac:dyDescent="0.25"/>
    <row r="4880" hidden="1" x14ac:dyDescent="0.25"/>
    <row r="4881" hidden="1" x14ac:dyDescent="0.25"/>
    <row r="4882" hidden="1" x14ac:dyDescent="0.25"/>
    <row r="4883" hidden="1" x14ac:dyDescent="0.25"/>
    <row r="4884" hidden="1" x14ac:dyDescent="0.25"/>
    <row r="4885" hidden="1" x14ac:dyDescent="0.25"/>
    <row r="4886" hidden="1" x14ac:dyDescent="0.25"/>
    <row r="4887" hidden="1" x14ac:dyDescent="0.25"/>
    <row r="4888" hidden="1" x14ac:dyDescent="0.25"/>
    <row r="4889" hidden="1" x14ac:dyDescent="0.25"/>
    <row r="4890" hidden="1" x14ac:dyDescent="0.25"/>
    <row r="4891" hidden="1" x14ac:dyDescent="0.25"/>
    <row r="4892" hidden="1" x14ac:dyDescent="0.25"/>
    <row r="4893" hidden="1" x14ac:dyDescent="0.25"/>
    <row r="4894" hidden="1" x14ac:dyDescent="0.25"/>
    <row r="4895" hidden="1" x14ac:dyDescent="0.25"/>
    <row r="4896" hidden="1" x14ac:dyDescent="0.25"/>
    <row r="4897" hidden="1" x14ac:dyDescent="0.25"/>
    <row r="4898" hidden="1" x14ac:dyDescent="0.25"/>
    <row r="4899" hidden="1" x14ac:dyDescent="0.25"/>
    <row r="4900" hidden="1" x14ac:dyDescent="0.25"/>
    <row r="4901" hidden="1" x14ac:dyDescent="0.25"/>
    <row r="4902" hidden="1" x14ac:dyDescent="0.25"/>
    <row r="4903" hidden="1" x14ac:dyDescent="0.25"/>
    <row r="4904" hidden="1" x14ac:dyDescent="0.25"/>
    <row r="4905" hidden="1" x14ac:dyDescent="0.25"/>
    <row r="4906" hidden="1" x14ac:dyDescent="0.25"/>
    <row r="4907" hidden="1" x14ac:dyDescent="0.25"/>
    <row r="4908" hidden="1" x14ac:dyDescent="0.25"/>
    <row r="4909" hidden="1" x14ac:dyDescent="0.25"/>
    <row r="4910" hidden="1" x14ac:dyDescent="0.25"/>
    <row r="4911" hidden="1" x14ac:dyDescent="0.25"/>
    <row r="4912" hidden="1" x14ac:dyDescent="0.25"/>
    <row r="4913" hidden="1" x14ac:dyDescent="0.25"/>
    <row r="4914" hidden="1" x14ac:dyDescent="0.25"/>
    <row r="4915" hidden="1" x14ac:dyDescent="0.25"/>
    <row r="4916" hidden="1" x14ac:dyDescent="0.25"/>
    <row r="4917" hidden="1" x14ac:dyDescent="0.25"/>
    <row r="4918" hidden="1" x14ac:dyDescent="0.25"/>
    <row r="4919" hidden="1" x14ac:dyDescent="0.25"/>
    <row r="4920" hidden="1" x14ac:dyDescent="0.25"/>
    <row r="4921" hidden="1" x14ac:dyDescent="0.25"/>
    <row r="4922" hidden="1" x14ac:dyDescent="0.25"/>
    <row r="4923" hidden="1" x14ac:dyDescent="0.25"/>
    <row r="4924" hidden="1" x14ac:dyDescent="0.25"/>
    <row r="4925" hidden="1" x14ac:dyDescent="0.25"/>
    <row r="4926" hidden="1" x14ac:dyDescent="0.25"/>
    <row r="4927" hidden="1" x14ac:dyDescent="0.25"/>
    <row r="4928" hidden="1" x14ac:dyDescent="0.25"/>
    <row r="4929" hidden="1" x14ac:dyDescent="0.25"/>
    <row r="4930" hidden="1" x14ac:dyDescent="0.25"/>
    <row r="4931" hidden="1" x14ac:dyDescent="0.25"/>
    <row r="4932" hidden="1" x14ac:dyDescent="0.25"/>
    <row r="4933" hidden="1" x14ac:dyDescent="0.25"/>
    <row r="4934" hidden="1" x14ac:dyDescent="0.25"/>
    <row r="4935" hidden="1" x14ac:dyDescent="0.25"/>
    <row r="4936" hidden="1" x14ac:dyDescent="0.25"/>
    <row r="4937" hidden="1" x14ac:dyDescent="0.25"/>
    <row r="4938" hidden="1" x14ac:dyDescent="0.25"/>
    <row r="4939" hidden="1" x14ac:dyDescent="0.25"/>
    <row r="4940" hidden="1" x14ac:dyDescent="0.25"/>
    <row r="4941" hidden="1" x14ac:dyDescent="0.25"/>
    <row r="4942" hidden="1" x14ac:dyDescent="0.25"/>
    <row r="4943" hidden="1" x14ac:dyDescent="0.25"/>
    <row r="4944" hidden="1" x14ac:dyDescent="0.25"/>
    <row r="4945" hidden="1" x14ac:dyDescent="0.25"/>
    <row r="4946" hidden="1" x14ac:dyDescent="0.25"/>
    <row r="4947" hidden="1" x14ac:dyDescent="0.25"/>
    <row r="4948" hidden="1" x14ac:dyDescent="0.25"/>
    <row r="4949" hidden="1" x14ac:dyDescent="0.25"/>
    <row r="4950" hidden="1" x14ac:dyDescent="0.25"/>
    <row r="4951" hidden="1" x14ac:dyDescent="0.25"/>
    <row r="4952" hidden="1" x14ac:dyDescent="0.25"/>
    <row r="4953" hidden="1" x14ac:dyDescent="0.25"/>
    <row r="4954" hidden="1" x14ac:dyDescent="0.25"/>
    <row r="4955" hidden="1" x14ac:dyDescent="0.25"/>
    <row r="4956" hidden="1" x14ac:dyDescent="0.25"/>
    <row r="4957" hidden="1" x14ac:dyDescent="0.25"/>
    <row r="4958" hidden="1" x14ac:dyDescent="0.25"/>
    <row r="4959" hidden="1" x14ac:dyDescent="0.25"/>
    <row r="4960" hidden="1" x14ac:dyDescent="0.25"/>
    <row r="4961" hidden="1" x14ac:dyDescent="0.25"/>
    <row r="4962" hidden="1" x14ac:dyDescent="0.25"/>
    <row r="4963" hidden="1" x14ac:dyDescent="0.25"/>
    <row r="4964" hidden="1" x14ac:dyDescent="0.25"/>
    <row r="4965" hidden="1" x14ac:dyDescent="0.25"/>
    <row r="4966" hidden="1" x14ac:dyDescent="0.25"/>
    <row r="4967" hidden="1" x14ac:dyDescent="0.25"/>
    <row r="4968" hidden="1" x14ac:dyDescent="0.25"/>
    <row r="4969" hidden="1" x14ac:dyDescent="0.25"/>
    <row r="4970" hidden="1" x14ac:dyDescent="0.25"/>
    <row r="4971" hidden="1" x14ac:dyDescent="0.25"/>
    <row r="4972" hidden="1" x14ac:dyDescent="0.25"/>
    <row r="4973" hidden="1" x14ac:dyDescent="0.25"/>
    <row r="4974" hidden="1" x14ac:dyDescent="0.25"/>
    <row r="4975" hidden="1" x14ac:dyDescent="0.25"/>
    <row r="4976" hidden="1" x14ac:dyDescent="0.25"/>
    <row r="4977" hidden="1" x14ac:dyDescent="0.25"/>
    <row r="4978" hidden="1" x14ac:dyDescent="0.25"/>
    <row r="4979" hidden="1" x14ac:dyDescent="0.25"/>
    <row r="4980" hidden="1" x14ac:dyDescent="0.25"/>
    <row r="4981" hidden="1" x14ac:dyDescent="0.25"/>
    <row r="4982" hidden="1" x14ac:dyDescent="0.25"/>
    <row r="4983" hidden="1" x14ac:dyDescent="0.25"/>
    <row r="4984" hidden="1" x14ac:dyDescent="0.25"/>
    <row r="4985" hidden="1" x14ac:dyDescent="0.25"/>
    <row r="4986" hidden="1" x14ac:dyDescent="0.25"/>
    <row r="4987" hidden="1" x14ac:dyDescent="0.25"/>
    <row r="4988" hidden="1" x14ac:dyDescent="0.25"/>
    <row r="4989" hidden="1" x14ac:dyDescent="0.25"/>
    <row r="4990" hidden="1" x14ac:dyDescent="0.25"/>
    <row r="4991" hidden="1" x14ac:dyDescent="0.25"/>
    <row r="4992" hidden="1" x14ac:dyDescent="0.25"/>
    <row r="4993" hidden="1" x14ac:dyDescent="0.25"/>
    <row r="4994" hidden="1" x14ac:dyDescent="0.25"/>
    <row r="4995" hidden="1" x14ac:dyDescent="0.25"/>
    <row r="4996" hidden="1" x14ac:dyDescent="0.25"/>
    <row r="4997" hidden="1" x14ac:dyDescent="0.25"/>
    <row r="4998" hidden="1" x14ac:dyDescent="0.25"/>
    <row r="4999" hidden="1" x14ac:dyDescent="0.25"/>
    <row r="5000" hidden="1" x14ac:dyDescent="0.25"/>
    <row r="5001" hidden="1" x14ac:dyDescent="0.25"/>
    <row r="5002" hidden="1" x14ac:dyDescent="0.25"/>
    <row r="5003" hidden="1" x14ac:dyDescent="0.25"/>
    <row r="5004" hidden="1" x14ac:dyDescent="0.25"/>
    <row r="5005" hidden="1" x14ac:dyDescent="0.25"/>
    <row r="5006" hidden="1" x14ac:dyDescent="0.25"/>
    <row r="5007" hidden="1" x14ac:dyDescent="0.25"/>
    <row r="5008" hidden="1" x14ac:dyDescent="0.25"/>
    <row r="5009" hidden="1" x14ac:dyDescent="0.25"/>
    <row r="5010" hidden="1" x14ac:dyDescent="0.25"/>
    <row r="5011" hidden="1" x14ac:dyDescent="0.25"/>
    <row r="5012" hidden="1" x14ac:dyDescent="0.25"/>
    <row r="5013" hidden="1" x14ac:dyDescent="0.25"/>
    <row r="5014" hidden="1" x14ac:dyDescent="0.25"/>
    <row r="5015" hidden="1" x14ac:dyDescent="0.25"/>
    <row r="5016" hidden="1" x14ac:dyDescent="0.25"/>
    <row r="5017" hidden="1" x14ac:dyDescent="0.25"/>
    <row r="5018" hidden="1" x14ac:dyDescent="0.25"/>
    <row r="5019" hidden="1" x14ac:dyDescent="0.25"/>
    <row r="5020" hidden="1" x14ac:dyDescent="0.25"/>
    <row r="5021" hidden="1" x14ac:dyDescent="0.25"/>
    <row r="5022" hidden="1" x14ac:dyDescent="0.25"/>
    <row r="5023" hidden="1" x14ac:dyDescent="0.25"/>
    <row r="5024" hidden="1" x14ac:dyDescent="0.25"/>
    <row r="5025" hidden="1" x14ac:dyDescent="0.25"/>
    <row r="5026" hidden="1" x14ac:dyDescent="0.25"/>
    <row r="5027" hidden="1" x14ac:dyDescent="0.25"/>
    <row r="5028" hidden="1" x14ac:dyDescent="0.25"/>
    <row r="5029" hidden="1" x14ac:dyDescent="0.25"/>
    <row r="5030" hidden="1" x14ac:dyDescent="0.25"/>
    <row r="5031" hidden="1" x14ac:dyDescent="0.25"/>
    <row r="5032" hidden="1" x14ac:dyDescent="0.25"/>
    <row r="5033" hidden="1" x14ac:dyDescent="0.25"/>
    <row r="5034" hidden="1" x14ac:dyDescent="0.25"/>
    <row r="5035" hidden="1" x14ac:dyDescent="0.25"/>
    <row r="5036" hidden="1" x14ac:dyDescent="0.25"/>
    <row r="5037" hidden="1" x14ac:dyDescent="0.25"/>
    <row r="5038" hidden="1" x14ac:dyDescent="0.25"/>
    <row r="5039" hidden="1" x14ac:dyDescent="0.25"/>
    <row r="5040" hidden="1" x14ac:dyDescent="0.25"/>
    <row r="5041" hidden="1" x14ac:dyDescent="0.25"/>
    <row r="5042" hidden="1" x14ac:dyDescent="0.25"/>
    <row r="5043" hidden="1" x14ac:dyDescent="0.25"/>
    <row r="5044" hidden="1" x14ac:dyDescent="0.25"/>
    <row r="5045" hidden="1" x14ac:dyDescent="0.25"/>
    <row r="5046" hidden="1" x14ac:dyDescent="0.25"/>
    <row r="5047" hidden="1" x14ac:dyDescent="0.25"/>
    <row r="5048" hidden="1" x14ac:dyDescent="0.25"/>
    <row r="5049" hidden="1" x14ac:dyDescent="0.25"/>
    <row r="5050" hidden="1" x14ac:dyDescent="0.25"/>
    <row r="5051" hidden="1" x14ac:dyDescent="0.25"/>
    <row r="5052" hidden="1" x14ac:dyDescent="0.25"/>
    <row r="5053" hidden="1" x14ac:dyDescent="0.25"/>
    <row r="5054" hidden="1" x14ac:dyDescent="0.25"/>
    <row r="5055" hidden="1" x14ac:dyDescent="0.25"/>
    <row r="5056" hidden="1" x14ac:dyDescent="0.25"/>
    <row r="5057" hidden="1" x14ac:dyDescent="0.25"/>
    <row r="5058" hidden="1" x14ac:dyDescent="0.25"/>
    <row r="5059" hidden="1" x14ac:dyDescent="0.25"/>
    <row r="5060" hidden="1" x14ac:dyDescent="0.25"/>
    <row r="5061" hidden="1" x14ac:dyDescent="0.25"/>
    <row r="5062" hidden="1" x14ac:dyDescent="0.25"/>
    <row r="5063" hidden="1" x14ac:dyDescent="0.25"/>
    <row r="5064" hidden="1" x14ac:dyDescent="0.25"/>
    <row r="5065" hidden="1" x14ac:dyDescent="0.25"/>
    <row r="5066" hidden="1" x14ac:dyDescent="0.25"/>
    <row r="5067" hidden="1" x14ac:dyDescent="0.25"/>
    <row r="5068" hidden="1" x14ac:dyDescent="0.25"/>
    <row r="5069" hidden="1" x14ac:dyDescent="0.25"/>
    <row r="5070" hidden="1" x14ac:dyDescent="0.25"/>
    <row r="5071" hidden="1" x14ac:dyDescent="0.25"/>
    <row r="5072" hidden="1" x14ac:dyDescent="0.25"/>
    <row r="5073" hidden="1" x14ac:dyDescent="0.25"/>
    <row r="5074" hidden="1" x14ac:dyDescent="0.25"/>
    <row r="5075" hidden="1" x14ac:dyDescent="0.25"/>
    <row r="5076" hidden="1" x14ac:dyDescent="0.25"/>
    <row r="5077" hidden="1" x14ac:dyDescent="0.25"/>
    <row r="5078" hidden="1" x14ac:dyDescent="0.25"/>
    <row r="5079" hidden="1" x14ac:dyDescent="0.25"/>
    <row r="5080" hidden="1" x14ac:dyDescent="0.25"/>
    <row r="5081" hidden="1" x14ac:dyDescent="0.25"/>
    <row r="5082" hidden="1" x14ac:dyDescent="0.25"/>
    <row r="5083" hidden="1" x14ac:dyDescent="0.25"/>
    <row r="5084" hidden="1" x14ac:dyDescent="0.25"/>
    <row r="5085" hidden="1" x14ac:dyDescent="0.25"/>
    <row r="5086" hidden="1" x14ac:dyDescent="0.25"/>
    <row r="5087" hidden="1" x14ac:dyDescent="0.25"/>
    <row r="5088" hidden="1" x14ac:dyDescent="0.25"/>
    <row r="5089" hidden="1" x14ac:dyDescent="0.25"/>
    <row r="5090" hidden="1" x14ac:dyDescent="0.25"/>
    <row r="5091" hidden="1" x14ac:dyDescent="0.25"/>
    <row r="5092" hidden="1" x14ac:dyDescent="0.25"/>
    <row r="5093" hidden="1" x14ac:dyDescent="0.25"/>
    <row r="5094" hidden="1" x14ac:dyDescent="0.25"/>
    <row r="5095" hidden="1" x14ac:dyDescent="0.25"/>
    <row r="5096" hidden="1" x14ac:dyDescent="0.25"/>
    <row r="5097" hidden="1" x14ac:dyDescent="0.25"/>
    <row r="5098" hidden="1" x14ac:dyDescent="0.25"/>
    <row r="5099" hidden="1" x14ac:dyDescent="0.25"/>
    <row r="5100" hidden="1" x14ac:dyDescent="0.25"/>
    <row r="5101" hidden="1" x14ac:dyDescent="0.25"/>
    <row r="5102" hidden="1" x14ac:dyDescent="0.25"/>
    <row r="5103" hidden="1" x14ac:dyDescent="0.25"/>
    <row r="5104" hidden="1" x14ac:dyDescent="0.25"/>
    <row r="5105" hidden="1" x14ac:dyDescent="0.25"/>
    <row r="5106" hidden="1" x14ac:dyDescent="0.25"/>
    <row r="5107" hidden="1" x14ac:dyDescent="0.25"/>
    <row r="5108" hidden="1" x14ac:dyDescent="0.25"/>
    <row r="5109" hidden="1" x14ac:dyDescent="0.25"/>
    <row r="5110" hidden="1" x14ac:dyDescent="0.25"/>
    <row r="5111" hidden="1" x14ac:dyDescent="0.25"/>
    <row r="5112" hidden="1" x14ac:dyDescent="0.25"/>
    <row r="5113" hidden="1" x14ac:dyDescent="0.25"/>
    <row r="5114" hidden="1" x14ac:dyDescent="0.25"/>
    <row r="5115" hidden="1" x14ac:dyDescent="0.25"/>
    <row r="5116" hidden="1" x14ac:dyDescent="0.25"/>
    <row r="5117" hidden="1" x14ac:dyDescent="0.25"/>
    <row r="5118" hidden="1" x14ac:dyDescent="0.25"/>
    <row r="5119" hidden="1" x14ac:dyDescent="0.25"/>
    <row r="5120" hidden="1" x14ac:dyDescent="0.25"/>
    <row r="5121" hidden="1" x14ac:dyDescent="0.25"/>
    <row r="5122" hidden="1" x14ac:dyDescent="0.25"/>
    <row r="5123" hidden="1" x14ac:dyDescent="0.25"/>
    <row r="5124" hidden="1" x14ac:dyDescent="0.25"/>
    <row r="5125" hidden="1" x14ac:dyDescent="0.25"/>
    <row r="5126" hidden="1" x14ac:dyDescent="0.25"/>
    <row r="5127" hidden="1" x14ac:dyDescent="0.25"/>
    <row r="5128" hidden="1" x14ac:dyDescent="0.25"/>
    <row r="5129" hidden="1" x14ac:dyDescent="0.25"/>
    <row r="5130" hidden="1" x14ac:dyDescent="0.25"/>
    <row r="5131" hidden="1" x14ac:dyDescent="0.25"/>
    <row r="5132" hidden="1" x14ac:dyDescent="0.25"/>
    <row r="5133" hidden="1" x14ac:dyDescent="0.25"/>
    <row r="5134" hidden="1" x14ac:dyDescent="0.25"/>
    <row r="5135" hidden="1" x14ac:dyDescent="0.25"/>
    <row r="5136" hidden="1" x14ac:dyDescent="0.25"/>
    <row r="5137" hidden="1" x14ac:dyDescent="0.25"/>
    <row r="5138" hidden="1" x14ac:dyDescent="0.25"/>
    <row r="5139" hidden="1" x14ac:dyDescent="0.25"/>
    <row r="5140" hidden="1" x14ac:dyDescent="0.25"/>
    <row r="5141" hidden="1" x14ac:dyDescent="0.25"/>
    <row r="5142" hidden="1" x14ac:dyDescent="0.25"/>
    <row r="5143" hidden="1" x14ac:dyDescent="0.25"/>
    <row r="5144" hidden="1" x14ac:dyDescent="0.25"/>
    <row r="5145" hidden="1" x14ac:dyDescent="0.25"/>
    <row r="5146" hidden="1" x14ac:dyDescent="0.25"/>
    <row r="5147" hidden="1" x14ac:dyDescent="0.25"/>
    <row r="5148" hidden="1" x14ac:dyDescent="0.25"/>
    <row r="5149" hidden="1" x14ac:dyDescent="0.25"/>
    <row r="5150" hidden="1" x14ac:dyDescent="0.25"/>
    <row r="5151" hidden="1" x14ac:dyDescent="0.25"/>
    <row r="5152" hidden="1" x14ac:dyDescent="0.25"/>
    <row r="5153" hidden="1" x14ac:dyDescent="0.25"/>
    <row r="5154" hidden="1" x14ac:dyDescent="0.25"/>
    <row r="5155" hidden="1" x14ac:dyDescent="0.25"/>
    <row r="5156" hidden="1" x14ac:dyDescent="0.25"/>
    <row r="5157" hidden="1" x14ac:dyDescent="0.25"/>
    <row r="5158" hidden="1" x14ac:dyDescent="0.25"/>
    <row r="5159" hidden="1" x14ac:dyDescent="0.25"/>
    <row r="5160" hidden="1" x14ac:dyDescent="0.25"/>
    <row r="5161" hidden="1" x14ac:dyDescent="0.25"/>
    <row r="5162" hidden="1" x14ac:dyDescent="0.25"/>
    <row r="5163" hidden="1" x14ac:dyDescent="0.25"/>
    <row r="5164" hidden="1" x14ac:dyDescent="0.25"/>
    <row r="5165" hidden="1" x14ac:dyDescent="0.25"/>
    <row r="5166" hidden="1" x14ac:dyDescent="0.25"/>
    <row r="5167" hidden="1" x14ac:dyDescent="0.25"/>
    <row r="5168" hidden="1" x14ac:dyDescent="0.25"/>
    <row r="5169" hidden="1" x14ac:dyDescent="0.25"/>
    <row r="5170" hidden="1" x14ac:dyDescent="0.25"/>
    <row r="5171" hidden="1" x14ac:dyDescent="0.25"/>
    <row r="5172" hidden="1" x14ac:dyDescent="0.25"/>
    <row r="5173" hidden="1" x14ac:dyDescent="0.25"/>
    <row r="5174" hidden="1" x14ac:dyDescent="0.25"/>
    <row r="5175" hidden="1" x14ac:dyDescent="0.25"/>
    <row r="5176" hidden="1" x14ac:dyDescent="0.25"/>
    <row r="5177" hidden="1" x14ac:dyDescent="0.25"/>
    <row r="5178" hidden="1" x14ac:dyDescent="0.25"/>
    <row r="5179" hidden="1" x14ac:dyDescent="0.25"/>
    <row r="5180" hidden="1" x14ac:dyDescent="0.25"/>
    <row r="5181" hidden="1" x14ac:dyDescent="0.25"/>
    <row r="5182" hidden="1" x14ac:dyDescent="0.25"/>
    <row r="5183" hidden="1" x14ac:dyDescent="0.25"/>
    <row r="5184" hidden="1" x14ac:dyDescent="0.25"/>
    <row r="5185" hidden="1" x14ac:dyDescent="0.25"/>
    <row r="5186" hidden="1" x14ac:dyDescent="0.25"/>
    <row r="5187" hidden="1" x14ac:dyDescent="0.25"/>
    <row r="5188" hidden="1" x14ac:dyDescent="0.25"/>
    <row r="5189" hidden="1" x14ac:dyDescent="0.25"/>
    <row r="5190" hidden="1" x14ac:dyDescent="0.25"/>
    <row r="5191" hidden="1" x14ac:dyDescent="0.25"/>
    <row r="5192" hidden="1" x14ac:dyDescent="0.25"/>
    <row r="5193" hidden="1" x14ac:dyDescent="0.25"/>
    <row r="5194" hidden="1" x14ac:dyDescent="0.25"/>
    <row r="5195" hidden="1" x14ac:dyDescent="0.25"/>
    <row r="5196" hidden="1" x14ac:dyDescent="0.25"/>
    <row r="5197" hidden="1" x14ac:dyDescent="0.25"/>
    <row r="5198" hidden="1" x14ac:dyDescent="0.25"/>
    <row r="5199" hidden="1" x14ac:dyDescent="0.25"/>
    <row r="5200" hidden="1" x14ac:dyDescent="0.25"/>
    <row r="5201" hidden="1" x14ac:dyDescent="0.25"/>
    <row r="5202" hidden="1" x14ac:dyDescent="0.25"/>
    <row r="5203" hidden="1" x14ac:dyDescent="0.25"/>
    <row r="5204" hidden="1" x14ac:dyDescent="0.25"/>
    <row r="5205" hidden="1" x14ac:dyDescent="0.25"/>
    <row r="5206" hidden="1" x14ac:dyDescent="0.25"/>
    <row r="5207" hidden="1" x14ac:dyDescent="0.25"/>
    <row r="5208" hidden="1" x14ac:dyDescent="0.25"/>
    <row r="5209" hidden="1" x14ac:dyDescent="0.25"/>
    <row r="5210" hidden="1" x14ac:dyDescent="0.25"/>
    <row r="5211" hidden="1" x14ac:dyDescent="0.25"/>
    <row r="5212" hidden="1" x14ac:dyDescent="0.25"/>
    <row r="5213" hidden="1" x14ac:dyDescent="0.25"/>
    <row r="5214" hidden="1" x14ac:dyDescent="0.25"/>
    <row r="5215" hidden="1" x14ac:dyDescent="0.25"/>
    <row r="5216" hidden="1" x14ac:dyDescent="0.25"/>
    <row r="5217" hidden="1" x14ac:dyDescent="0.25"/>
    <row r="5218" hidden="1" x14ac:dyDescent="0.25"/>
    <row r="5219" hidden="1" x14ac:dyDescent="0.25"/>
    <row r="5220" hidden="1" x14ac:dyDescent="0.25"/>
    <row r="5221" hidden="1" x14ac:dyDescent="0.25"/>
    <row r="5222" hidden="1" x14ac:dyDescent="0.25"/>
    <row r="5223" hidden="1" x14ac:dyDescent="0.25"/>
    <row r="5224" hidden="1" x14ac:dyDescent="0.25"/>
    <row r="5225" hidden="1" x14ac:dyDescent="0.25"/>
    <row r="5226" hidden="1" x14ac:dyDescent="0.25"/>
    <row r="5227" hidden="1" x14ac:dyDescent="0.25"/>
    <row r="5228" hidden="1" x14ac:dyDescent="0.25"/>
    <row r="5229" hidden="1" x14ac:dyDescent="0.25"/>
    <row r="5230" hidden="1" x14ac:dyDescent="0.25"/>
    <row r="5231" hidden="1" x14ac:dyDescent="0.25"/>
    <row r="5232" hidden="1" x14ac:dyDescent="0.25"/>
    <row r="5233" hidden="1" x14ac:dyDescent="0.25"/>
    <row r="5234" hidden="1" x14ac:dyDescent="0.25"/>
    <row r="5235" hidden="1" x14ac:dyDescent="0.25"/>
    <row r="5236" hidden="1" x14ac:dyDescent="0.25"/>
    <row r="5237" hidden="1" x14ac:dyDescent="0.25"/>
    <row r="5238" hidden="1" x14ac:dyDescent="0.25"/>
    <row r="5239" hidden="1" x14ac:dyDescent="0.25"/>
    <row r="5240" hidden="1" x14ac:dyDescent="0.25"/>
    <row r="5241" hidden="1" x14ac:dyDescent="0.25"/>
    <row r="5242" hidden="1" x14ac:dyDescent="0.25"/>
    <row r="5243" hidden="1" x14ac:dyDescent="0.25"/>
    <row r="5244" hidden="1" x14ac:dyDescent="0.25"/>
    <row r="5245" hidden="1" x14ac:dyDescent="0.25"/>
    <row r="5246" hidden="1" x14ac:dyDescent="0.25"/>
    <row r="5247" hidden="1" x14ac:dyDescent="0.25"/>
    <row r="5248" hidden="1" x14ac:dyDescent="0.25"/>
    <row r="5249" hidden="1" x14ac:dyDescent="0.25"/>
    <row r="5250" hidden="1" x14ac:dyDescent="0.25"/>
    <row r="5251" hidden="1" x14ac:dyDescent="0.25"/>
    <row r="5252" hidden="1" x14ac:dyDescent="0.25"/>
    <row r="5253" hidden="1" x14ac:dyDescent="0.25"/>
    <row r="5254" hidden="1" x14ac:dyDescent="0.25"/>
    <row r="5255" hidden="1" x14ac:dyDescent="0.25"/>
    <row r="5256" hidden="1" x14ac:dyDescent="0.25"/>
    <row r="5257" hidden="1" x14ac:dyDescent="0.25"/>
    <row r="5258" hidden="1" x14ac:dyDescent="0.25"/>
    <row r="5259" hidden="1" x14ac:dyDescent="0.25"/>
    <row r="5260" hidden="1" x14ac:dyDescent="0.25"/>
    <row r="5261" hidden="1" x14ac:dyDescent="0.25"/>
    <row r="5262" hidden="1" x14ac:dyDescent="0.25"/>
    <row r="5263" hidden="1" x14ac:dyDescent="0.25"/>
    <row r="5264" hidden="1" x14ac:dyDescent="0.25"/>
    <row r="5265" hidden="1" x14ac:dyDescent="0.25"/>
    <row r="5266" hidden="1" x14ac:dyDescent="0.25"/>
    <row r="5267" hidden="1" x14ac:dyDescent="0.25"/>
    <row r="5268" hidden="1" x14ac:dyDescent="0.25"/>
    <row r="5269" hidden="1" x14ac:dyDescent="0.25"/>
    <row r="5270" hidden="1" x14ac:dyDescent="0.25"/>
    <row r="5271" hidden="1" x14ac:dyDescent="0.25"/>
    <row r="5272" hidden="1" x14ac:dyDescent="0.25"/>
    <row r="5273" hidden="1" x14ac:dyDescent="0.25"/>
    <row r="5274" hidden="1" x14ac:dyDescent="0.25"/>
    <row r="5275" hidden="1" x14ac:dyDescent="0.25"/>
    <row r="5276" hidden="1" x14ac:dyDescent="0.25"/>
    <row r="5277" hidden="1" x14ac:dyDescent="0.25"/>
    <row r="5278" hidden="1" x14ac:dyDescent="0.25"/>
    <row r="5279" hidden="1" x14ac:dyDescent="0.25"/>
    <row r="5280" hidden="1" x14ac:dyDescent="0.25"/>
    <row r="5281" hidden="1" x14ac:dyDescent="0.25"/>
    <row r="5282" hidden="1" x14ac:dyDescent="0.25"/>
    <row r="5283" hidden="1" x14ac:dyDescent="0.25"/>
    <row r="5284" hidden="1" x14ac:dyDescent="0.25"/>
    <row r="5285" hidden="1" x14ac:dyDescent="0.25"/>
    <row r="5286" hidden="1" x14ac:dyDescent="0.25"/>
    <row r="5287" hidden="1" x14ac:dyDescent="0.25"/>
    <row r="5288" hidden="1" x14ac:dyDescent="0.25"/>
    <row r="5289" hidden="1" x14ac:dyDescent="0.25"/>
    <row r="5290" hidden="1" x14ac:dyDescent="0.25"/>
    <row r="5291" hidden="1" x14ac:dyDescent="0.25"/>
    <row r="5292" hidden="1" x14ac:dyDescent="0.25"/>
    <row r="5293" hidden="1" x14ac:dyDescent="0.25"/>
    <row r="5294" hidden="1" x14ac:dyDescent="0.25"/>
    <row r="5295" hidden="1" x14ac:dyDescent="0.25"/>
    <row r="5296" hidden="1" x14ac:dyDescent="0.25"/>
    <row r="5297" hidden="1" x14ac:dyDescent="0.25"/>
    <row r="5298" hidden="1" x14ac:dyDescent="0.25"/>
    <row r="5299" hidden="1" x14ac:dyDescent="0.25"/>
    <row r="5300" hidden="1" x14ac:dyDescent="0.25"/>
    <row r="5301" hidden="1" x14ac:dyDescent="0.25"/>
    <row r="5302" hidden="1" x14ac:dyDescent="0.25"/>
    <row r="5303" hidden="1" x14ac:dyDescent="0.25"/>
    <row r="5304" hidden="1" x14ac:dyDescent="0.25"/>
    <row r="5305" hidden="1" x14ac:dyDescent="0.25"/>
    <row r="5306" hidden="1" x14ac:dyDescent="0.25"/>
    <row r="5307" hidden="1" x14ac:dyDescent="0.25"/>
    <row r="5308" hidden="1" x14ac:dyDescent="0.25"/>
    <row r="5309" hidden="1" x14ac:dyDescent="0.25"/>
    <row r="5310" hidden="1" x14ac:dyDescent="0.25"/>
    <row r="5311" hidden="1" x14ac:dyDescent="0.25"/>
    <row r="5312" hidden="1" x14ac:dyDescent="0.25"/>
    <row r="5313" hidden="1" x14ac:dyDescent="0.25"/>
    <row r="5314" hidden="1" x14ac:dyDescent="0.25"/>
    <row r="5315" hidden="1" x14ac:dyDescent="0.25"/>
    <row r="5316" hidden="1" x14ac:dyDescent="0.25"/>
    <row r="5317" hidden="1" x14ac:dyDescent="0.25"/>
    <row r="5318" hidden="1" x14ac:dyDescent="0.25"/>
    <row r="5319" hidden="1" x14ac:dyDescent="0.25"/>
    <row r="5320" hidden="1" x14ac:dyDescent="0.25"/>
    <row r="5321" hidden="1" x14ac:dyDescent="0.25"/>
    <row r="5322" hidden="1" x14ac:dyDescent="0.25"/>
    <row r="5323" hidden="1" x14ac:dyDescent="0.25"/>
    <row r="5324" hidden="1" x14ac:dyDescent="0.25"/>
    <row r="5325" hidden="1" x14ac:dyDescent="0.25"/>
    <row r="5326" hidden="1" x14ac:dyDescent="0.25"/>
    <row r="5327" hidden="1" x14ac:dyDescent="0.25"/>
    <row r="5328" hidden="1" x14ac:dyDescent="0.25"/>
    <row r="5329" hidden="1" x14ac:dyDescent="0.25"/>
    <row r="5330" hidden="1" x14ac:dyDescent="0.25"/>
    <row r="5331" hidden="1" x14ac:dyDescent="0.25"/>
    <row r="5332" hidden="1" x14ac:dyDescent="0.25"/>
    <row r="5333" hidden="1" x14ac:dyDescent="0.25"/>
    <row r="5334" hidden="1" x14ac:dyDescent="0.25"/>
    <row r="5335" hidden="1" x14ac:dyDescent="0.25"/>
    <row r="5336" hidden="1" x14ac:dyDescent="0.25"/>
    <row r="5337" hidden="1" x14ac:dyDescent="0.25"/>
    <row r="5338" hidden="1" x14ac:dyDescent="0.25"/>
    <row r="5339" hidden="1" x14ac:dyDescent="0.25"/>
    <row r="5340" hidden="1" x14ac:dyDescent="0.25"/>
    <row r="5341" hidden="1" x14ac:dyDescent="0.25"/>
    <row r="5342" hidden="1" x14ac:dyDescent="0.25"/>
    <row r="5343" hidden="1" x14ac:dyDescent="0.25"/>
    <row r="5344" hidden="1" x14ac:dyDescent="0.25"/>
    <row r="5345" hidden="1" x14ac:dyDescent="0.25"/>
    <row r="5346" hidden="1" x14ac:dyDescent="0.25"/>
    <row r="5347" hidden="1" x14ac:dyDescent="0.25"/>
    <row r="5348" hidden="1" x14ac:dyDescent="0.25"/>
    <row r="5349" hidden="1" x14ac:dyDescent="0.25"/>
    <row r="5350" hidden="1" x14ac:dyDescent="0.25"/>
    <row r="5351" hidden="1" x14ac:dyDescent="0.25"/>
    <row r="5352" hidden="1" x14ac:dyDescent="0.25"/>
    <row r="5353" hidden="1" x14ac:dyDescent="0.25"/>
    <row r="5354" hidden="1" x14ac:dyDescent="0.25"/>
    <row r="5355" hidden="1" x14ac:dyDescent="0.25"/>
    <row r="5356" hidden="1" x14ac:dyDescent="0.25"/>
    <row r="5357" hidden="1" x14ac:dyDescent="0.25"/>
    <row r="5358" hidden="1" x14ac:dyDescent="0.25"/>
    <row r="5359" hidden="1" x14ac:dyDescent="0.25"/>
    <row r="5360" hidden="1" x14ac:dyDescent="0.25"/>
    <row r="5361" hidden="1" x14ac:dyDescent="0.25"/>
    <row r="5362" hidden="1" x14ac:dyDescent="0.25"/>
    <row r="5363" hidden="1" x14ac:dyDescent="0.25"/>
    <row r="5364" hidden="1" x14ac:dyDescent="0.25"/>
    <row r="5365" hidden="1" x14ac:dyDescent="0.25"/>
    <row r="5366" hidden="1" x14ac:dyDescent="0.25"/>
    <row r="5367" hidden="1" x14ac:dyDescent="0.25"/>
    <row r="5368" hidden="1" x14ac:dyDescent="0.25"/>
    <row r="5369" hidden="1" x14ac:dyDescent="0.25"/>
    <row r="5370" hidden="1" x14ac:dyDescent="0.25"/>
    <row r="5371" hidden="1" x14ac:dyDescent="0.25"/>
    <row r="5372" hidden="1" x14ac:dyDescent="0.25"/>
    <row r="5373" hidden="1" x14ac:dyDescent="0.25"/>
    <row r="5374" hidden="1" x14ac:dyDescent="0.25"/>
    <row r="5375" hidden="1" x14ac:dyDescent="0.25"/>
    <row r="5376" hidden="1" x14ac:dyDescent="0.25"/>
    <row r="5377" hidden="1" x14ac:dyDescent="0.25"/>
    <row r="5378" hidden="1" x14ac:dyDescent="0.25"/>
    <row r="5379" hidden="1" x14ac:dyDescent="0.25"/>
    <row r="5380" hidden="1" x14ac:dyDescent="0.25"/>
    <row r="5381" hidden="1" x14ac:dyDescent="0.25"/>
    <row r="5382" hidden="1" x14ac:dyDescent="0.25"/>
    <row r="5383" hidden="1" x14ac:dyDescent="0.25"/>
    <row r="5384" hidden="1" x14ac:dyDescent="0.25"/>
    <row r="5385" hidden="1" x14ac:dyDescent="0.25"/>
    <row r="5386" hidden="1" x14ac:dyDescent="0.25"/>
    <row r="5387" hidden="1" x14ac:dyDescent="0.25"/>
    <row r="5388" hidden="1" x14ac:dyDescent="0.25"/>
    <row r="5389" hidden="1" x14ac:dyDescent="0.25"/>
    <row r="5390" hidden="1" x14ac:dyDescent="0.25"/>
    <row r="5391" hidden="1" x14ac:dyDescent="0.25"/>
    <row r="5392" hidden="1" x14ac:dyDescent="0.25"/>
    <row r="5393" hidden="1" x14ac:dyDescent="0.25"/>
    <row r="5394" hidden="1" x14ac:dyDescent="0.25"/>
    <row r="5395" hidden="1" x14ac:dyDescent="0.25"/>
    <row r="5396" hidden="1" x14ac:dyDescent="0.25"/>
    <row r="5397" hidden="1" x14ac:dyDescent="0.25"/>
    <row r="5398" hidden="1" x14ac:dyDescent="0.25"/>
    <row r="5399" hidden="1" x14ac:dyDescent="0.25"/>
    <row r="5400" hidden="1" x14ac:dyDescent="0.25"/>
    <row r="5401" hidden="1" x14ac:dyDescent="0.25"/>
    <row r="5402" hidden="1" x14ac:dyDescent="0.25"/>
    <row r="5403" hidden="1" x14ac:dyDescent="0.25"/>
    <row r="5404" hidden="1" x14ac:dyDescent="0.25"/>
    <row r="5405" hidden="1" x14ac:dyDescent="0.25"/>
    <row r="5406" hidden="1" x14ac:dyDescent="0.25"/>
    <row r="5407" hidden="1" x14ac:dyDescent="0.25"/>
    <row r="5408" hidden="1" x14ac:dyDescent="0.25"/>
    <row r="5409" hidden="1" x14ac:dyDescent="0.25"/>
    <row r="5410" hidden="1" x14ac:dyDescent="0.25"/>
    <row r="5411" hidden="1" x14ac:dyDescent="0.25"/>
    <row r="5412" hidden="1" x14ac:dyDescent="0.25"/>
    <row r="5413" hidden="1" x14ac:dyDescent="0.25"/>
    <row r="5414" hidden="1" x14ac:dyDescent="0.25"/>
    <row r="5415" hidden="1" x14ac:dyDescent="0.25"/>
    <row r="5416" hidden="1" x14ac:dyDescent="0.25"/>
    <row r="5417" hidden="1" x14ac:dyDescent="0.25"/>
    <row r="5418" hidden="1" x14ac:dyDescent="0.25"/>
    <row r="5419" hidden="1" x14ac:dyDescent="0.25"/>
    <row r="5420" hidden="1" x14ac:dyDescent="0.25"/>
    <row r="5421" hidden="1" x14ac:dyDescent="0.25"/>
    <row r="5422" hidden="1" x14ac:dyDescent="0.25"/>
    <row r="5423" hidden="1" x14ac:dyDescent="0.25"/>
    <row r="5424" hidden="1" x14ac:dyDescent="0.25"/>
    <row r="5425" hidden="1" x14ac:dyDescent="0.25"/>
    <row r="5426" hidden="1" x14ac:dyDescent="0.25"/>
    <row r="5427" hidden="1" x14ac:dyDescent="0.25"/>
    <row r="5428" hidden="1" x14ac:dyDescent="0.25"/>
    <row r="5429" hidden="1" x14ac:dyDescent="0.25"/>
    <row r="5430" hidden="1" x14ac:dyDescent="0.25"/>
    <row r="5431" hidden="1" x14ac:dyDescent="0.25"/>
    <row r="5432" hidden="1" x14ac:dyDescent="0.25"/>
    <row r="5433" hidden="1" x14ac:dyDescent="0.25"/>
    <row r="5434" hidden="1" x14ac:dyDescent="0.25"/>
    <row r="5435" hidden="1" x14ac:dyDescent="0.25"/>
    <row r="5436" hidden="1" x14ac:dyDescent="0.25"/>
    <row r="5437" hidden="1" x14ac:dyDescent="0.25"/>
    <row r="5438" hidden="1" x14ac:dyDescent="0.25"/>
    <row r="5439" hidden="1" x14ac:dyDescent="0.25"/>
    <row r="5440" hidden="1" x14ac:dyDescent="0.25"/>
    <row r="5441" hidden="1" x14ac:dyDescent="0.25"/>
    <row r="5442" hidden="1" x14ac:dyDescent="0.25"/>
    <row r="5443" hidden="1" x14ac:dyDescent="0.25"/>
    <row r="5444" hidden="1" x14ac:dyDescent="0.25"/>
    <row r="5445" hidden="1" x14ac:dyDescent="0.25"/>
    <row r="5446" hidden="1" x14ac:dyDescent="0.25"/>
    <row r="5447" hidden="1" x14ac:dyDescent="0.25"/>
    <row r="5448" hidden="1" x14ac:dyDescent="0.25"/>
    <row r="5449" hidden="1" x14ac:dyDescent="0.25"/>
    <row r="5450" hidden="1" x14ac:dyDescent="0.25"/>
    <row r="5451" hidden="1" x14ac:dyDescent="0.25"/>
    <row r="5452" hidden="1" x14ac:dyDescent="0.25"/>
    <row r="5453" hidden="1" x14ac:dyDescent="0.25"/>
    <row r="5454" hidden="1" x14ac:dyDescent="0.25"/>
    <row r="5455" hidden="1" x14ac:dyDescent="0.25"/>
    <row r="5456" hidden="1" x14ac:dyDescent="0.25"/>
    <row r="5457" hidden="1" x14ac:dyDescent="0.25"/>
    <row r="5458" hidden="1" x14ac:dyDescent="0.25"/>
    <row r="5459" hidden="1" x14ac:dyDescent="0.25"/>
    <row r="5460" hidden="1" x14ac:dyDescent="0.25"/>
    <row r="5461" hidden="1" x14ac:dyDescent="0.25"/>
    <row r="5462" hidden="1" x14ac:dyDescent="0.25"/>
    <row r="5463" hidden="1" x14ac:dyDescent="0.25"/>
    <row r="5464" hidden="1" x14ac:dyDescent="0.25"/>
    <row r="5465" hidden="1" x14ac:dyDescent="0.25"/>
    <row r="5466" hidden="1" x14ac:dyDescent="0.25"/>
    <row r="5467" hidden="1" x14ac:dyDescent="0.25"/>
    <row r="5468" hidden="1" x14ac:dyDescent="0.25"/>
    <row r="5469" hidden="1" x14ac:dyDescent="0.25"/>
    <row r="5470" hidden="1" x14ac:dyDescent="0.25"/>
    <row r="5471" hidden="1" x14ac:dyDescent="0.25"/>
    <row r="5472" hidden="1" x14ac:dyDescent="0.25"/>
    <row r="5473" hidden="1" x14ac:dyDescent="0.25"/>
    <row r="5474" hidden="1" x14ac:dyDescent="0.25"/>
    <row r="5475" hidden="1" x14ac:dyDescent="0.25"/>
    <row r="5476" hidden="1" x14ac:dyDescent="0.25"/>
    <row r="5477" hidden="1" x14ac:dyDescent="0.25"/>
    <row r="5478" hidden="1" x14ac:dyDescent="0.25"/>
    <row r="5479" hidden="1" x14ac:dyDescent="0.25"/>
    <row r="5480" hidden="1" x14ac:dyDescent="0.25"/>
    <row r="5481" hidden="1" x14ac:dyDescent="0.25"/>
    <row r="5482" hidden="1" x14ac:dyDescent="0.25"/>
    <row r="5483" hidden="1" x14ac:dyDescent="0.25"/>
    <row r="5484" hidden="1" x14ac:dyDescent="0.25"/>
    <row r="5485" hidden="1" x14ac:dyDescent="0.25"/>
    <row r="5486" hidden="1" x14ac:dyDescent="0.25"/>
    <row r="5487" hidden="1" x14ac:dyDescent="0.25"/>
    <row r="5488" hidden="1" x14ac:dyDescent="0.25"/>
    <row r="5489" hidden="1" x14ac:dyDescent="0.25"/>
    <row r="5490" hidden="1" x14ac:dyDescent="0.25"/>
    <row r="5491" hidden="1" x14ac:dyDescent="0.25"/>
    <row r="5492" hidden="1" x14ac:dyDescent="0.25"/>
    <row r="5493" hidden="1" x14ac:dyDescent="0.25"/>
    <row r="5494" hidden="1" x14ac:dyDescent="0.25"/>
    <row r="5495" hidden="1" x14ac:dyDescent="0.25"/>
    <row r="5496" hidden="1" x14ac:dyDescent="0.25"/>
    <row r="5497" hidden="1" x14ac:dyDescent="0.25"/>
    <row r="5498" hidden="1" x14ac:dyDescent="0.25"/>
    <row r="5499" hidden="1" x14ac:dyDescent="0.25"/>
    <row r="5500" hidden="1" x14ac:dyDescent="0.25"/>
    <row r="5501" hidden="1" x14ac:dyDescent="0.25"/>
    <row r="5502" hidden="1" x14ac:dyDescent="0.25"/>
    <row r="5503" hidden="1" x14ac:dyDescent="0.25"/>
    <row r="5504" hidden="1" x14ac:dyDescent="0.25"/>
    <row r="5505" hidden="1" x14ac:dyDescent="0.25"/>
    <row r="5506" hidden="1" x14ac:dyDescent="0.25"/>
    <row r="5507" hidden="1" x14ac:dyDescent="0.25"/>
    <row r="5508" hidden="1" x14ac:dyDescent="0.25"/>
    <row r="5509" hidden="1" x14ac:dyDescent="0.25"/>
    <row r="5510" hidden="1" x14ac:dyDescent="0.25"/>
    <row r="5511" hidden="1" x14ac:dyDescent="0.25"/>
    <row r="5512" hidden="1" x14ac:dyDescent="0.25"/>
    <row r="5513" hidden="1" x14ac:dyDescent="0.25"/>
    <row r="5514" hidden="1" x14ac:dyDescent="0.25"/>
    <row r="5515" hidden="1" x14ac:dyDescent="0.25"/>
    <row r="5516" hidden="1" x14ac:dyDescent="0.25"/>
    <row r="5517" hidden="1" x14ac:dyDescent="0.25"/>
    <row r="5518" hidden="1" x14ac:dyDescent="0.25"/>
    <row r="5519" hidden="1" x14ac:dyDescent="0.25"/>
    <row r="5520" hidden="1" x14ac:dyDescent="0.25"/>
    <row r="5521" hidden="1" x14ac:dyDescent="0.25"/>
    <row r="5522" hidden="1" x14ac:dyDescent="0.25"/>
    <row r="5523" hidden="1" x14ac:dyDescent="0.25"/>
    <row r="5524" hidden="1" x14ac:dyDescent="0.25"/>
    <row r="5525" hidden="1" x14ac:dyDescent="0.25"/>
    <row r="5526" hidden="1" x14ac:dyDescent="0.25"/>
    <row r="5527" hidden="1" x14ac:dyDescent="0.25"/>
    <row r="5528" hidden="1" x14ac:dyDescent="0.25"/>
    <row r="5529" hidden="1" x14ac:dyDescent="0.25"/>
    <row r="5530" hidden="1" x14ac:dyDescent="0.25"/>
    <row r="5531" hidden="1" x14ac:dyDescent="0.25"/>
    <row r="5532" hidden="1" x14ac:dyDescent="0.25"/>
    <row r="5533" hidden="1" x14ac:dyDescent="0.25"/>
    <row r="5534" hidden="1" x14ac:dyDescent="0.25"/>
    <row r="5535" hidden="1" x14ac:dyDescent="0.25"/>
    <row r="5536" hidden="1" x14ac:dyDescent="0.25"/>
    <row r="5537" hidden="1" x14ac:dyDescent="0.25"/>
    <row r="5538" hidden="1" x14ac:dyDescent="0.25"/>
    <row r="5539" hidden="1" x14ac:dyDescent="0.25"/>
    <row r="5540" hidden="1" x14ac:dyDescent="0.25"/>
    <row r="5541" hidden="1" x14ac:dyDescent="0.25"/>
    <row r="5542" hidden="1" x14ac:dyDescent="0.25"/>
    <row r="5543" hidden="1" x14ac:dyDescent="0.25"/>
    <row r="5544" hidden="1" x14ac:dyDescent="0.25"/>
    <row r="5545" hidden="1" x14ac:dyDescent="0.25"/>
    <row r="5546" hidden="1" x14ac:dyDescent="0.25"/>
    <row r="5547" hidden="1" x14ac:dyDescent="0.25"/>
    <row r="5548" hidden="1" x14ac:dyDescent="0.25"/>
    <row r="5549" hidden="1" x14ac:dyDescent="0.25"/>
    <row r="5550" hidden="1" x14ac:dyDescent="0.25"/>
    <row r="5551" hidden="1" x14ac:dyDescent="0.25"/>
    <row r="5552" hidden="1" x14ac:dyDescent="0.25"/>
    <row r="5553" hidden="1" x14ac:dyDescent="0.25"/>
    <row r="5554" hidden="1" x14ac:dyDescent="0.25"/>
    <row r="5555" hidden="1" x14ac:dyDescent="0.25"/>
    <row r="5556" hidden="1" x14ac:dyDescent="0.25"/>
    <row r="5557" hidden="1" x14ac:dyDescent="0.25"/>
    <row r="5558" hidden="1" x14ac:dyDescent="0.25"/>
    <row r="5559" hidden="1" x14ac:dyDescent="0.25"/>
    <row r="5560" hidden="1" x14ac:dyDescent="0.25"/>
    <row r="5561" hidden="1" x14ac:dyDescent="0.25"/>
    <row r="5562" hidden="1" x14ac:dyDescent="0.25"/>
    <row r="5563" hidden="1" x14ac:dyDescent="0.25"/>
    <row r="5564" hidden="1" x14ac:dyDescent="0.25"/>
    <row r="5565" hidden="1" x14ac:dyDescent="0.25"/>
    <row r="5566" hidden="1" x14ac:dyDescent="0.25"/>
    <row r="5567" hidden="1" x14ac:dyDescent="0.25"/>
    <row r="5568" hidden="1" x14ac:dyDescent="0.25"/>
    <row r="5569" hidden="1" x14ac:dyDescent="0.25"/>
    <row r="5570" hidden="1" x14ac:dyDescent="0.25"/>
    <row r="5571" hidden="1" x14ac:dyDescent="0.25"/>
    <row r="5572" hidden="1" x14ac:dyDescent="0.25"/>
    <row r="5573" hidden="1" x14ac:dyDescent="0.25"/>
    <row r="5574" hidden="1" x14ac:dyDescent="0.25"/>
    <row r="5575" hidden="1" x14ac:dyDescent="0.25"/>
    <row r="5576" hidden="1" x14ac:dyDescent="0.25"/>
    <row r="5577" hidden="1" x14ac:dyDescent="0.25"/>
    <row r="5578" hidden="1" x14ac:dyDescent="0.25"/>
    <row r="5579" hidden="1" x14ac:dyDescent="0.25"/>
    <row r="5580" hidden="1" x14ac:dyDescent="0.25"/>
    <row r="5581" hidden="1" x14ac:dyDescent="0.25"/>
    <row r="5582" hidden="1" x14ac:dyDescent="0.25"/>
    <row r="5583" hidden="1" x14ac:dyDescent="0.25"/>
    <row r="5584" hidden="1" x14ac:dyDescent="0.25"/>
    <row r="5585" hidden="1" x14ac:dyDescent="0.25"/>
    <row r="5586" hidden="1" x14ac:dyDescent="0.25"/>
    <row r="5587" hidden="1" x14ac:dyDescent="0.25"/>
    <row r="5588" hidden="1" x14ac:dyDescent="0.25"/>
    <row r="5589" hidden="1" x14ac:dyDescent="0.25"/>
    <row r="5590" hidden="1" x14ac:dyDescent="0.25"/>
    <row r="5591" hidden="1" x14ac:dyDescent="0.25"/>
    <row r="5592" hidden="1" x14ac:dyDescent="0.25"/>
    <row r="5593" hidden="1" x14ac:dyDescent="0.25"/>
    <row r="5594" hidden="1" x14ac:dyDescent="0.25"/>
    <row r="5595" hidden="1" x14ac:dyDescent="0.25"/>
    <row r="5596" hidden="1" x14ac:dyDescent="0.25"/>
    <row r="5597" hidden="1" x14ac:dyDescent="0.25"/>
    <row r="5598" hidden="1" x14ac:dyDescent="0.25"/>
    <row r="5599" hidden="1" x14ac:dyDescent="0.25"/>
    <row r="5600" hidden="1" x14ac:dyDescent="0.25"/>
    <row r="5601" hidden="1" x14ac:dyDescent="0.25"/>
    <row r="5602" hidden="1" x14ac:dyDescent="0.25"/>
    <row r="5603" hidden="1" x14ac:dyDescent="0.25"/>
    <row r="5604" hidden="1" x14ac:dyDescent="0.25"/>
    <row r="5605" hidden="1" x14ac:dyDescent="0.25"/>
    <row r="5606" hidden="1" x14ac:dyDescent="0.25"/>
    <row r="5607" hidden="1" x14ac:dyDescent="0.25"/>
    <row r="5608" hidden="1" x14ac:dyDescent="0.25"/>
    <row r="5609" hidden="1" x14ac:dyDescent="0.25"/>
    <row r="5610" hidden="1" x14ac:dyDescent="0.25"/>
    <row r="5611" hidden="1" x14ac:dyDescent="0.25"/>
    <row r="5612" hidden="1" x14ac:dyDescent="0.25"/>
    <row r="5613" hidden="1" x14ac:dyDescent="0.25"/>
    <row r="5614" hidden="1" x14ac:dyDescent="0.25"/>
    <row r="5615" hidden="1" x14ac:dyDescent="0.25"/>
    <row r="5616" hidden="1" x14ac:dyDescent="0.25"/>
    <row r="5617" hidden="1" x14ac:dyDescent="0.25"/>
    <row r="5618" hidden="1" x14ac:dyDescent="0.25"/>
    <row r="5619" hidden="1" x14ac:dyDescent="0.25"/>
    <row r="5620" hidden="1" x14ac:dyDescent="0.25"/>
    <row r="5621" hidden="1" x14ac:dyDescent="0.25"/>
    <row r="5622" hidden="1" x14ac:dyDescent="0.25"/>
    <row r="5623" hidden="1" x14ac:dyDescent="0.25"/>
    <row r="5624" hidden="1" x14ac:dyDescent="0.25"/>
    <row r="5625" hidden="1" x14ac:dyDescent="0.25"/>
    <row r="5626" hidden="1" x14ac:dyDescent="0.25"/>
    <row r="5627" hidden="1" x14ac:dyDescent="0.25"/>
    <row r="5628" hidden="1" x14ac:dyDescent="0.25"/>
    <row r="5629" hidden="1" x14ac:dyDescent="0.25"/>
    <row r="5630" hidden="1" x14ac:dyDescent="0.25"/>
    <row r="5631" hidden="1" x14ac:dyDescent="0.25"/>
    <row r="5632" hidden="1" x14ac:dyDescent="0.25"/>
    <row r="5633" hidden="1" x14ac:dyDescent="0.25"/>
    <row r="5634" hidden="1" x14ac:dyDescent="0.25"/>
    <row r="5635" hidden="1" x14ac:dyDescent="0.25"/>
    <row r="5636" hidden="1" x14ac:dyDescent="0.25"/>
    <row r="5637" hidden="1" x14ac:dyDescent="0.25"/>
    <row r="5638" hidden="1" x14ac:dyDescent="0.25"/>
    <row r="5639" hidden="1" x14ac:dyDescent="0.25"/>
    <row r="5640" hidden="1" x14ac:dyDescent="0.25"/>
    <row r="5641" hidden="1" x14ac:dyDescent="0.25"/>
    <row r="5642" hidden="1" x14ac:dyDescent="0.25"/>
    <row r="5643" hidden="1" x14ac:dyDescent="0.25"/>
    <row r="5644" hidden="1" x14ac:dyDescent="0.25"/>
    <row r="5645" hidden="1" x14ac:dyDescent="0.25"/>
    <row r="5646" hidden="1" x14ac:dyDescent="0.25"/>
    <row r="5647" hidden="1" x14ac:dyDescent="0.25"/>
    <row r="5648" hidden="1" x14ac:dyDescent="0.25"/>
    <row r="5649" hidden="1" x14ac:dyDescent="0.25"/>
    <row r="5650" hidden="1" x14ac:dyDescent="0.25"/>
    <row r="5651" hidden="1" x14ac:dyDescent="0.25"/>
    <row r="5652" hidden="1" x14ac:dyDescent="0.25"/>
    <row r="5653" hidden="1" x14ac:dyDescent="0.25"/>
    <row r="5654" hidden="1" x14ac:dyDescent="0.25"/>
    <row r="5655" hidden="1" x14ac:dyDescent="0.25"/>
    <row r="5656" hidden="1" x14ac:dyDescent="0.25"/>
    <row r="5657" hidden="1" x14ac:dyDescent="0.25"/>
    <row r="5658" hidden="1" x14ac:dyDescent="0.25"/>
    <row r="5659" hidden="1" x14ac:dyDescent="0.25"/>
    <row r="5660" hidden="1" x14ac:dyDescent="0.25"/>
    <row r="5661" hidden="1" x14ac:dyDescent="0.25"/>
    <row r="5662" hidden="1" x14ac:dyDescent="0.25"/>
    <row r="5663" hidden="1" x14ac:dyDescent="0.25"/>
    <row r="5664" hidden="1" x14ac:dyDescent="0.25"/>
    <row r="5665" hidden="1" x14ac:dyDescent="0.25"/>
    <row r="5666" hidden="1" x14ac:dyDescent="0.25"/>
    <row r="5667" hidden="1" x14ac:dyDescent="0.25"/>
    <row r="5668" hidden="1" x14ac:dyDescent="0.25"/>
    <row r="5669" hidden="1" x14ac:dyDescent="0.25"/>
    <row r="5670" hidden="1" x14ac:dyDescent="0.25"/>
    <row r="5671" hidden="1" x14ac:dyDescent="0.25"/>
    <row r="5672" hidden="1" x14ac:dyDescent="0.25"/>
    <row r="5673" hidden="1" x14ac:dyDescent="0.25"/>
    <row r="5674" hidden="1" x14ac:dyDescent="0.25"/>
    <row r="5675" hidden="1" x14ac:dyDescent="0.25"/>
    <row r="5676" hidden="1" x14ac:dyDescent="0.25"/>
    <row r="5677" hidden="1" x14ac:dyDescent="0.25"/>
    <row r="5678" hidden="1" x14ac:dyDescent="0.25"/>
    <row r="5679" hidden="1" x14ac:dyDescent="0.25"/>
    <row r="5680" hidden="1" x14ac:dyDescent="0.25"/>
    <row r="5681" hidden="1" x14ac:dyDescent="0.25"/>
    <row r="5682" hidden="1" x14ac:dyDescent="0.25"/>
    <row r="5683" hidden="1" x14ac:dyDescent="0.25"/>
    <row r="5684" hidden="1" x14ac:dyDescent="0.25"/>
    <row r="5685" hidden="1" x14ac:dyDescent="0.25"/>
    <row r="5686" hidden="1" x14ac:dyDescent="0.25"/>
    <row r="5687" hidden="1" x14ac:dyDescent="0.25"/>
    <row r="5688" hidden="1" x14ac:dyDescent="0.25"/>
    <row r="5689" hidden="1" x14ac:dyDescent="0.25"/>
    <row r="5690" hidden="1" x14ac:dyDescent="0.25"/>
    <row r="5691" hidden="1" x14ac:dyDescent="0.25"/>
    <row r="5692" hidden="1" x14ac:dyDescent="0.25"/>
    <row r="5693" hidden="1" x14ac:dyDescent="0.25"/>
    <row r="5694" hidden="1" x14ac:dyDescent="0.25"/>
    <row r="5695" hidden="1" x14ac:dyDescent="0.25"/>
    <row r="5696" hidden="1" x14ac:dyDescent="0.25"/>
    <row r="5697" hidden="1" x14ac:dyDescent="0.25"/>
    <row r="5698" hidden="1" x14ac:dyDescent="0.25"/>
    <row r="5699" hidden="1" x14ac:dyDescent="0.25"/>
    <row r="5700" hidden="1" x14ac:dyDescent="0.25"/>
    <row r="5701" hidden="1" x14ac:dyDescent="0.25"/>
    <row r="5702" hidden="1" x14ac:dyDescent="0.25"/>
    <row r="5703" hidden="1" x14ac:dyDescent="0.25"/>
    <row r="5704" hidden="1" x14ac:dyDescent="0.25"/>
    <row r="5705" hidden="1" x14ac:dyDescent="0.25"/>
    <row r="5706" hidden="1" x14ac:dyDescent="0.25"/>
    <row r="5707" hidden="1" x14ac:dyDescent="0.25"/>
    <row r="5708" hidden="1" x14ac:dyDescent="0.25"/>
    <row r="5709" hidden="1" x14ac:dyDescent="0.25"/>
    <row r="5710" hidden="1" x14ac:dyDescent="0.25"/>
    <row r="5711" hidden="1" x14ac:dyDescent="0.25"/>
    <row r="5712" hidden="1" x14ac:dyDescent="0.25"/>
    <row r="5713" hidden="1" x14ac:dyDescent="0.25"/>
    <row r="5714" hidden="1" x14ac:dyDescent="0.25"/>
    <row r="5715" hidden="1" x14ac:dyDescent="0.25"/>
    <row r="5716" hidden="1" x14ac:dyDescent="0.25"/>
    <row r="5717" hidden="1" x14ac:dyDescent="0.25"/>
    <row r="5718" hidden="1" x14ac:dyDescent="0.25"/>
    <row r="5719" hidden="1" x14ac:dyDescent="0.25"/>
    <row r="5720" hidden="1" x14ac:dyDescent="0.25"/>
    <row r="5721" hidden="1" x14ac:dyDescent="0.25"/>
    <row r="5722" hidden="1" x14ac:dyDescent="0.25"/>
    <row r="5723" hidden="1" x14ac:dyDescent="0.25"/>
    <row r="5724" hidden="1" x14ac:dyDescent="0.25"/>
    <row r="5725" hidden="1" x14ac:dyDescent="0.25"/>
    <row r="5726" hidden="1" x14ac:dyDescent="0.25"/>
    <row r="5727" hidden="1" x14ac:dyDescent="0.25"/>
    <row r="5728" hidden="1" x14ac:dyDescent="0.25"/>
    <row r="5729" hidden="1" x14ac:dyDescent="0.25"/>
    <row r="5730" hidden="1" x14ac:dyDescent="0.25"/>
    <row r="5731" hidden="1" x14ac:dyDescent="0.25"/>
    <row r="5732" hidden="1" x14ac:dyDescent="0.25"/>
    <row r="5733" hidden="1" x14ac:dyDescent="0.25"/>
    <row r="5734" hidden="1" x14ac:dyDescent="0.25"/>
    <row r="5735" hidden="1" x14ac:dyDescent="0.25"/>
    <row r="5736" hidden="1" x14ac:dyDescent="0.25"/>
    <row r="5737" hidden="1" x14ac:dyDescent="0.25"/>
    <row r="5738" hidden="1" x14ac:dyDescent="0.25"/>
    <row r="5739" hidden="1" x14ac:dyDescent="0.25"/>
    <row r="5740" hidden="1" x14ac:dyDescent="0.25"/>
    <row r="5741" hidden="1" x14ac:dyDescent="0.25"/>
    <row r="5742" hidden="1" x14ac:dyDescent="0.25"/>
    <row r="5743" hidden="1" x14ac:dyDescent="0.25"/>
    <row r="5744" hidden="1" x14ac:dyDescent="0.25"/>
    <row r="5745" hidden="1" x14ac:dyDescent="0.25"/>
    <row r="5746" hidden="1" x14ac:dyDescent="0.25"/>
    <row r="5747" hidden="1" x14ac:dyDescent="0.25"/>
    <row r="5748" hidden="1" x14ac:dyDescent="0.25"/>
    <row r="5749" hidden="1" x14ac:dyDescent="0.25"/>
    <row r="5750" hidden="1" x14ac:dyDescent="0.25"/>
    <row r="5751" hidden="1" x14ac:dyDescent="0.25"/>
    <row r="5752" hidden="1" x14ac:dyDescent="0.25"/>
    <row r="5753" hidden="1" x14ac:dyDescent="0.25"/>
    <row r="5754" hidden="1" x14ac:dyDescent="0.25"/>
    <row r="5755" hidden="1" x14ac:dyDescent="0.25"/>
    <row r="5756" hidden="1" x14ac:dyDescent="0.25"/>
    <row r="5757" hidden="1" x14ac:dyDescent="0.25"/>
    <row r="5758" hidden="1" x14ac:dyDescent="0.25"/>
    <row r="5759" hidden="1" x14ac:dyDescent="0.25"/>
    <row r="5760" hidden="1" x14ac:dyDescent="0.25"/>
    <row r="5761" hidden="1" x14ac:dyDescent="0.25"/>
    <row r="5762" hidden="1" x14ac:dyDescent="0.25"/>
    <row r="5763" hidden="1" x14ac:dyDescent="0.25"/>
    <row r="5764" hidden="1" x14ac:dyDescent="0.25"/>
    <row r="5765" hidden="1" x14ac:dyDescent="0.25"/>
    <row r="5766" hidden="1" x14ac:dyDescent="0.25"/>
    <row r="5767" hidden="1" x14ac:dyDescent="0.25"/>
    <row r="5768" hidden="1" x14ac:dyDescent="0.25"/>
    <row r="5769" hidden="1" x14ac:dyDescent="0.25"/>
    <row r="5770" hidden="1" x14ac:dyDescent="0.25"/>
    <row r="5771" hidden="1" x14ac:dyDescent="0.25"/>
    <row r="5772" hidden="1" x14ac:dyDescent="0.25"/>
    <row r="5773" hidden="1" x14ac:dyDescent="0.25"/>
    <row r="5774" hidden="1" x14ac:dyDescent="0.25"/>
    <row r="5775" hidden="1" x14ac:dyDescent="0.25"/>
    <row r="5776" hidden="1" x14ac:dyDescent="0.25"/>
    <row r="5777" hidden="1" x14ac:dyDescent="0.25"/>
    <row r="5778" hidden="1" x14ac:dyDescent="0.25"/>
    <row r="5779" hidden="1" x14ac:dyDescent="0.25"/>
    <row r="5780" hidden="1" x14ac:dyDescent="0.25"/>
    <row r="5781" hidden="1" x14ac:dyDescent="0.25"/>
    <row r="5782" hidden="1" x14ac:dyDescent="0.25"/>
    <row r="5783" hidden="1" x14ac:dyDescent="0.25"/>
    <row r="5784" hidden="1" x14ac:dyDescent="0.25"/>
    <row r="5785" hidden="1" x14ac:dyDescent="0.25"/>
    <row r="5786" hidden="1" x14ac:dyDescent="0.25"/>
    <row r="5787" hidden="1" x14ac:dyDescent="0.25"/>
    <row r="5788" hidden="1" x14ac:dyDescent="0.25"/>
    <row r="5789" hidden="1" x14ac:dyDescent="0.25"/>
    <row r="5790" hidden="1" x14ac:dyDescent="0.25"/>
    <row r="5791" hidden="1" x14ac:dyDescent="0.25"/>
    <row r="5792" hidden="1" x14ac:dyDescent="0.25"/>
    <row r="5793" hidden="1" x14ac:dyDescent="0.25"/>
    <row r="5794" hidden="1" x14ac:dyDescent="0.25"/>
    <row r="5795" hidden="1" x14ac:dyDescent="0.25"/>
    <row r="5796" hidden="1" x14ac:dyDescent="0.25"/>
    <row r="5797" hidden="1" x14ac:dyDescent="0.25"/>
    <row r="5798" hidden="1" x14ac:dyDescent="0.25"/>
    <row r="5799" hidden="1" x14ac:dyDescent="0.25"/>
    <row r="5800" hidden="1" x14ac:dyDescent="0.25"/>
    <row r="5801" hidden="1" x14ac:dyDescent="0.25"/>
    <row r="5802" hidden="1" x14ac:dyDescent="0.25"/>
    <row r="5803" hidden="1" x14ac:dyDescent="0.25"/>
    <row r="5804" hidden="1" x14ac:dyDescent="0.25"/>
    <row r="5805" hidden="1" x14ac:dyDescent="0.25"/>
    <row r="5806" hidden="1" x14ac:dyDescent="0.25"/>
    <row r="5807" hidden="1" x14ac:dyDescent="0.25"/>
    <row r="5808" hidden="1" x14ac:dyDescent="0.25"/>
    <row r="5809" hidden="1" x14ac:dyDescent="0.25"/>
    <row r="5810" hidden="1" x14ac:dyDescent="0.25"/>
    <row r="5811" hidden="1" x14ac:dyDescent="0.25"/>
    <row r="5812" hidden="1" x14ac:dyDescent="0.25"/>
    <row r="5813" hidden="1" x14ac:dyDescent="0.25"/>
    <row r="5814" hidden="1" x14ac:dyDescent="0.25"/>
    <row r="5815" hidden="1" x14ac:dyDescent="0.25"/>
    <row r="5816" hidden="1" x14ac:dyDescent="0.25"/>
    <row r="5817" hidden="1" x14ac:dyDescent="0.25"/>
    <row r="5818" hidden="1" x14ac:dyDescent="0.25"/>
    <row r="5819" hidden="1" x14ac:dyDescent="0.25"/>
    <row r="5820" hidden="1" x14ac:dyDescent="0.25"/>
    <row r="5821" hidden="1" x14ac:dyDescent="0.25"/>
    <row r="5822" hidden="1" x14ac:dyDescent="0.25"/>
    <row r="5823" hidden="1" x14ac:dyDescent="0.25"/>
    <row r="5824" hidden="1" x14ac:dyDescent="0.25"/>
    <row r="5825" hidden="1" x14ac:dyDescent="0.25"/>
    <row r="5826" hidden="1" x14ac:dyDescent="0.25"/>
    <row r="5827" hidden="1" x14ac:dyDescent="0.25"/>
    <row r="5828" hidden="1" x14ac:dyDescent="0.25"/>
    <row r="5829" hidden="1" x14ac:dyDescent="0.25"/>
    <row r="5830" hidden="1" x14ac:dyDescent="0.25"/>
    <row r="5831" hidden="1" x14ac:dyDescent="0.25"/>
    <row r="5832" hidden="1" x14ac:dyDescent="0.25"/>
    <row r="5833" hidden="1" x14ac:dyDescent="0.25"/>
    <row r="5834" hidden="1" x14ac:dyDescent="0.25"/>
    <row r="5835" hidden="1" x14ac:dyDescent="0.25"/>
    <row r="5836" hidden="1" x14ac:dyDescent="0.25"/>
    <row r="5837" hidden="1" x14ac:dyDescent="0.25"/>
    <row r="5838" hidden="1" x14ac:dyDescent="0.25"/>
    <row r="5839" hidden="1" x14ac:dyDescent="0.25"/>
    <row r="5840" hidden="1" x14ac:dyDescent="0.25"/>
    <row r="5841" hidden="1" x14ac:dyDescent="0.25"/>
    <row r="5842" hidden="1" x14ac:dyDescent="0.25"/>
    <row r="5843" hidden="1" x14ac:dyDescent="0.25"/>
    <row r="5844" hidden="1" x14ac:dyDescent="0.25"/>
    <row r="5845" hidden="1" x14ac:dyDescent="0.25"/>
    <row r="5846" hidden="1" x14ac:dyDescent="0.25"/>
    <row r="5847" hidden="1" x14ac:dyDescent="0.25"/>
    <row r="5848" hidden="1" x14ac:dyDescent="0.25"/>
    <row r="5849" hidden="1" x14ac:dyDescent="0.25"/>
    <row r="5850" hidden="1" x14ac:dyDescent="0.25"/>
    <row r="5851" hidden="1" x14ac:dyDescent="0.25"/>
    <row r="5852" hidden="1" x14ac:dyDescent="0.25"/>
    <row r="5853" hidden="1" x14ac:dyDescent="0.25"/>
    <row r="5854" hidden="1" x14ac:dyDescent="0.25"/>
    <row r="5855" hidden="1" x14ac:dyDescent="0.25"/>
    <row r="5856" hidden="1" x14ac:dyDescent="0.25"/>
    <row r="5857" hidden="1" x14ac:dyDescent="0.25"/>
    <row r="5858" hidden="1" x14ac:dyDescent="0.25"/>
    <row r="5859" hidden="1" x14ac:dyDescent="0.25"/>
    <row r="5860" hidden="1" x14ac:dyDescent="0.25"/>
    <row r="5861" hidden="1" x14ac:dyDescent="0.25"/>
    <row r="5862" hidden="1" x14ac:dyDescent="0.25"/>
    <row r="5863" hidden="1" x14ac:dyDescent="0.25"/>
    <row r="5864" hidden="1" x14ac:dyDescent="0.25"/>
    <row r="5865" hidden="1" x14ac:dyDescent="0.25"/>
    <row r="5866" hidden="1" x14ac:dyDescent="0.25"/>
    <row r="5867" hidden="1" x14ac:dyDescent="0.25"/>
    <row r="5868" hidden="1" x14ac:dyDescent="0.25"/>
    <row r="5869" hidden="1" x14ac:dyDescent="0.25"/>
    <row r="5870" hidden="1" x14ac:dyDescent="0.25"/>
    <row r="5871" hidden="1" x14ac:dyDescent="0.25"/>
    <row r="5872" hidden="1" x14ac:dyDescent="0.25"/>
    <row r="5873" hidden="1" x14ac:dyDescent="0.25"/>
    <row r="5874" hidden="1" x14ac:dyDescent="0.25"/>
    <row r="5875" hidden="1" x14ac:dyDescent="0.25"/>
    <row r="5876" hidden="1" x14ac:dyDescent="0.25"/>
    <row r="5877" hidden="1" x14ac:dyDescent="0.25"/>
    <row r="5878" hidden="1" x14ac:dyDescent="0.25"/>
    <row r="5879" hidden="1" x14ac:dyDescent="0.25"/>
    <row r="5880" hidden="1" x14ac:dyDescent="0.25"/>
    <row r="5881" hidden="1" x14ac:dyDescent="0.25"/>
    <row r="5882" hidden="1" x14ac:dyDescent="0.25"/>
    <row r="5883" hidden="1" x14ac:dyDescent="0.25"/>
    <row r="5884" hidden="1" x14ac:dyDescent="0.25"/>
    <row r="5885" hidden="1" x14ac:dyDescent="0.25"/>
    <row r="5886" hidden="1" x14ac:dyDescent="0.25"/>
    <row r="5887" hidden="1" x14ac:dyDescent="0.25"/>
    <row r="5888" hidden="1" x14ac:dyDescent="0.25"/>
    <row r="5889" hidden="1" x14ac:dyDescent="0.25"/>
    <row r="5890" hidden="1" x14ac:dyDescent="0.25"/>
    <row r="5891" hidden="1" x14ac:dyDescent="0.25"/>
    <row r="5892" hidden="1" x14ac:dyDescent="0.25"/>
    <row r="5893" hidden="1" x14ac:dyDescent="0.25"/>
    <row r="5894" hidden="1" x14ac:dyDescent="0.25"/>
    <row r="5895" hidden="1" x14ac:dyDescent="0.25"/>
    <row r="5896" hidden="1" x14ac:dyDescent="0.25"/>
    <row r="5897" hidden="1" x14ac:dyDescent="0.25"/>
    <row r="5898" hidden="1" x14ac:dyDescent="0.25"/>
    <row r="5899" hidden="1" x14ac:dyDescent="0.25"/>
    <row r="5900" hidden="1" x14ac:dyDescent="0.25"/>
    <row r="5901" hidden="1" x14ac:dyDescent="0.25"/>
    <row r="5902" hidden="1" x14ac:dyDescent="0.25"/>
    <row r="5903" hidden="1" x14ac:dyDescent="0.25"/>
    <row r="5904" hidden="1" x14ac:dyDescent="0.25"/>
    <row r="5905" hidden="1" x14ac:dyDescent="0.25"/>
    <row r="5906" hidden="1" x14ac:dyDescent="0.25"/>
    <row r="5907" hidden="1" x14ac:dyDescent="0.25"/>
    <row r="5908" hidden="1" x14ac:dyDescent="0.25"/>
    <row r="5909" hidden="1" x14ac:dyDescent="0.25"/>
    <row r="5910" hidden="1" x14ac:dyDescent="0.25"/>
    <row r="5911" hidden="1" x14ac:dyDescent="0.25"/>
    <row r="5912" hidden="1" x14ac:dyDescent="0.25"/>
    <row r="5913" hidden="1" x14ac:dyDescent="0.25"/>
    <row r="5914" hidden="1" x14ac:dyDescent="0.25"/>
    <row r="5915" hidden="1" x14ac:dyDescent="0.25"/>
    <row r="5916" hidden="1" x14ac:dyDescent="0.25"/>
    <row r="5917" hidden="1" x14ac:dyDescent="0.25"/>
    <row r="5918" hidden="1" x14ac:dyDescent="0.25"/>
    <row r="5919" hidden="1" x14ac:dyDescent="0.25"/>
    <row r="5920" hidden="1" x14ac:dyDescent="0.25"/>
    <row r="5921" hidden="1" x14ac:dyDescent="0.25"/>
    <row r="5922" hidden="1" x14ac:dyDescent="0.25"/>
    <row r="5923" hidden="1" x14ac:dyDescent="0.25"/>
    <row r="5924" hidden="1" x14ac:dyDescent="0.25"/>
    <row r="5925" hidden="1" x14ac:dyDescent="0.25"/>
    <row r="5926" hidden="1" x14ac:dyDescent="0.25"/>
    <row r="5927" hidden="1" x14ac:dyDescent="0.25"/>
    <row r="5928" hidden="1" x14ac:dyDescent="0.25"/>
    <row r="5929" hidden="1" x14ac:dyDescent="0.25"/>
    <row r="5930" hidden="1" x14ac:dyDescent="0.25"/>
    <row r="5931" hidden="1" x14ac:dyDescent="0.25"/>
    <row r="5932" hidden="1" x14ac:dyDescent="0.25"/>
    <row r="5933" hidden="1" x14ac:dyDescent="0.25"/>
    <row r="5934" hidden="1" x14ac:dyDescent="0.25"/>
    <row r="5935" hidden="1" x14ac:dyDescent="0.25"/>
    <row r="5936" hidden="1" x14ac:dyDescent="0.25"/>
    <row r="5937" hidden="1" x14ac:dyDescent="0.25"/>
    <row r="5938" hidden="1" x14ac:dyDescent="0.25"/>
    <row r="5939" hidden="1" x14ac:dyDescent="0.25"/>
    <row r="5940" hidden="1" x14ac:dyDescent="0.25"/>
    <row r="5941" hidden="1" x14ac:dyDescent="0.25"/>
    <row r="5942" hidden="1" x14ac:dyDescent="0.25"/>
    <row r="5943" hidden="1" x14ac:dyDescent="0.25"/>
    <row r="5944" hidden="1" x14ac:dyDescent="0.25"/>
    <row r="5945" hidden="1" x14ac:dyDescent="0.25"/>
    <row r="5946" hidden="1" x14ac:dyDescent="0.25"/>
    <row r="5947" hidden="1" x14ac:dyDescent="0.25"/>
    <row r="5948" hidden="1" x14ac:dyDescent="0.25"/>
    <row r="5949" hidden="1" x14ac:dyDescent="0.25"/>
    <row r="5950" hidden="1" x14ac:dyDescent="0.25"/>
    <row r="5951" hidden="1" x14ac:dyDescent="0.25"/>
    <row r="5952" hidden="1" x14ac:dyDescent="0.25"/>
    <row r="5953" hidden="1" x14ac:dyDescent="0.25"/>
    <row r="5954" hidden="1" x14ac:dyDescent="0.25"/>
    <row r="5955" hidden="1" x14ac:dyDescent="0.25"/>
    <row r="5956" hidden="1" x14ac:dyDescent="0.25"/>
    <row r="5957" hidden="1" x14ac:dyDescent="0.25"/>
    <row r="5958" hidden="1" x14ac:dyDescent="0.25"/>
    <row r="5959" hidden="1" x14ac:dyDescent="0.25"/>
    <row r="5960" hidden="1" x14ac:dyDescent="0.25"/>
    <row r="5961" hidden="1" x14ac:dyDescent="0.25"/>
    <row r="5962" hidden="1" x14ac:dyDescent="0.25"/>
    <row r="5963" hidden="1" x14ac:dyDescent="0.25"/>
    <row r="5964" hidden="1" x14ac:dyDescent="0.25"/>
    <row r="5965" hidden="1" x14ac:dyDescent="0.25"/>
    <row r="5966" hidden="1" x14ac:dyDescent="0.25"/>
    <row r="5967" hidden="1" x14ac:dyDescent="0.25"/>
    <row r="5968" hidden="1" x14ac:dyDescent="0.25"/>
    <row r="5969" hidden="1" x14ac:dyDescent="0.25"/>
    <row r="5970" hidden="1" x14ac:dyDescent="0.25"/>
    <row r="5971" hidden="1" x14ac:dyDescent="0.25"/>
    <row r="5972" hidden="1" x14ac:dyDescent="0.25"/>
    <row r="5973" hidden="1" x14ac:dyDescent="0.25"/>
    <row r="5974" hidden="1" x14ac:dyDescent="0.25"/>
    <row r="5975" hidden="1" x14ac:dyDescent="0.25"/>
    <row r="5976" hidden="1" x14ac:dyDescent="0.25"/>
    <row r="5977" hidden="1" x14ac:dyDescent="0.25"/>
    <row r="5978" hidden="1" x14ac:dyDescent="0.25"/>
    <row r="5979" hidden="1" x14ac:dyDescent="0.25"/>
    <row r="5980" hidden="1" x14ac:dyDescent="0.25"/>
    <row r="5981" hidden="1" x14ac:dyDescent="0.25"/>
    <row r="5982" hidden="1" x14ac:dyDescent="0.25"/>
    <row r="5983" hidden="1" x14ac:dyDescent="0.25"/>
    <row r="5984" hidden="1" x14ac:dyDescent="0.25"/>
    <row r="5985" hidden="1" x14ac:dyDescent="0.25"/>
    <row r="5986" hidden="1" x14ac:dyDescent="0.25"/>
    <row r="5987" hidden="1" x14ac:dyDescent="0.25"/>
    <row r="5988" hidden="1" x14ac:dyDescent="0.25"/>
    <row r="5989" hidden="1" x14ac:dyDescent="0.25"/>
    <row r="5990" hidden="1" x14ac:dyDescent="0.25"/>
    <row r="5991" hidden="1" x14ac:dyDescent="0.25"/>
    <row r="5992" hidden="1" x14ac:dyDescent="0.25"/>
    <row r="5993" hidden="1" x14ac:dyDescent="0.25"/>
    <row r="5994" hidden="1" x14ac:dyDescent="0.25"/>
    <row r="5995" hidden="1" x14ac:dyDescent="0.25"/>
    <row r="5996" hidden="1" x14ac:dyDescent="0.25"/>
    <row r="5997" hidden="1" x14ac:dyDescent="0.25"/>
    <row r="5998" hidden="1" x14ac:dyDescent="0.25"/>
    <row r="5999" hidden="1" x14ac:dyDescent="0.25"/>
    <row r="6000" hidden="1" x14ac:dyDescent="0.25"/>
    <row r="6001" hidden="1" x14ac:dyDescent="0.25"/>
    <row r="6002" hidden="1" x14ac:dyDescent="0.25"/>
    <row r="6003" hidden="1" x14ac:dyDescent="0.25"/>
    <row r="6004" hidden="1" x14ac:dyDescent="0.25"/>
    <row r="6005" hidden="1" x14ac:dyDescent="0.25"/>
    <row r="6006" hidden="1" x14ac:dyDescent="0.25"/>
    <row r="6007" hidden="1" x14ac:dyDescent="0.25"/>
    <row r="6008" hidden="1" x14ac:dyDescent="0.25"/>
    <row r="6009" hidden="1" x14ac:dyDescent="0.25"/>
    <row r="6010" hidden="1" x14ac:dyDescent="0.25"/>
    <row r="6011" hidden="1" x14ac:dyDescent="0.25"/>
    <row r="6012" hidden="1" x14ac:dyDescent="0.25"/>
    <row r="6013" hidden="1" x14ac:dyDescent="0.25"/>
    <row r="6014" hidden="1" x14ac:dyDescent="0.25"/>
    <row r="6015" hidden="1" x14ac:dyDescent="0.25"/>
    <row r="6016" hidden="1" x14ac:dyDescent="0.25"/>
    <row r="6017" hidden="1" x14ac:dyDescent="0.25"/>
    <row r="6018" hidden="1" x14ac:dyDescent="0.25"/>
    <row r="6019" hidden="1" x14ac:dyDescent="0.25"/>
    <row r="6020" hidden="1" x14ac:dyDescent="0.25"/>
    <row r="6021" hidden="1" x14ac:dyDescent="0.25"/>
    <row r="6022" hidden="1" x14ac:dyDescent="0.25"/>
    <row r="6023" hidden="1" x14ac:dyDescent="0.25"/>
    <row r="6024" hidden="1" x14ac:dyDescent="0.25"/>
    <row r="6025" hidden="1" x14ac:dyDescent="0.25"/>
    <row r="6026" hidden="1" x14ac:dyDescent="0.25"/>
    <row r="6027" hidden="1" x14ac:dyDescent="0.25"/>
    <row r="6028" hidden="1" x14ac:dyDescent="0.25"/>
    <row r="6029" hidden="1" x14ac:dyDescent="0.25"/>
    <row r="6030" hidden="1" x14ac:dyDescent="0.25"/>
    <row r="6031" hidden="1" x14ac:dyDescent="0.25"/>
    <row r="6032" hidden="1" x14ac:dyDescent="0.25"/>
    <row r="6033" hidden="1" x14ac:dyDescent="0.25"/>
    <row r="6034" hidden="1" x14ac:dyDescent="0.25"/>
    <row r="6035" hidden="1" x14ac:dyDescent="0.25"/>
    <row r="6036" hidden="1" x14ac:dyDescent="0.25"/>
    <row r="6037" hidden="1" x14ac:dyDescent="0.25"/>
    <row r="6038" hidden="1" x14ac:dyDescent="0.25"/>
    <row r="6039" hidden="1" x14ac:dyDescent="0.25"/>
    <row r="6040" hidden="1" x14ac:dyDescent="0.25"/>
    <row r="6041" hidden="1" x14ac:dyDescent="0.25"/>
    <row r="6042" hidden="1" x14ac:dyDescent="0.25"/>
    <row r="6043" hidden="1" x14ac:dyDescent="0.25"/>
    <row r="6044" hidden="1" x14ac:dyDescent="0.25"/>
    <row r="6045" hidden="1" x14ac:dyDescent="0.25"/>
    <row r="6046" hidden="1" x14ac:dyDescent="0.25"/>
    <row r="6047" hidden="1" x14ac:dyDescent="0.25"/>
    <row r="6048" hidden="1" x14ac:dyDescent="0.25"/>
    <row r="6049" hidden="1" x14ac:dyDescent="0.25"/>
    <row r="6050" hidden="1" x14ac:dyDescent="0.25"/>
    <row r="6051" hidden="1" x14ac:dyDescent="0.25"/>
    <row r="6052" hidden="1" x14ac:dyDescent="0.25"/>
    <row r="6053" hidden="1" x14ac:dyDescent="0.25"/>
    <row r="6054" hidden="1" x14ac:dyDescent="0.25"/>
    <row r="6055" hidden="1" x14ac:dyDescent="0.25"/>
    <row r="6056" hidden="1" x14ac:dyDescent="0.25"/>
    <row r="6057" hidden="1" x14ac:dyDescent="0.25"/>
    <row r="6058" hidden="1" x14ac:dyDescent="0.25"/>
    <row r="6059" hidden="1" x14ac:dyDescent="0.25"/>
    <row r="6060" hidden="1" x14ac:dyDescent="0.25"/>
    <row r="6061" hidden="1" x14ac:dyDescent="0.25"/>
    <row r="6062" hidden="1" x14ac:dyDescent="0.25"/>
    <row r="6063" hidden="1" x14ac:dyDescent="0.25"/>
    <row r="6064" hidden="1" x14ac:dyDescent="0.25"/>
    <row r="6065" hidden="1" x14ac:dyDescent="0.25"/>
    <row r="6066" hidden="1" x14ac:dyDescent="0.25"/>
    <row r="6067" hidden="1" x14ac:dyDescent="0.25"/>
    <row r="6068" hidden="1" x14ac:dyDescent="0.25"/>
    <row r="6069" hidden="1" x14ac:dyDescent="0.25"/>
    <row r="6070" hidden="1" x14ac:dyDescent="0.25"/>
    <row r="6071" hidden="1" x14ac:dyDescent="0.25"/>
    <row r="6072" hidden="1" x14ac:dyDescent="0.25"/>
    <row r="6073" hidden="1" x14ac:dyDescent="0.25"/>
    <row r="6074" hidden="1" x14ac:dyDescent="0.25"/>
    <row r="6075" hidden="1" x14ac:dyDescent="0.25"/>
    <row r="6076" hidden="1" x14ac:dyDescent="0.25"/>
    <row r="6077" hidden="1" x14ac:dyDescent="0.25"/>
    <row r="6078" hidden="1" x14ac:dyDescent="0.25"/>
    <row r="6079" hidden="1" x14ac:dyDescent="0.25"/>
    <row r="6080" hidden="1" x14ac:dyDescent="0.25"/>
    <row r="6081" hidden="1" x14ac:dyDescent="0.25"/>
    <row r="6082" hidden="1" x14ac:dyDescent="0.25"/>
    <row r="6083" hidden="1" x14ac:dyDescent="0.25"/>
    <row r="6084" hidden="1" x14ac:dyDescent="0.25"/>
    <row r="6085" hidden="1" x14ac:dyDescent="0.25"/>
    <row r="6086" hidden="1" x14ac:dyDescent="0.25"/>
    <row r="6087" hidden="1" x14ac:dyDescent="0.25"/>
    <row r="6088" hidden="1" x14ac:dyDescent="0.25"/>
    <row r="6089" hidden="1" x14ac:dyDescent="0.25"/>
    <row r="6090" hidden="1" x14ac:dyDescent="0.25"/>
    <row r="6091" hidden="1" x14ac:dyDescent="0.25"/>
    <row r="6092" hidden="1" x14ac:dyDescent="0.25"/>
    <row r="6093" hidden="1" x14ac:dyDescent="0.25"/>
    <row r="6094" hidden="1" x14ac:dyDescent="0.25"/>
    <row r="6095" hidden="1" x14ac:dyDescent="0.25"/>
    <row r="6096" hidden="1" x14ac:dyDescent="0.25"/>
    <row r="6097" hidden="1" x14ac:dyDescent="0.25"/>
    <row r="6098" hidden="1" x14ac:dyDescent="0.25"/>
    <row r="6099" hidden="1" x14ac:dyDescent="0.25"/>
    <row r="6100" hidden="1" x14ac:dyDescent="0.25"/>
    <row r="6101" hidden="1" x14ac:dyDescent="0.25"/>
    <row r="6102" hidden="1" x14ac:dyDescent="0.25"/>
    <row r="6103" hidden="1" x14ac:dyDescent="0.25"/>
    <row r="6104" hidden="1" x14ac:dyDescent="0.25"/>
    <row r="6105" hidden="1" x14ac:dyDescent="0.25"/>
    <row r="6106" hidden="1" x14ac:dyDescent="0.25"/>
    <row r="6107" hidden="1" x14ac:dyDescent="0.25"/>
    <row r="6108" hidden="1" x14ac:dyDescent="0.25"/>
    <row r="6109" hidden="1" x14ac:dyDescent="0.25"/>
    <row r="6110" hidden="1" x14ac:dyDescent="0.25"/>
    <row r="6111" hidden="1" x14ac:dyDescent="0.25"/>
    <row r="6112" hidden="1" x14ac:dyDescent="0.25"/>
    <row r="6113" hidden="1" x14ac:dyDescent="0.25"/>
    <row r="6114" hidden="1" x14ac:dyDescent="0.25"/>
    <row r="6115" hidden="1" x14ac:dyDescent="0.25"/>
    <row r="6116" hidden="1" x14ac:dyDescent="0.25"/>
    <row r="6117" hidden="1" x14ac:dyDescent="0.25"/>
    <row r="6118" hidden="1" x14ac:dyDescent="0.25"/>
    <row r="6119" hidden="1" x14ac:dyDescent="0.25"/>
    <row r="6120" hidden="1" x14ac:dyDescent="0.25"/>
    <row r="6121" hidden="1" x14ac:dyDescent="0.25"/>
    <row r="6122" hidden="1" x14ac:dyDescent="0.25"/>
    <row r="6123" hidden="1" x14ac:dyDescent="0.25"/>
    <row r="6124" hidden="1" x14ac:dyDescent="0.25"/>
    <row r="6125" hidden="1" x14ac:dyDescent="0.25"/>
    <row r="6126" hidden="1" x14ac:dyDescent="0.25"/>
    <row r="6127" hidden="1" x14ac:dyDescent="0.25"/>
    <row r="6128" hidden="1" x14ac:dyDescent="0.25"/>
    <row r="6129" hidden="1" x14ac:dyDescent="0.25"/>
    <row r="6130" hidden="1" x14ac:dyDescent="0.25"/>
    <row r="6131" hidden="1" x14ac:dyDescent="0.25"/>
    <row r="6132" hidden="1" x14ac:dyDescent="0.25"/>
    <row r="6133" hidden="1" x14ac:dyDescent="0.25"/>
    <row r="6134" hidden="1" x14ac:dyDescent="0.25"/>
    <row r="6135" hidden="1" x14ac:dyDescent="0.25"/>
    <row r="6136" hidden="1" x14ac:dyDescent="0.25"/>
    <row r="6137" hidden="1" x14ac:dyDescent="0.25"/>
    <row r="6138" hidden="1" x14ac:dyDescent="0.25"/>
    <row r="6139" hidden="1" x14ac:dyDescent="0.25"/>
    <row r="6140" hidden="1" x14ac:dyDescent="0.25"/>
    <row r="6141" hidden="1" x14ac:dyDescent="0.25"/>
    <row r="6142" hidden="1" x14ac:dyDescent="0.25"/>
    <row r="6143" hidden="1" x14ac:dyDescent="0.25"/>
    <row r="6144" hidden="1" x14ac:dyDescent="0.25"/>
    <row r="6145" hidden="1" x14ac:dyDescent="0.25"/>
    <row r="6146" hidden="1" x14ac:dyDescent="0.25"/>
    <row r="6147" hidden="1" x14ac:dyDescent="0.25"/>
    <row r="6148" hidden="1" x14ac:dyDescent="0.25"/>
    <row r="6149" hidden="1" x14ac:dyDescent="0.25"/>
    <row r="6150" hidden="1" x14ac:dyDescent="0.25"/>
    <row r="6151" hidden="1" x14ac:dyDescent="0.25"/>
    <row r="6152" hidden="1" x14ac:dyDescent="0.25"/>
    <row r="6153" hidden="1" x14ac:dyDescent="0.25"/>
    <row r="6154" hidden="1" x14ac:dyDescent="0.25"/>
    <row r="6155" hidden="1" x14ac:dyDescent="0.25"/>
    <row r="6156" hidden="1" x14ac:dyDescent="0.25"/>
    <row r="6157" hidden="1" x14ac:dyDescent="0.25"/>
    <row r="6158" hidden="1" x14ac:dyDescent="0.25"/>
    <row r="6159" hidden="1" x14ac:dyDescent="0.25"/>
    <row r="6160" hidden="1" x14ac:dyDescent="0.25"/>
    <row r="6161" hidden="1" x14ac:dyDescent="0.25"/>
    <row r="6162" hidden="1" x14ac:dyDescent="0.25"/>
    <row r="6163" hidden="1" x14ac:dyDescent="0.25"/>
    <row r="6164" hidden="1" x14ac:dyDescent="0.25"/>
    <row r="6165" hidden="1" x14ac:dyDescent="0.25"/>
    <row r="6166" hidden="1" x14ac:dyDescent="0.25"/>
    <row r="6167" hidden="1" x14ac:dyDescent="0.25"/>
    <row r="6168" hidden="1" x14ac:dyDescent="0.25"/>
    <row r="6169" hidden="1" x14ac:dyDescent="0.25"/>
    <row r="6170" hidden="1" x14ac:dyDescent="0.25"/>
    <row r="6171" hidden="1" x14ac:dyDescent="0.25"/>
    <row r="6172" hidden="1" x14ac:dyDescent="0.25"/>
    <row r="6173" hidden="1" x14ac:dyDescent="0.25"/>
    <row r="6174" hidden="1" x14ac:dyDescent="0.25"/>
    <row r="6175" hidden="1" x14ac:dyDescent="0.25"/>
    <row r="6176" hidden="1" x14ac:dyDescent="0.25"/>
    <row r="6177" hidden="1" x14ac:dyDescent="0.25"/>
    <row r="6178" hidden="1" x14ac:dyDescent="0.25"/>
    <row r="6179" hidden="1" x14ac:dyDescent="0.25"/>
    <row r="6180" hidden="1" x14ac:dyDescent="0.25"/>
    <row r="6181" hidden="1" x14ac:dyDescent="0.25"/>
    <row r="6182" hidden="1" x14ac:dyDescent="0.25"/>
    <row r="6183" hidden="1" x14ac:dyDescent="0.25"/>
    <row r="6184" hidden="1" x14ac:dyDescent="0.25"/>
    <row r="6185" hidden="1" x14ac:dyDescent="0.25"/>
    <row r="6186" hidden="1" x14ac:dyDescent="0.25"/>
    <row r="6187" hidden="1" x14ac:dyDescent="0.25"/>
    <row r="6188" hidden="1" x14ac:dyDescent="0.25"/>
    <row r="6189" hidden="1" x14ac:dyDescent="0.25"/>
    <row r="6190" hidden="1" x14ac:dyDescent="0.25"/>
    <row r="6191" hidden="1" x14ac:dyDescent="0.25"/>
    <row r="6192" hidden="1" x14ac:dyDescent="0.25"/>
    <row r="6193" hidden="1" x14ac:dyDescent="0.25"/>
    <row r="6194" hidden="1" x14ac:dyDescent="0.25"/>
    <row r="6195" hidden="1" x14ac:dyDescent="0.25"/>
    <row r="6196" hidden="1" x14ac:dyDescent="0.25"/>
    <row r="6197" hidden="1" x14ac:dyDescent="0.25"/>
    <row r="6198" hidden="1" x14ac:dyDescent="0.25"/>
    <row r="6199" hidden="1" x14ac:dyDescent="0.25"/>
    <row r="6200" hidden="1" x14ac:dyDescent="0.25"/>
    <row r="6201" hidden="1" x14ac:dyDescent="0.25"/>
    <row r="6202" hidden="1" x14ac:dyDescent="0.25"/>
    <row r="6203" hidden="1" x14ac:dyDescent="0.25"/>
    <row r="6204" hidden="1" x14ac:dyDescent="0.25"/>
    <row r="6205" hidden="1" x14ac:dyDescent="0.25"/>
    <row r="6206" hidden="1" x14ac:dyDescent="0.25"/>
    <row r="6207" hidden="1" x14ac:dyDescent="0.25"/>
    <row r="6208" hidden="1" x14ac:dyDescent="0.25"/>
    <row r="6209" hidden="1" x14ac:dyDescent="0.25"/>
    <row r="6210" hidden="1" x14ac:dyDescent="0.25"/>
    <row r="6211" hidden="1" x14ac:dyDescent="0.25"/>
    <row r="6212" hidden="1" x14ac:dyDescent="0.25"/>
    <row r="6213" hidden="1" x14ac:dyDescent="0.25"/>
    <row r="6214" hidden="1" x14ac:dyDescent="0.25"/>
    <row r="6215" hidden="1" x14ac:dyDescent="0.25"/>
    <row r="6216" hidden="1" x14ac:dyDescent="0.25"/>
    <row r="6217" hidden="1" x14ac:dyDescent="0.25"/>
    <row r="6218" hidden="1" x14ac:dyDescent="0.25"/>
    <row r="6219" hidden="1" x14ac:dyDescent="0.25"/>
    <row r="6220" hidden="1" x14ac:dyDescent="0.25"/>
    <row r="6221" hidden="1" x14ac:dyDescent="0.25"/>
    <row r="6222" hidden="1" x14ac:dyDescent="0.25"/>
    <row r="6223" hidden="1" x14ac:dyDescent="0.25"/>
    <row r="6224" hidden="1" x14ac:dyDescent="0.25"/>
    <row r="6225" hidden="1" x14ac:dyDescent="0.25"/>
    <row r="6226" hidden="1" x14ac:dyDescent="0.25"/>
    <row r="6227" hidden="1" x14ac:dyDescent="0.25"/>
    <row r="6228" hidden="1" x14ac:dyDescent="0.25"/>
    <row r="6229" hidden="1" x14ac:dyDescent="0.25"/>
    <row r="6230" hidden="1" x14ac:dyDescent="0.25"/>
    <row r="6231" hidden="1" x14ac:dyDescent="0.25"/>
    <row r="6232" hidden="1" x14ac:dyDescent="0.25"/>
    <row r="6233" hidden="1" x14ac:dyDescent="0.25"/>
    <row r="6234" hidden="1" x14ac:dyDescent="0.25"/>
    <row r="6235" hidden="1" x14ac:dyDescent="0.25"/>
    <row r="6236" hidden="1" x14ac:dyDescent="0.25"/>
    <row r="6237" hidden="1" x14ac:dyDescent="0.25"/>
    <row r="6238" hidden="1" x14ac:dyDescent="0.25"/>
    <row r="6239" hidden="1" x14ac:dyDescent="0.25"/>
    <row r="6240" hidden="1" x14ac:dyDescent="0.25"/>
    <row r="6241" hidden="1" x14ac:dyDescent="0.25"/>
    <row r="6242" hidden="1" x14ac:dyDescent="0.25"/>
    <row r="6243" hidden="1" x14ac:dyDescent="0.25"/>
    <row r="6244" hidden="1" x14ac:dyDescent="0.25"/>
    <row r="6245" hidden="1" x14ac:dyDescent="0.25"/>
    <row r="6246" hidden="1" x14ac:dyDescent="0.25"/>
    <row r="6247" hidden="1" x14ac:dyDescent="0.25"/>
    <row r="6248" hidden="1" x14ac:dyDescent="0.25"/>
    <row r="6249" hidden="1" x14ac:dyDescent="0.25"/>
    <row r="6250" hidden="1" x14ac:dyDescent="0.25"/>
    <row r="6251" hidden="1" x14ac:dyDescent="0.25"/>
    <row r="6252" hidden="1" x14ac:dyDescent="0.25"/>
    <row r="6253" hidden="1" x14ac:dyDescent="0.25"/>
    <row r="6254" hidden="1" x14ac:dyDescent="0.25"/>
    <row r="6255" hidden="1" x14ac:dyDescent="0.25"/>
    <row r="6256" hidden="1" x14ac:dyDescent="0.25"/>
    <row r="6257" hidden="1" x14ac:dyDescent="0.25"/>
    <row r="6258" hidden="1" x14ac:dyDescent="0.25"/>
    <row r="6259" hidden="1" x14ac:dyDescent="0.25"/>
    <row r="6260" hidden="1" x14ac:dyDescent="0.25"/>
    <row r="6261" hidden="1" x14ac:dyDescent="0.25"/>
    <row r="6262" hidden="1" x14ac:dyDescent="0.25"/>
    <row r="6263" hidden="1" x14ac:dyDescent="0.25"/>
    <row r="6264" hidden="1" x14ac:dyDescent="0.25"/>
    <row r="6265" hidden="1" x14ac:dyDescent="0.25"/>
    <row r="6266" hidden="1" x14ac:dyDescent="0.25"/>
    <row r="6267" hidden="1" x14ac:dyDescent="0.25"/>
    <row r="6268" hidden="1" x14ac:dyDescent="0.25"/>
    <row r="6269" hidden="1" x14ac:dyDescent="0.25"/>
    <row r="6270" hidden="1" x14ac:dyDescent="0.25"/>
    <row r="6271" hidden="1" x14ac:dyDescent="0.25"/>
    <row r="6272" hidden="1" x14ac:dyDescent="0.25"/>
    <row r="6273" hidden="1" x14ac:dyDescent="0.25"/>
    <row r="6274" hidden="1" x14ac:dyDescent="0.25"/>
    <row r="6275" hidden="1" x14ac:dyDescent="0.25"/>
    <row r="6276" hidden="1" x14ac:dyDescent="0.25"/>
    <row r="6277" hidden="1" x14ac:dyDescent="0.25"/>
    <row r="6278" hidden="1" x14ac:dyDescent="0.25"/>
    <row r="6279" hidden="1" x14ac:dyDescent="0.25"/>
    <row r="6280" hidden="1" x14ac:dyDescent="0.25"/>
    <row r="6281" hidden="1" x14ac:dyDescent="0.25"/>
    <row r="6282" hidden="1" x14ac:dyDescent="0.25"/>
    <row r="6283" hidden="1" x14ac:dyDescent="0.25"/>
    <row r="6284" hidden="1" x14ac:dyDescent="0.25"/>
    <row r="6285" hidden="1" x14ac:dyDescent="0.25"/>
    <row r="6286" hidden="1" x14ac:dyDescent="0.25"/>
    <row r="6287" hidden="1" x14ac:dyDescent="0.25"/>
    <row r="6288" hidden="1" x14ac:dyDescent="0.25"/>
    <row r="6289" hidden="1" x14ac:dyDescent="0.25"/>
    <row r="6290" hidden="1" x14ac:dyDescent="0.25"/>
    <row r="6291" hidden="1" x14ac:dyDescent="0.25"/>
    <row r="6292" hidden="1" x14ac:dyDescent="0.25"/>
    <row r="6293" hidden="1" x14ac:dyDescent="0.25"/>
    <row r="6294" hidden="1" x14ac:dyDescent="0.25"/>
    <row r="6295" hidden="1" x14ac:dyDescent="0.25"/>
    <row r="6296" hidden="1" x14ac:dyDescent="0.25"/>
    <row r="6297" hidden="1" x14ac:dyDescent="0.25"/>
    <row r="6298" hidden="1" x14ac:dyDescent="0.25"/>
    <row r="6299" hidden="1" x14ac:dyDescent="0.25"/>
    <row r="6300" hidden="1" x14ac:dyDescent="0.25"/>
    <row r="6301" hidden="1" x14ac:dyDescent="0.25"/>
    <row r="6302" hidden="1" x14ac:dyDescent="0.25"/>
    <row r="6303" hidden="1" x14ac:dyDescent="0.25"/>
    <row r="6304" hidden="1" x14ac:dyDescent="0.25"/>
    <row r="6305" hidden="1" x14ac:dyDescent="0.25"/>
    <row r="6306" hidden="1" x14ac:dyDescent="0.25"/>
    <row r="6307" hidden="1" x14ac:dyDescent="0.25"/>
    <row r="6308" hidden="1" x14ac:dyDescent="0.25"/>
    <row r="6309" hidden="1" x14ac:dyDescent="0.25"/>
    <row r="6310" hidden="1" x14ac:dyDescent="0.25"/>
    <row r="6311" hidden="1" x14ac:dyDescent="0.25"/>
    <row r="6312" hidden="1" x14ac:dyDescent="0.25"/>
    <row r="6313" hidden="1" x14ac:dyDescent="0.25"/>
    <row r="6314" hidden="1" x14ac:dyDescent="0.25"/>
    <row r="6315" hidden="1" x14ac:dyDescent="0.25"/>
    <row r="6316" hidden="1" x14ac:dyDescent="0.25"/>
    <row r="6317" hidden="1" x14ac:dyDescent="0.25"/>
    <row r="6318" hidden="1" x14ac:dyDescent="0.25"/>
    <row r="6319" hidden="1" x14ac:dyDescent="0.25"/>
    <row r="6320" hidden="1" x14ac:dyDescent="0.25"/>
    <row r="6321" hidden="1" x14ac:dyDescent="0.25"/>
    <row r="6322" hidden="1" x14ac:dyDescent="0.25"/>
    <row r="6323" hidden="1" x14ac:dyDescent="0.25"/>
    <row r="6324" hidden="1" x14ac:dyDescent="0.25"/>
    <row r="6325" hidden="1" x14ac:dyDescent="0.25"/>
    <row r="6326" hidden="1" x14ac:dyDescent="0.25"/>
    <row r="6327" hidden="1" x14ac:dyDescent="0.25"/>
    <row r="6328" hidden="1" x14ac:dyDescent="0.25"/>
    <row r="6329" hidden="1" x14ac:dyDescent="0.25"/>
    <row r="6330" hidden="1" x14ac:dyDescent="0.25"/>
    <row r="6331" hidden="1" x14ac:dyDescent="0.25"/>
    <row r="6332" hidden="1" x14ac:dyDescent="0.25"/>
    <row r="6333" hidden="1" x14ac:dyDescent="0.25"/>
    <row r="6334" hidden="1" x14ac:dyDescent="0.25"/>
    <row r="6335" hidden="1" x14ac:dyDescent="0.25"/>
    <row r="6336" hidden="1" x14ac:dyDescent="0.25"/>
    <row r="6337" hidden="1" x14ac:dyDescent="0.25"/>
    <row r="6338" hidden="1" x14ac:dyDescent="0.25"/>
    <row r="6339" hidden="1" x14ac:dyDescent="0.25"/>
    <row r="6340" hidden="1" x14ac:dyDescent="0.25"/>
    <row r="6341" hidden="1" x14ac:dyDescent="0.25"/>
    <row r="6342" hidden="1" x14ac:dyDescent="0.25"/>
    <row r="6343" hidden="1" x14ac:dyDescent="0.25"/>
    <row r="6344" hidden="1" x14ac:dyDescent="0.25"/>
    <row r="6345" hidden="1" x14ac:dyDescent="0.25"/>
    <row r="6346" hidden="1" x14ac:dyDescent="0.25"/>
    <row r="6347" hidden="1" x14ac:dyDescent="0.25"/>
    <row r="6348" hidden="1" x14ac:dyDescent="0.25"/>
    <row r="6349" hidden="1" x14ac:dyDescent="0.25"/>
    <row r="6350" hidden="1" x14ac:dyDescent="0.25"/>
    <row r="6351" hidden="1" x14ac:dyDescent="0.25"/>
    <row r="6352" hidden="1" x14ac:dyDescent="0.25"/>
    <row r="6353" hidden="1" x14ac:dyDescent="0.25"/>
    <row r="6354" hidden="1" x14ac:dyDescent="0.25"/>
    <row r="6355" hidden="1" x14ac:dyDescent="0.25"/>
    <row r="6356" hidden="1" x14ac:dyDescent="0.25"/>
    <row r="6357" hidden="1" x14ac:dyDescent="0.25"/>
    <row r="6358" hidden="1" x14ac:dyDescent="0.25"/>
    <row r="6359" hidden="1" x14ac:dyDescent="0.25"/>
    <row r="6360" hidden="1" x14ac:dyDescent="0.25"/>
    <row r="6361" hidden="1" x14ac:dyDescent="0.25"/>
    <row r="6362" hidden="1" x14ac:dyDescent="0.25"/>
    <row r="6363" hidden="1" x14ac:dyDescent="0.25"/>
    <row r="6364" hidden="1" x14ac:dyDescent="0.25"/>
    <row r="6365" hidden="1" x14ac:dyDescent="0.25"/>
    <row r="6366" hidden="1" x14ac:dyDescent="0.25"/>
    <row r="6367" hidden="1" x14ac:dyDescent="0.25"/>
    <row r="6368" hidden="1" x14ac:dyDescent="0.25"/>
    <row r="6369" hidden="1" x14ac:dyDescent="0.25"/>
    <row r="6370" hidden="1" x14ac:dyDescent="0.25"/>
    <row r="6371" hidden="1" x14ac:dyDescent="0.25"/>
    <row r="6372" hidden="1" x14ac:dyDescent="0.25"/>
    <row r="6373" hidden="1" x14ac:dyDescent="0.25"/>
    <row r="6374" hidden="1" x14ac:dyDescent="0.25"/>
    <row r="6375" hidden="1" x14ac:dyDescent="0.25"/>
    <row r="6376" hidden="1" x14ac:dyDescent="0.25"/>
    <row r="6377" hidden="1" x14ac:dyDescent="0.25"/>
    <row r="6378" hidden="1" x14ac:dyDescent="0.25"/>
    <row r="6379" hidden="1" x14ac:dyDescent="0.25"/>
    <row r="6380" hidden="1" x14ac:dyDescent="0.25"/>
    <row r="6381" hidden="1" x14ac:dyDescent="0.25"/>
    <row r="6382" hidden="1" x14ac:dyDescent="0.25"/>
    <row r="6383" hidden="1" x14ac:dyDescent="0.25"/>
    <row r="6384" hidden="1" x14ac:dyDescent="0.25"/>
    <row r="6385" hidden="1" x14ac:dyDescent="0.25"/>
    <row r="6386" hidden="1" x14ac:dyDescent="0.25"/>
    <row r="6387" hidden="1" x14ac:dyDescent="0.25"/>
    <row r="6388" hidden="1" x14ac:dyDescent="0.25"/>
    <row r="6389" hidden="1" x14ac:dyDescent="0.25"/>
    <row r="6390" hidden="1" x14ac:dyDescent="0.25"/>
    <row r="6391" hidden="1" x14ac:dyDescent="0.25"/>
    <row r="6392" hidden="1" x14ac:dyDescent="0.25"/>
    <row r="6393" hidden="1" x14ac:dyDescent="0.25"/>
    <row r="6394" hidden="1" x14ac:dyDescent="0.25"/>
    <row r="6395" hidden="1" x14ac:dyDescent="0.25"/>
    <row r="6396" hidden="1" x14ac:dyDescent="0.25"/>
    <row r="6397" hidden="1" x14ac:dyDescent="0.25"/>
    <row r="6398" hidden="1" x14ac:dyDescent="0.25"/>
    <row r="6399" hidden="1" x14ac:dyDescent="0.25"/>
    <row r="6400" hidden="1" x14ac:dyDescent="0.25"/>
    <row r="6401" hidden="1" x14ac:dyDescent="0.25"/>
    <row r="6402" hidden="1" x14ac:dyDescent="0.25"/>
    <row r="6403" hidden="1" x14ac:dyDescent="0.25"/>
    <row r="6404" hidden="1" x14ac:dyDescent="0.25"/>
    <row r="6405" hidden="1" x14ac:dyDescent="0.25"/>
    <row r="6406" hidden="1" x14ac:dyDescent="0.25"/>
    <row r="6407" hidden="1" x14ac:dyDescent="0.25"/>
    <row r="6408" hidden="1" x14ac:dyDescent="0.25"/>
    <row r="6409" hidden="1" x14ac:dyDescent="0.25"/>
    <row r="6410" hidden="1" x14ac:dyDescent="0.25"/>
    <row r="6411" hidden="1" x14ac:dyDescent="0.25"/>
    <row r="6412" hidden="1" x14ac:dyDescent="0.25"/>
    <row r="6413" hidden="1" x14ac:dyDescent="0.25"/>
    <row r="6414" hidden="1" x14ac:dyDescent="0.25"/>
    <row r="6415" hidden="1" x14ac:dyDescent="0.25"/>
    <row r="6416" hidden="1" x14ac:dyDescent="0.25"/>
    <row r="6417" hidden="1" x14ac:dyDescent="0.25"/>
    <row r="6418" hidden="1" x14ac:dyDescent="0.25"/>
    <row r="6419" hidden="1" x14ac:dyDescent="0.25"/>
    <row r="6420" hidden="1" x14ac:dyDescent="0.25"/>
    <row r="6421" hidden="1" x14ac:dyDescent="0.25"/>
    <row r="6422" hidden="1" x14ac:dyDescent="0.25"/>
    <row r="6423" hidden="1" x14ac:dyDescent="0.25"/>
    <row r="6424" hidden="1" x14ac:dyDescent="0.25"/>
    <row r="6425" hidden="1" x14ac:dyDescent="0.25"/>
    <row r="6426" hidden="1" x14ac:dyDescent="0.25"/>
    <row r="6427" hidden="1" x14ac:dyDescent="0.25"/>
    <row r="6428" hidden="1" x14ac:dyDescent="0.25"/>
    <row r="6429" hidden="1" x14ac:dyDescent="0.25"/>
    <row r="6430" hidden="1" x14ac:dyDescent="0.25"/>
    <row r="6431" hidden="1" x14ac:dyDescent="0.25"/>
    <row r="6432" hidden="1" x14ac:dyDescent="0.25"/>
    <row r="6433" hidden="1" x14ac:dyDescent="0.25"/>
    <row r="6434" hidden="1" x14ac:dyDescent="0.25"/>
    <row r="6435" hidden="1" x14ac:dyDescent="0.25"/>
    <row r="6436" hidden="1" x14ac:dyDescent="0.25"/>
    <row r="6437" hidden="1" x14ac:dyDescent="0.25"/>
    <row r="6438" hidden="1" x14ac:dyDescent="0.25"/>
    <row r="6439" hidden="1" x14ac:dyDescent="0.25"/>
    <row r="6440" hidden="1" x14ac:dyDescent="0.25"/>
    <row r="6441" hidden="1" x14ac:dyDescent="0.25"/>
    <row r="6442" hidden="1" x14ac:dyDescent="0.25"/>
    <row r="6443" hidden="1" x14ac:dyDescent="0.25"/>
    <row r="6444" hidden="1" x14ac:dyDescent="0.25"/>
    <row r="6445" hidden="1" x14ac:dyDescent="0.25"/>
    <row r="6446" hidden="1" x14ac:dyDescent="0.25"/>
    <row r="6447" hidden="1" x14ac:dyDescent="0.25"/>
    <row r="6448" hidden="1" x14ac:dyDescent="0.25"/>
    <row r="6449" hidden="1" x14ac:dyDescent="0.25"/>
    <row r="6450" hidden="1" x14ac:dyDescent="0.25"/>
    <row r="6451" hidden="1" x14ac:dyDescent="0.25"/>
    <row r="6452" hidden="1" x14ac:dyDescent="0.25"/>
    <row r="6453" hidden="1" x14ac:dyDescent="0.25"/>
    <row r="6454" hidden="1" x14ac:dyDescent="0.25"/>
    <row r="6455" hidden="1" x14ac:dyDescent="0.25"/>
    <row r="6456" hidden="1" x14ac:dyDescent="0.25"/>
    <row r="6457" hidden="1" x14ac:dyDescent="0.25"/>
    <row r="6458" hidden="1" x14ac:dyDescent="0.25"/>
    <row r="6459" hidden="1" x14ac:dyDescent="0.25"/>
    <row r="6460" hidden="1" x14ac:dyDescent="0.25"/>
    <row r="6461" hidden="1" x14ac:dyDescent="0.25"/>
    <row r="6462" hidden="1" x14ac:dyDescent="0.25"/>
    <row r="6463" hidden="1" x14ac:dyDescent="0.25"/>
    <row r="6464" hidden="1" x14ac:dyDescent="0.25"/>
    <row r="6465" hidden="1" x14ac:dyDescent="0.25"/>
    <row r="6466" hidden="1" x14ac:dyDescent="0.25"/>
    <row r="6467" hidden="1" x14ac:dyDescent="0.25"/>
    <row r="6468" hidden="1" x14ac:dyDescent="0.25"/>
    <row r="6469" hidden="1" x14ac:dyDescent="0.25"/>
    <row r="6470" hidden="1" x14ac:dyDescent="0.25"/>
    <row r="6471" hidden="1" x14ac:dyDescent="0.25"/>
    <row r="6472" hidden="1" x14ac:dyDescent="0.25"/>
    <row r="6473" hidden="1" x14ac:dyDescent="0.25"/>
    <row r="6474" hidden="1" x14ac:dyDescent="0.25"/>
    <row r="6475" hidden="1" x14ac:dyDescent="0.25"/>
    <row r="6476" hidden="1" x14ac:dyDescent="0.25"/>
    <row r="6477" hidden="1" x14ac:dyDescent="0.25"/>
    <row r="6478" hidden="1" x14ac:dyDescent="0.25"/>
    <row r="6479" hidden="1" x14ac:dyDescent="0.25"/>
    <row r="6480" hidden="1" x14ac:dyDescent="0.25"/>
    <row r="6481" hidden="1" x14ac:dyDescent="0.25"/>
    <row r="6482" hidden="1" x14ac:dyDescent="0.25"/>
    <row r="6483" hidden="1" x14ac:dyDescent="0.25"/>
    <row r="6484" hidden="1" x14ac:dyDescent="0.25"/>
    <row r="6485" hidden="1" x14ac:dyDescent="0.25"/>
    <row r="6486" hidden="1" x14ac:dyDescent="0.25"/>
    <row r="6487" hidden="1" x14ac:dyDescent="0.25"/>
    <row r="6488" hidden="1" x14ac:dyDescent="0.25"/>
    <row r="6489" hidden="1" x14ac:dyDescent="0.25"/>
    <row r="6490" hidden="1" x14ac:dyDescent="0.25"/>
    <row r="6491" hidden="1" x14ac:dyDescent="0.25"/>
    <row r="6492" hidden="1" x14ac:dyDescent="0.25"/>
    <row r="6493" hidden="1" x14ac:dyDescent="0.25"/>
    <row r="6494" hidden="1" x14ac:dyDescent="0.25"/>
    <row r="6495" hidden="1" x14ac:dyDescent="0.25"/>
    <row r="6496" hidden="1" x14ac:dyDescent="0.25"/>
    <row r="6497" hidden="1" x14ac:dyDescent="0.25"/>
    <row r="6498" hidden="1" x14ac:dyDescent="0.25"/>
    <row r="6499" hidden="1" x14ac:dyDescent="0.25"/>
    <row r="6500" hidden="1" x14ac:dyDescent="0.25"/>
    <row r="6501" hidden="1" x14ac:dyDescent="0.25"/>
    <row r="6502" hidden="1" x14ac:dyDescent="0.25"/>
    <row r="6503" hidden="1" x14ac:dyDescent="0.25"/>
    <row r="6504" hidden="1" x14ac:dyDescent="0.25"/>
    <row r="6505" hidden="1" x14ac:dyDescent="0.25"/>
    <row r="6506" hidden="1" x14ac:dyDescent="0.25"/>
    <row r="6507" hidden="1" x14ac:dyDescent="0.25"/>
    <row r="6508" hidden="1" x14ac:dyDescent="0.25"/>
    <row r="6509" hidden="1" x14ac:dyDescent="0.25"/>
    <row r="6510" hidden="1" x14ac:dyDescent="0.25"/>
    <row r="6511" hidden="1" x14ac:dyDescent="0.25"/>
    <row r="6512" hidden="1" x14ac:dyDescent="0.25"/>
    <row r="6513" hidden="1" x14ac:dyDescent="0.25"/>
    <row r="6514" hidden="1" x14ac:dyDescent="0.25"/>
    <row r="6515" hidden="1" x14ac:dyDescent="0.25"/>
    <row r="6516" hidden="1" x14ac:dyDescent="0.25"/>
    <row r="6517" hidden="1" x14ac:dyDescent="0.25"/>
    <row r="6518" hidden="1" x14ac:dyDescent="0.25"/>
    <row r="6519" hidden="1" x14ac:dyDescent="0.25"/>
    <row r="6520" hidden="1" x14ac:dyDescent="0.25"/>
    <row r="6521" hidden="1" x14ac:dyDescent="0.25"/>
    <row r="6522" hidden="1" x14ac:dyDescent="0.25"/>
    <row r="6523" hidden="1" x14ac:dyDescent="0.25"/>
    <row r="6524" hidden="1" x14ac:dyDescent="0.25"/>
    <row r="6525" hidden="1" x14ac:dyDescent="0.25"/>
    <row r="6526" hidden="1" x14ac:dyDescent="0.25"/>
    <row r="6527" hidden="1" x14ac:dyDescent="0.25"/>
    <row r="6528" hidden="1" x14ac:dyDescent="0.25"/>
    <row r="6529" hidden="1" x14ac:dyDescent="0.25"/>
    <row r="6530" hidden="1" x14ac:dyDescent="0.25"/>
    <row r="6531" hidden="1" x14ac:dyDescent="0.25"/>
    <row r="6532" hidden="1" x14ac:dyDescent="0.25"/>
    <row r="6533" hidden="1" x14ac:dyDescent="0.25"/>
    <row r="6534" hidden="1" x14ac:dyDescent="0.25"/>
    <row r="6535" hidden="1" x14ac:dyDescent="0.25"/>
    <row r="6536" hidden="1" x14ac:dyDescent="0.25"/>
    <row r="6537" hidden="1" x14ac:dyDescent="0.25"/>
    <row r="6538" hidden="1" x14ac:dyDescent="0.25"/>
    <row r="6539" hidden="1" x14ac:dyDescent="0.25"/>
    <row r="6540" hidden="1" x14ac:dyDescent="0.25"/>
    <row r="6541" hidden="1" x14ac:dyDescent="0.25"/>
    <row r="6542" hidden="1" x14ac:dyDescent="0.25"/>
    <row r="6543" hidden="1" x14ac:dyDescent="0.25"/>
    <row r="6544" hidden="1" x14ac:dyDescent="0.25"/>
    <row r="6545" hidden="1" x14ac:dyDescent="0.25"/>
    <row r="6546" hidden="1" x14ac:dyDescent="0.25"/>
    <row r="6547" hidden="1" x14ac:dyDescent="0.25"/>
    <row r="6548" hidden="1" x14ac:dyDescent="0.25"/>
    <row r="6549" hidden="1" x14ac:dyDescent="0.25"/>
    <row r="6550" hidden="1" x14ac:dyDescent="0.25"/>
    <row r="6551" hidden="1" x14ac:dyDescent="0.25"/>
    <row r="6552" hidden="1" x14ac:dyDescent="0.25"/>
    <row r="6553" hidden="1" x14ac:dyDescent="0.25"/>
    <row r="6554" hidden="1" x14ac:dyDescent="0.25"/>
    <row r="6555" hidden="1" x14ac:dyDescent="0.25"/>
    <row r="6556" hidden="1" x14ac:dyDescent="0.25"/>
    <row r="6557" hidden="1" x14ac:dyDescent="0.25"/>
    <row r="6558" hidden="1" x14ac:dyDescent="0.25"/>
    <row r="6559" hidden="1" x14ac:dyDescent="0.25"/>
    <row r="6560" hidden="1" x14ac:dyDescent="0.25"/>
    <row r="6561" hidden="1" x14ac:dyDescent="0.25"/>
    <row r="6562" hidden="1" x14ac:dyDescent="0.25"/>
    <row r="6563" hidden="1" x14ac:dyDescent="0.25"/>
    <row r="6564" hidden="1" x14ac:dyDescent="0.25"/>
    <row r="6565" hidden="1" x14ac:dyDescent="0.25"/>
    <row r="6566" hidden="1" x14ac:dyDescent="0.25"/>
    <row r="6567" hidden="1" x14ac:dyDescent="0.25"/>
    <row r="6568" hidden="1" x14ac:dyDescent="0.25"/>
    <row r="6569" hidden="1" x14ac:dyDescent="0.25"/>
    <row r="6570" hidden="1" x14ac:dyDescent="0.25"/>
    <row r="6571" hidden="1" x14ac:dyDescent="0.25"/>
    <row r="6572" hidden="1" x14ac:dyDescent="0.25"/>
    <row r="6573" hidden="1" x14ac:dyDescent="0.25"/>
    <row r="6574" hidden="1" x14ac:dyDescent="0.25"/>
    <row r="6575" hidden="1" x14ac:dyDescent="0.25"/>
    <row r="6576" hidden="1" x14ac:dyDescent="0.25"/>
    <row r="6577" hidden="1" x14ac:dyDescent="0.25"/>
    <row r="6578" hidden="1" x14ac:dyDescent="0.25"/>
    <row r="6579" hidden="1" x14ac:dyDescent="0.25"/>
    <row r="6580" hidden="1" x14ac:dyDescent="0.25"/>
    <row r="6581" hidden="1" x14ac:dyDescent="0.25"/>
    <row r="6582" hidden="1" x14ac:dyDescent="0.25"/>
    <row r="6583" hidden="1" x14ac:dyDescent="0.25"/>
    <row r="6584" hidden="1" x14ac:dyDescent="0.25"/>
    <row r="6585" hidden="1" x14ac:dyDescent="0.25"/>
    <row r="6586" hidden="1" x14ac:dyDescent="0.25"/>
    <row r="6587" hidden="1" x14ac:dyDescent="0.25"/>
    <row r="6588" hidden="1" x14ac:dyDescent="0.25"/>
    <row r="6589" hidden="1" x14ac:dyDescent="0.25"/>
    <row r="6590" hidden="1" x14ac:dyDescent="0.25"/>
    <row r="6591" hidden="1" x14ac:dyDescent="0.25"/>
    <row r="6592" hidden="1" x14ac:dyDescent="0.25"/>
    <row r="6593" hidden="1" x14ac:dyDescent="0.25"/>
    <row r="6594" hidden="1" x14ac:dyDescent="0.25"/>
    <row r="6595" hidden="1" x14ac:dyDescent="0.25"/>
    <row r="6596" hidden="1" x14ac:dyDescent="0.25"/>
    <row r="6597" hidden="1" x14ac:dyDescent="0.25"/>
    <row r="6598" hidden="1" x14ac:dyDescent="0.25"/>
    <row r="6599" hidden="1" x14ac:dyDescent="0.25"/>
    <row r="6600" hidden="1" x14ac:dyDescent="0.25"/>
    <row r="6601" hidden="1" x14ac:dyDescent="0.25"/>
    <row r="6602" hidden="1" x14ac:dyDescent="0.25"/>
    <row r="6603" hidden="1" x14ac:dyDescent="0.25"/>
    <row r="6604" hidden="1" x14ac:dyDescent="0.25"/>
    <row r="6605" hidden="1" x14ac:dyDescent="0.25"/>
    <row r="6606" hidden="1" x14ac:dyDescent="0.25"/>
    <row r="6607" hidden="1" x14ac:dyDescent="0.25"/>
    <row r="6608" hidden="1" x14ac:dyDescent="0.25"/>
    <row r="6609" hidden="1" x14ac:dyDescent="0.25"/>
    <row r="6610" hidden="1" x14ac:dyDescent="0.25"/>
    <row r="6611" hidden="1" x14ac:dyDescent="0.25"/>
    <row r="6612" hidden="1" x14ac:dyDescent="0.25"/>
    <row r="6613" hidden="1" x14ac:dyDescent="0.25"/>
    <row r="6614" hidden="1" x14ac:dyDescent="0.25"/>
    <row r="6615" hidden="1" x14ac:dyDescent="0.25"/>
    <row r="6616" hidden="1" x14ac:dyDescent="0.25"/>
    <row r="6617" hidden="1" x14ac:dyDescent="0.25"/>
    <row r="6618" hidden="1" x14ac:dyDescent="0.25"/>
    <row r="6619" hidden="1" x14ac:dyDescent="0.25"/>
    <row r="6620" hidden="1" x14ac:dyDescent="0.25"/>
    <row r="6621" hidden="1" x14ac:dyDescent="0.25"/>
    <row r="6622" hidden="1" x14ac:dyDescent="0.25"/>
    <row r="6623" hidden="1" x14ac:dyDescent="0.25"/>
    <row r="6624" hidden="1" x14ac:dyDescent="0.25"/>
    <row r="6625" hidden="1" x14ac:dyDescent="0.25"/>
    <row r="6626" hidden="1" x14ac:dyDescent="0.25"/>
    <row r="6627" hidden="1" x14ac:dyDescent="0.25"/>
    <row r="6628" hidden="1" x14ac:dyDescent="0.25"/>
    <row r="6629" hidden="1" x14ac:dyDescent="0.25"/>
    <row r="6630" hidden="1" x14ac:dyDescent="0.25"/>
    <row r="6631" hidden="1" x14ac:dyDescent="0.25"/>
    <row r="6632" hidden="1" x14ac:dyDescent="0.25"/>
    <row r="6633" hidden="1" x14ac:dyDescent="0.25"/>
    <row r="6634" hidden="1" x14ac:dyDescent="0.25"/>
    <row r="6635" hidden="1" x14ac:dyDescent="0.25"/>
    <row r="6636" hidden="1" x14ac:dyDescent="0.25"/>
    <row r="6637" hidden="1" x14ac:dyDescent="0.25"/>
    <row r="6638" hidden="1" x14ac:dyDescent="0.25"/>
    <row r="6639" hidden="1" x14ac:dyDescent="0.25"/>
    <row r="6640" hidden="1" x14ac:dyDescent="0.25"/>
    <row r="6641" hidden="1" x14ac:dyDescent="0.25"/>
    <row r="6642" hidden="1" x14ac:dyDescent="0.25"/>
    <row r="6643" hidden="1" x14ac:dyDescent="0.25"/>
    <row r="6644" hidden="1" x14ac:dyDescent="0.25"/>
    <row r="6645" hidden="1" x14ac:dyDescent="0.25"/>
    <row r="6646" hidden="1" x14ac:dyDescent="0.25"/>
    <row r="6647" hidden="1" x14ac:dyDescent="0.25"/>
    <row r="6648" hidden="1" x14ac:dyDescent="0.25"/>
    <row r="6649" hidden="1" x14ac:dyDescent="0.25"/>
    <row r="6650" hidden="1" x14ac:dyDescent="0.25"/>
    <row r="6651" hidden="1" x14ac:dyDescent="0.25"/>
    <row r="6652" hidden="1" x14ac:dyDescent="0.25"/>
    <row r="6653" hidden="1" x14ac:dyDescent="0.25"/>
    <row r="6654" hidden="1" x14ac:dyDescent="0.25"/>
    <row r="6655" hidden="1" x14ac:dyDescent="0.25"/>
    <row r="6656" hidden="1" x14ac:dyDescent="0.25"/>
    <row r="6657" hidden="1" x14ac:dyDescent="0.25"/>
    <row r="6658" hidden="1" x14ac:dyDescent="0.25"/>
    <row r="6659" hidden="1" x14ac:dyDescent="0.25"/>
    <row r="6660" hidden="1" x14ac:dyDescent="0.25"/>
    <row r="6661" hidden="1" x14ac:dyDescent="0.25"/>
    <row r="6662" hidden="1" x14ac:dyDescent="0.25"/>
    <row r="6663" hidden="1" x14ac:dyDescent="0.25"/>
    <row r="6664" hidden="1" x14ac:dyDescent="0.25"/>
    <row r="6665" hidden="1" x14ac:dyDescent="0.25"/>
    <row r="6666" hidden="1" x14ac:dyDescent="0.25"/>
    <row r="6667" hidden="1" x14ac:dyDescent="0.25"/>
    <row r="6668" hidden="1" x14ac:dyDescent="0.25"/>
    <row r="6669" hidden="1" x14ac:dyDescent="0.25"/>
    <row r="6670" hidden="1" x14ac:dyDescent="0.25"/>
    <row r="6671" hidden="1" x14ac:dyDescent="0.25"/>
    <row r="6672" hidden="1" x14ac:dyDescent="0.25"/>
    <row r="6673" hidden="1" x14ac:dyDescent="0.25"/>
    <row r="6674" hidden="1" x14ac:dyDescent="0.25"/>
    <row r="6675" hidden="1" x14ac:dyDescent="0.25"/>
    <row r="6676" hidden="1" x14ac:dyDescent="0.25"/>
    <row r="6677" hidden="1" x14ac:dyDescent="0.25"/>
    <row r="6678" hidden="1" x14ac:dyDescent="0.25"/>
    <row r="6679" hidden="1" x14ac:dyDescent="0.25"/>
    <row r="6680" hidden="1" x14ac:dyDescent="0.25"/>
    <row r="6681" hidden="1" x14ac:dyDescent="0.25"/>
    <row r="6682" hidden="1" x14ac:dyDescent="0.25"/>
    <row r="6683" hidden="1" x14ac:dyDescent="0.25"/>
    <row r="6684" hidden="1" x14ac:dyDescent="0.25"/>
    <row r="6685" hidden="1" x14ac:dyDescent="0.25"/>
    <row r="6686" hidden="1" x14ac:dyDescent="0.25"/>
    <row r="6687" hidden="1" x14ac:dyDescent="0.25"/>
    <row r="6688" hidden="1" x14ac:dyDescent="0.25"/>
    <row r="6689" hidden="1" x14ac:dyDescent="0.25"/>
    <row r="6690" hidden="1" x14ac:dyDescent="0.25"/>
    <row r="6691" hidden="1" x14ac:dyDescent="0.25"/>
    <row r="6692" hidden="1" x14ac:dyDescent="0.25"/>
    <row r="6693" hidden="1" x14ac:dyDescent="0.25"/>
    <row r="6694" hidden="1" x14ac:dyDescent="0.25"/>
    <row r="6695" hidden="1" x14ac:dyDescent="0.25"/>
    <row r="6696" hidden="1" x14ac:dyDescent="0.25"/>
    <row r="6697" hidden="1" x14ac:dyDescent="0.25"/>
    <row r="6698" hidden="1" x14ac:dyDescent="0.25"/>
    <row r="6699" hidden="1" x14ac:dyDescent="0.25"/>
    <row r="6700" hidden="1" x14ac:dyDescent="0.25"/>
    <row r="6701" hidden="1" x14ac:dyDescent="0.25"/>
    <row r="6702" hidden="1" x14ac:dyDescent="0.25"/>
    <row r="6703" hidden="1" x14ac:dyDescent="0.25"/>
    <row r="6704" hidden="1" x14ac:dyDescent="0.25"/>
    <row r="6705" hidden="1" x14ac:dyDescent="0.25"/>
    <row r="6706" hidden="1" x14ac:dyDescent="0.25"/>
    <row r="6707" hidden="1" x14ac:dyDescent="0.25"/>
    <row r="6708" hidden="1" x14ac:dyDescent="0.25"/>
    <row r="6709" hidden="1" x14ac:dyDescent="0.25"/>
    <row r="6710" hidden="1" x14ac:dyDescent="0.25"/>
    <row r="6711" hidden="1" x14ac:dyDescent="0.25"/>
    <row r="6712" hidden="1" x14ac:dyDescent="0.25"/>
    <row r="6713" hidden="1" x14ac:dyDescent="0.25"/>
    <row r="6714" hidden="1" x14ac:dyDescent="0.25"/>
    <row r="6715" hidden="1" x14ac:dyDescent="0.25"/>
    <row r="6716" hidden="1" x14ac:dyDescent="0.25"/>
    <row r="6717" hidden="1" x14ac:dyDescent="0.25"/>
    <row r="6718" hidden="1" x14ac:dyDescent="0.25"/>
    <row r="6719" hidden="1" x14ac:dyDescent="0.25"/>
    <row r="6720" hidden="1" x14ac:dyDescent="0.25"/>
    <row r="6721" hidden="1" x14ac:dyDescent="0.25"/>
    <row r="6722" hidden="1" x14ac:dyDescent="0.25"/>
    <row r="6723" hidden="1" x14ac:dyDescent="0.25"/>
    <row r="6724" hidden="1" x14ac:dyDescent="0.25"/>
    <row r="6725" hidden="1" x14ac:dyDescent="0.25"/>
    <row r="6726" hidden="1" x14ac:dyDescent="0.25"/>
    <row r="6727" hidden="1" x14ac:dyDescent="0.25"/>
    <row r="6728" hidden="1" x14ac:dyDescent="0.25"/>
    <row r="6729" hidden="1" x14ac:dyDescent="0.25"/>
    <row r="6730" hidden="1" x14ac:dyDescent="0.25"/>
    <row r="6731" hidden="1" x14ac:dyDescent="0.25"/>
    <row r="6732" hidden="1" x14ac:dyDescent="0.25"/>
    <row r="6733" hidden="1" x14ac:dyDescent="0.25"/>
    <row r="6734" hidden="1" x14ac:dyDescent="0.25"/>
    <row r="6735" hidden="1" x14ac:dyDescent="0.25"/>
    <row r="6736" hidden="1" x14ac:dyDescent="0.25"/>
    <row r="6737" hidden="1" x14ac:dyDescent="0.25"/>
    <row r="6738" hidden="1" x14ac:dyDescent="0.25"/>
    <row r="6739" hidden="1" x14ac:dyDescent="0.25"/>
    <row r="6740" hidden="1" x14ac:dyDescent="0.25"/>
    <row r="6741" hidden="1" x14ac:dyDescent="0.25"/>
    <row r="6742" hidden="1" x14ac:dyDescent="0.25"/>
    <row r="6743" hidden="1" x14ac:dyDescent="0.25"/>
    <row r="6744" hidden="1" x14ac:dyDescent="0.25"/>
    <row r="6745" hidden="1" x14ac:dyDescent="0.25"/>
    <row r="6746" hidden="1" x14ac:dyDescent="0.25"/>
    <row r="6747" hidden="1" x14ac:dyDescent="0.25"/>
    <row r="6748" hidden="1" x14ac:dyDescent="0.25"/>
    <row r="6749" hidden="1" x14ac:dyDescent="0.25"/>
    <row r="6750" hidden="1" x14ac:dyDescent="0.25"/>
    <row r="6751" hidden="1" x14ac:dyDescent="0.25"/>
    <row r="6752" hidden="1" x14ac:dyDescent="0.25"/>
    <row r="6753" hidden="1" x14ac:dyDescent="0.25"/>
    <row r="6754" hidden="1" x14ac:dyDescent="0.25"/>
    <row r="6755" hidden="1" x14ac:dyDescent="0.25"/>
    <row r="6756" hidden="1" x14ac:dyDescent="0.25"/>
    <row r="6757" hidden="1" x14ac:dyDescent="0.25"/>
    <row r="6758" hidden="1" x14ac:dyDescent="0.25"/>
    <row r="6759" hidden="1" x14ac:dyDescent="0.25"/>
    <row r="6760" hidden="1" x14ac:dyDescent="0.25"/>
    <row r="6761" hidden="1" x14ac:dyDescent="0.25"/>
    <row r="6762" hidden="1" x14ac:dyDescent="0.25"/>
    <row r="6763" hidden="1" x14ac:dyDescent="0.25"/>
    <row r="6764" hidden="1" x14ac:dyDescent="0.25"/>
    <row r="6765" hidden="1" x14ac:dyDescent="0.25"/>
    <row r="6766" hidden="1" x14ac:dyDescent="0.25"/>
    <row r="6767" hidden="1" x14ac:dyDescent="0.25"/>
    <row r="6768" hidden="1" x14ac:dyDescent="0.25"/>
    <row r="6769" hidden="1" x14ac:dyDescent="0.25"/>
    <row r="6770" hidden="1" x14ac:dyDescent="0.25"/>
    <row r="6771" hidden="1" x14ac:dyDescent="0.25"/>
    <row r="6772" hidden="1" x14ac:dyDescent="0.25"/>
    <row r="6773" hidden="1" x14ac:dyDescent="0.25"/>
    <row r="6774" hidden="1" x14ac:dyDescent="0.25"/>
    <row r="6775" hidden="1" x14ac:dyDescent="0.25"/>
    <row r="6776" hidden="1" x14ac:dyDescent="0.25"/>
    <row r="6777" hidden="1" x14ac:dyDescent="0.25"/>
    <row r="6778" hidden="1" x14ac:dyDescent="0.25"/>
    <row r="6779" hidden="1" x14ac:dyDescent="0.25"/>
    <row r="6780" hidden="1" x14ac:dyDescent="0.25"/>
    <row r="6781" hidden="1" x14ac:dyDescent="0.25"/>
    <row r="6782" hidden="1" x14ac:dyDescent="0.25"/>
    <row r="6783" hidden="1" x14ac:dyDescent="0.25"/>
    <row r="6784" hidden="1" x14ac:dyDescent="0.25"/>
    <row r="6785" hidden="1" x14ac:dyDescent="0.25"/>
    <row r="6786" hidden="1" x14ac:dyDescent="0.25"/>
    <row r="6787" hidden="1" x14ac:dyDescent="0.25"/>
    <row r="6788" hidden="1" x14ac:dyDescent="0.25"/>
    <row r="6789" hidden="1" x14ac:dyDescent="0.25"/>
    <row r="6790" hidden="1" x14ac:dyDescent="0.25"/>
    <row r="6791" hidden="1" x14ac:dyDescent="0.25"/>
    <row r="6792" hidden="1" x14ac:dyDescent="0.25"/>
    <row r="6793" hidden="1" x14ac:dyDescent="0.25"/>
    <row r="6794" hidden="1" x14ac:dyDescent="0.25"/>
    <row r="6795" hidden="1" x14ac:dyDescent="0.25"/>
    <row r="6796" hidden="1" x14ac:dyDescent="0.25"/>
    <row r="6797" hidden="1" x14ac:dyDescent="0.25"/>
    <row r="6798" hidden="1" x14ac:dyDescent="0.25"/>
    <row r="6799" hidden="1" x14ac:dyDescent="0.25"/>
    <row r="6800" hidden="1" x14ac:dyDescent="0.25"/>
    <row r="6801" hidden="1" x14ac:dyDescent="0.25"/>
    <row r="6802" hidden="1" x14ac:dyDescent="0.25"/>
    <row r="6803" hidden="1" x14ac:dyDescent="0.25"/>
    <row r="6804" hidden="1" x14ac:dyDescent="0.25"/>
    <row r="6805" hidden="1" x14ac:dyDescent="0.25"/>
    <row r="6806" hidden="1" x14ac:dyDescent="0.25"/>
    <row r="6807" hidden="1" x14ac:dyDescent="0.25"/>
    <row r="6808" hidden="1" x14ac:dyDescent="0.25"/>
    <row r="6809" hidden="1" x14ac:dyDescent="0.25"/>
    <row r="6810" hidden="1" x14ac:dyDescent="0.25"/>
    <row r="6811" hidden="1" x14ac:dyDescent="0.25"/>
    <row r="6812" hidden="1" x14ac:dyDescent="0.25"/>
    <row r="6813" hidden="1" x14ac:dyDescent="0.25"/>
    <row r="6814" hidden="1" x14ac:dyDescent="0.25"/>
    <row r="6815" hidden="1" x14ac:dyDescent="0.25"/>
    <row r="6816" hidden="1" x14ac:dyDescent="0.25"/>
    <row r="6817" hidden="1" x14ac:dyDescent="0.25"/>
    <row r="6818" hidden="1" x14ac:dyDescent="0.25"/>
    <row r="6819" hidden="1" x14ac:dyDescent="0.25"/>
    <row r="6820" hidden="1" x14ac:dyDescent="0.25"/>
    <row r="6821" hidden="1" x14ac:dyDescent="0.25"/>
    <row r="6822" hidden="1" x14ac:dyDescent="0.25"/>
    <row r="6823" hidden="1" x14ac:dyDescent="0.25"/>
    <row r="6824" hidden="1" x14ac:dyDescent="0.25"/>
    <row r="6825" hidden="1" x14ac:dyDescent="0.25"/>
    <row r="6826" hidden="1" x14ac:dyDescent="0.25"/>
    <row r="6827" hidden="1" x14ac:dyDescent="0.25"/>
    <row r="6828" hidden="1" x14ac:dyDescent="0.25"/>
    <row r="6829" hidden="1" x14ac:dyDescent="0.25"/>
    <row r="6830" hidden="1" x14ac:dyDescent="0.25"/>
    <row r="6831" hidden="1" x14ac:dyDescent="0.25"/>
    <row r="6832" hidden="1" x14ac:dyDescent="0.25"/>
    <row r="6833" hidden="1" x14ac:dyDescent="0.25"/>
    <row r="6834" hidden="1" x14ac:dyDescent="0.25"/>
    <row r="6835" hidden="1" x14ac:dyDescent="0.25"/>
    <row r="6836" hidden="1" x14ac:dyDescent="0.25"/>
    <row r="6837" hidden="1" x14ac:dyDescent="0.25"/>
    <row r="6838" hidden="1" x14ac:dyDescent="0.25"/>
    <row r="6839" hidden="1" x14ac:dyDescent="0.25"/>
    <row r="6840" hidden="1" x14ac:dyDescent="0.25"/>
    <row r="6841" hidden="1" x14ac:dyDescent="0.25"/>
    <row r="6842" hidden="1" x14ac:dyDescent="0.25"/>
    <row r="6843" hidden="1" x14ac:dyDescent="0.25"/>
    <row r="6844" hidden="1" x14ac:dyDescent="0.25"/>
    <row r="6845" hidden="1" x14ac:dyDescent="0.25"/>
    <row r="6846" hidden="1" x14ac:dyDescent="0.25"/>
    <row r="6847" hidden="1" x14ac:dyDescent="0.25"/>
    <row r="6848" hidden="1" x14ac:dyDescent="0.25"/>
    <row r="6849" hidden="1" x14ac:dyDescent="0.25"/>
    <row r="6850" hidden="1" x14ac:dyDescent="0.25"/>
    <row r="6851" hidden="1" x14ac:dyDescent="0.25"/>
    <row r="6852" hidden="1" x14ac:dyDescent="0.25"/>
    <row r="6853" hidden="1" x14ac:dyDescent="0.25"/>
    <row r="6854" hidden="1" x14ac:dyDescent="0.25"/>
    <row r="6855" hidden="1" x14ac:dyDescent="0.25"/>
    <row r="6856" hidden="1" x14ac:dyDescent="0.25"/>
    <row r="6857" hidden="1" x14ac:dyDescent="0.25"/>
    <row r="6858" hidden="1" x14ac:dyDescent="0.25"/>
    <row r="6859" hidden="1" x14ac:dyDescent="0.25"/>
    <row r="6860" hidden="1" x14ac:dyDescent="0.25"/>
    <row r="6861" hidden="1" x14ac:dyDescent="0.25"/>
    <row r="6862" hidden="1" x14ac:dyDescent="0.25"/>
    <row r="6863" hidden="1" x14ac:dyDescent="0.25"/>
    <row r="6864" hidden="1" x14ac:dyDescent="0.25"/>
    <row r="6865" hidden="1" x14ac:dyDescent="0.25"/>
    <row r="6866" hidden="1" x14ac:dyDescent="0.25"/>
    <row r="6867" hidden="1" x14ac:dyDescent="0.25"/>
    <row r="6868" hidden="1" x14ac:dyDescent="0.25"/>
    <row r="6869" hidden="1" x14ac:dyDescent="0.25"/>
    <row r="6870" hidden="1" x14ac:dyDescent="0.25"/>
    <row r="6871" hidden="1" x14ac:dyDescent="0.25"/>
    <row r="6872" hidden="1" x14ac:dyDescent="0.25"/>
    <row r="6873" hidden="1" x14ac:dyDescent="0.25"/>
    <row r="6874" hidden="1" x14ac:dyDescent="0.25"/>
    <row r="6875" hidden="1" x14ac:dyDescent="0.25"/>
    <row r="6876" hidden="1" x14ac:dyDescent="0.25"/>
    <row r="6877" hidden="1" x14ac:dyDescent="0.25"/>
    <row r="6878" hidden="1" x14ac:dyDescent="0.25"/>
    <row r="6879" hidden="1" x14ac:dyDescent="0.25"/>
    <row r="6880" hidden="1" x14ac:dyDescent="0.25"/>
    <row r="6881" hidden="1" x14ac:dyDescent="0.25"/>
    <row r="6882" hidden="1" x14ac:dyDescent="0.25"/>
    <row r="6883" hidden="1" x14ac:dyDescent="0.25"/>
    <row r="6884" hidden="1" x14ac:dyDescent="0.25"/>
    <row r="6885" hidden="1" x14ac:dyDescent="0.25"/>
    <row r="6886" hidden="1" x14ac:dyDescent="0.25"/>
    <row r="6887" hidden="1" x14ac:dyDescent="0.25"/>
    <row r="6888" hidden="1" x14ac:dyDescent="0.25"/>
    <row r="6889" hidden="1" x14ac:dyDescent="0.25"/>
    <row r="6890" hidden="1" x14ac:dyDescent="0.25"/>
    <row r="6891" hidden="1" x14ac:dyDescent="0.25"/>
    <row r="6892" hidden="1" x14ac:dyDescent="0.25"/>
    <row r="6893" hidden="1" x14ac:dyDescent="0.25"/>
    <row r="6894" hidden="1" x14ac:dyDescent="0.25"/>
    <row r="6895" hidden="1" x14ac:dyDescent="0.25"/>
    <row r="6896" hidden="1" x14ac:dyDescent="0.25"/>
    <row r="6897" hidden="1" x14ac:dyDescent="0.25"/>
    <row r="6898" hidden="1" x14ac:dyDescent="0.25"/>
    <row r="6899" hidden="1" x14ac:dyDescent="0.25"/>
    <row r="6900" hidden="1" x14ac:dyDescent="0.25"/>
    <row r="6901" hidden="1" x14ac:dyDescent="0.25"/>
    <row r="6902" hidden="1" x14ac:dyDescent="0.25"/>
    <row r="6903" hidden="1" x14ac:dyDescent="0.25"/>
    <row r="6904" hidden="1" x14ac:dyDescent="0.25"/>
    <row r="6905" hidden="1" x14ac:dyDescent="0.25"/>
    <row r="6906" hidden="1" x14ac:dyDescent="0.25"/>
    <row r="6907" hidden="1" x14ac:dyDescent="0.25"/>
    <row r="6908" hidden="1" x14ac:dyDescent="0.25"/>
    <row r="6909" hidden="1" x14ac:dyDescent="0.25"/>
    <row r="6910" hidden="1" x14ac:dyDescent="0.25"/>
    <row r="6911" hidden="1" x14ac:dyDescent="0.25"/>
    <row r="6912" hidden="1" x14ac:dyDescent="0.25"/>
    <row r="6913" hidden="1" x14ac:dyDescent="0.25"/>
    <row r="6914" hidden="1" x14ac:dyDescent="0.25"/>
    <row r="6915" hidden="1" x14ac:dyDescent="0.25"/>
    <row r="6916" hidden="1" x14ac:dyDescent="0.25"/>
    <row r="6917" hidden="1" x14ac:dyDescent="0.25"/>
    <row r="6918" hidden="1" x14ac:dyDescent="0.25"/>
    <row r="6919" hidden="1" x14ac:dyDescent="0.25"/>
    <row r="6920" hidden="1" x14ac:dyDescent="0.25"/>
    <row r="6921" hidden="1" x14ac:dyDescent="0.25"/>
    <row r="6922" hidden="1" x14ac:dyDescent="0.25"/>
    <row r="6923" hidden="1" x14ac:dyDescent="0.25"/>
    <row r="6924" hidden="1" x14ac:dyDescent="0.25"/>
    <row r="6925" hidden="1" x14ac:dyDescent="0.25"/>
    <row r="6926" hidden="1" x14ac:dyDescent="0.25"/>
    <row r="6927" hidden="1" x14ac:dyDescent="0.25"/>
    <row r="6928" hidden="1" x14ac:dyDescent="0.25"/>
    <row r="6929" hidden="1" x14ac:dyDescent="0.25"/>
    <row r="6930" hidden="1" x14ac:dyDescent="0.25"/>
    <row r="6931" hidden="1" x14ac:dyDescent="0.25"/>
    <row r="6932" hidden="1" x14ac:dyDescent="0.25"/>
    <row r="6933" hidden="1" x14ac:dyDescent="0.25"/>
    <row r="6934" hidden="1" x14ac:dyDescent="0.25"/>
    <row r="6935" hidden="1" x14ac:dyDescent="0.25"/>
    <row r="6936" hidden="1" x14ac:dyDescent="0.25"/>
    <row r="6937" hidden="1" x14ac:dyDescent="0.25"/>
    <row r="6938" hidden="1" x14ac:dyDescent="0.25"/>
    <row r="6939" hidden="1" x14ac:dyDescent="0.25"/>
    <row r="6940" hidden="1" x14ac:dyDescent="0.25"/>
    <row r="6941" hidden="1" x14ac:dyDescent="0.25"/>
    <row r="6942" hidden="1" x14ac:dyDescent="0.25"/>
    <row r="6943" hidden="1" x14ac:dyDescent="0.25"/>
    <row r="6944" hidden="1" x14ac:dyDescent="0.25"/>
    <row r="6945" hidden="1" x14ac:dyDescent="0.25"/>
    <row r="6946" hidden="1" x14ac:dyDescent="0.25"/>
    <row r="6947" hidden="1" x14ac:dyDescent="0.25"/>
    <row r="6948" hidden="1" x14ac:dyDescent="0.25"/>
    <row r="6949" hidden="1" x14ac:dyDescent="0.25"/>
    <row r="6950" hidden="1" x14ac:dyDescent="0.25"/>
    <row r="6951" hidden="1" x14ac:dyDescent="0.25"/>
    <row r="6952" hidden="1" x14ac:dyDescent="0.25"/>
    <row r="6953" hidden="1" x14ac:dyDescent="0.25"/>
    <row r="6954" hidden="1" x14ac:dyDescent="0.25"/>
    <row r="6955" hidden="1" x14ac:dyDescent="0.25"/>
    <row r="6956" hidden="1" x14ac:dyDescent="0.25"/>
    <row r="6957" hidden="1" x14ac:dyDescent="0.25"/>
    <row r="6958" hidden="1" x14ac:dyDescent="0.25"/>
    <row r="6959" hidden="1" x14ac:dyDescent="0.25"/>
    <row r="6960" hidden="1" x14ac:dyDescent="0.25"/>
    <row r="6961" hidden="1" x14ac:dyDescent="0.25"/>
    <row r="6962" hidden="1" x14ac:dyDescent="0.25"/>
    <row r="6963" hidden="1" x14ac:dyDescent="0.25"/>
    <row r="6964" hidden="1" x14ac:dyDescent="0.25"/>
    <row r="6965" hidden="1" x14ac:dyDescent="0.25"/>
    <row r="6966" hidden="1" x14ac:dyDescent="0.25"/>
    <row r="6967" hidden="1" x14ac:dyDescent="0.25"/>
    <row r="6968" hidden="1" x14ac:dyDescent="0.25"/>
    <row r="6969" hidden="1" x14ac:dyDescent="0.25"/>
    <row r="6970" hidden="1" x14ac:dyDescent="0.25"/>
    <row r="6971" hidden="1" x14ac:dyDescent="0.25"/>
    <row r="6972" hidden="1" x14ac:dyDescent="0.25"/>
    <row r="6973" hidden="1" x14ac:dyDescent="0.25"/>
    <row r="6974" hidden="1" x14ac:dyDescent="0.25"/>
    <row r="6975" hidden="1" x14ac:dyDescent="0.25"/>
    <row r="6976" hidden="1" x14ac:dyDescent="0.25"/>
    <row r="6977" hidden="1" x14ac:dyDescent="0.25"/>
    <row r="6978" hidden="1" x14ac:dyDescent="0.25"/>
    <row r="6979" hidden="1" x14ac:dyDescent="0.25"/>
    <row r="6980" hidden="1" x14ac:dyDescent="0.25"/>
    <row r="6981" hidden="1" x14ac:dyDescent="0.25"/>
    <row r="6982" hidden="1" x14ac:dyDescent="0.25"/>
    <row r="6983" hidden="1" x14ac:dyDescent="0.25"/>
    <row r="6984" hidden="1" x14ac:dyDescent="0.25"/>
    <row r="6985" hidden="1" x14ac:dyDescent="0.25"/>
    <row r="6986" hidden="1" x14ac:dyDescent="0.25"/>
    <row r="6987" hidden="1" x14ac:dyDescent="0.25"/>
    <row r="6988" hidden="1" x14ac:dyDescent="0.25"/>
    <row r="6989" hidden="1" x14ac:dyDescent="0.25"/>
    <row r="6990" hidden="1" x14ac:dyDescent="0.25"/>
    <row r="6991" hidden="1" x14ac:dyDescent="0.25"/>
    <row r="6992" hidden="1" x14ac:dyDescent="0.25"/>
    <row r="6993" hidden="1" x14ac:dyDescent="0.25"/>
    <row r="6994" hidden="1" x14ac:dyDescent="0.25"/>
    <row r="6995" hidden="1" x14ac:dyDescent="0.25"/>
    <row r="6996" hidden="1" x14ac:dyDescent="0.25"/>
    <row r="6997" hidden="1" x14ac:dyDescent="0.25"/>
    <row r="6998" hidden="1" x14ac:dyDescent="0.25"/>
    <row r="6999" hidden="1" x14ac:dyDescent="0.25"/>
    <row r="7000" hidden="1" x14ac:dyDescent="0.25"/>
    <row r="7001" hidden="1" x14ac:dyDescent="0.25"/>
    <row r="7002" hidden="1" x14ac:dyDescent="0.25"/>
    <row r="7003" hidden="1" x14ac:dyDescent="0.25"/>
    <row r="7004" hidden="1" x14ac:dyDescent="0.25"/>
    <row r="7005" hidden="1" x14ac:dyDescent="0.25"/>
    <row r="7006" hidden="1" x14ac:dyDescent="0.25"/>
    <row r="7007" hidden="1" x14ac:dyDescent="0.25"/>
    <row r="7008" hidden="1" x14ac:dyDescent="0.25"/>
    <row r="7009" hidden="1" x14ac:dyDescent="0.25"/>
    <row r="7010" hidden="1" x14ac:dyDescent="0.25"/>
    <row r="7011" hidden="1" x14ac:dyDescent="0.25"/>
    <row r="7012" hidden="1" x14ac:dyDescent="0.25"/>
    <row r="7013" hidden="1" x14ac:dyDescent="0.25"/>
    <row r="7014" hidden="1" x14ac:dyDescent="0.25"/>
    <row r="7015" hidden="1" x14ac:dyDescent="0.25"/>
    <row r="7016" hidden="1" x14ac:dyDescent="0.25"/>
    <row r="7017" hidden="1" x14ac:dyDescent="0.25"/>
    <row r="7018" hidden="1" x14ac:dyDescent="0.25"/>
    <row r="7019" hidden="1" x14ac:dyDescent="0.25"/>
    <row r="7020" hidden="1" x14ac:dyDescent="0.25"/>
    <row r="7021" hidden="1" x14ac:dyDescent="0.25"/>
    <row r="7022" hidden="1" x14ac:dyDescent="0.25"/>
    <row r="7023" hidden="1" x14ac:dyDescent="0.25"/>
    <row r="7024" hidden="1" x14ac:dyDescent="0.25"/>
    <row r="7025" hidden="1" x14ac:dyDescent="0.25"/>
    <row r="7026" hidden="1" x14ac:dyDescent="0.25"/>
    <row r="7027" hidden="1" x14ac:dyDescent="0.25"/>
    <row r="7028" hidden="1" x14ac:dyDescent="0.25"/>
    <row r="7029" hidden="1" x14ac:dyDescent="0.25"/>
    <row r="7030" hidden="1" x14ac:dyDescent="0.25"/>
    <row r="7031" hidden="1" x14ac:dyDescent="0.25"/>
    <row r="7032" hidden="1" x14ac:dyDescent="0.25"/>
    <row r="7033" hidden="1" x14ac:dyDescent="0.25"/>
    <row r="7034" hidden="1" x14ac:dyDescent="0.25"/>
    <row r="7035" hidden="1" x14ac:dyDescent="0.25"/>
    <row r="7036" hidden="1" x14ac:dyDescent="0.25"/>
    <row r="7037" hidden="1" x14ac:dyDescent="0.25"/>
    <row r="7038" hidden="1" x14ac:dyDescent="0.25"/>
    <row r="7039" hidden="1" x14ac:dyDescent="0.25"/>
    <row r="7040" hidden="1" x14ac:dyDescent="0.25"/>
    <row r="7041" hidden="1" x14ac:dyDescent="0.25"/>
    <row r="7042" hidden="1" x14ac:dyDescent="0.25"/>
    <row r="7043" hidden="1" x14ac:dyDescent="0.25"/>
    <row r="7044" hidden="1" x14ac:dyDescent="0.25"/>
    <row r="7045" hidden="1" x14ac:dyDescent="0.25"/>
    <row r="7046" hidden="1" x14ac:dyDescent="0.25"/>
    <row r="7047" hidden="1" x14ac:dyDescent="0.25"/>
    <row r="7048" hidden="1" x14ac:dyDescent="0.25"/>
    <row r="7049" hidden="1" x14ac:dyDescent="0.25"/>
    <row r="7050" hidden="1" x14ac:dyDescent="0.25"/>
    <row r="7051" hidden="1" x14ac:dyDescent="0.25"/>
    <row r="7052" hidden="1" x14ac:dyDescent="0.25"/>
    <row r="7053" hidden="1" x14ac:dyDescent="0.25"/>
    <row r="7054" hidden="1" x14ac:dyDescent="0.25"/>
    <row r="7055" hidden="1" x14ac:dyDescent="0.25"/>
    <row r="7056" hidden="1" x14ac:dyDescent="0.25"/>
    <row r="7057" hidden="1" x14ac:dyDescent="0.25"/>
    <row r="7058" hidden="1" x14ac:dyDescent="0.25"/>
    <row r="7059" hidden="1" x14ac:dyDescent="0.25"/>
    <row r="7060" hidden="1" x14ac:dyDescent="0.25"/>
    <row r="7061" hidden="1" x14ac:dyDescent="0.25"/>
    <row r="7062" hidden="1" x14ac:dyDescent="0.25"/>
    <row r="7063" hidden="1" x14ac:dyDescent="0.25"/>
    <row r="7064" hidden="1" x14ac:dyDescent="0.25"/>
    <row r="7065" hidden="1" x14ac:dyDescent="0.25"/>
    <row r="7066" hidden="1" x14ac:dyDescent="0.25"/>
    <row r="7067" hidden="1" x14ac:dyDescent="0.25"/>
    <row r="7068" hidden="1" x14ac:dyDescent="0.25"/>
    <row r="7069" hidden="1" x14ac:dyDescent="0.25"/>
    <row r="7070" hidden="1" x14ac:dyDescent="0.25"/>
    <row r="7071" hidden="1" x14ac:dyDescent="0.25"/>
    <row r="7072" hidden="1" x14ac:dyDescent="0.25"/>
    <row r="7073" hidden="1" x14ac:dyDescent="0.25"/>
    <row r="7074" hidden="1" x14ac:dyDescent="0.25"/>
    <row r="7075" hidden="1" x14ac:dyDescent="0.25"/>
    <row r="7076" hidden="1" x14ac:dyDescent="0.25"/>
    <row r="7077" hidden="1" x14ac:dyDescent="0.25"/>
    <row r="7078" hidden="1" x14ac:dyDescent="0.25"/>
    <row r="7079" hidden="1" x14ac:dyDescent="0.25"/>
    <row r="7080" hidden="1" x14ac:dyDescent="0.25"/>
    <row r="7081" hidden="1" x14ac:dyDescent="0.25"/>
    <row r="7082" hidden="1" x14ac:dyDescent="0.25"/>
    <row r="7083" hidden="1" x14ac:dyDescent="0.25"/>
    <row r="7084" hidden="1" x14ac:dyDescent="0.25"/>
    <row r="7085" hidden="1" x14ac:dyDescent="0.25"/>
    <row r="7086" hidden="1" x14ac:dyDescent="0.25"/>
    <row r="7087" hidden="1" x14ac:dyDescent="0.25"/>
    <row r="7088" hidden="1" x14ac:dyDescent="0.25"/>
    <row r="7089" hidden="1" x14ac:dyDescent="0.25"/>
    <row r="7090" hidden="1" x14ac:dyDescent="0.25"/>
    <row r="7091" hidden="1" x14ac:dyDescent="0.25"/>
    <row r="7092" hidden="1" x14ac:dyDescent="0.25"/>
    <row r="7093" hidden="1" x14ac:dyDescent="0.25"/>
    <row r="7094" hidden="1" x14ac:dyDescent="0.25"/>
    <row r="7095" hidden="1" x14ac:dyDescent="0.25"/>
    <row r="7096" hidden="1" x14ac:dyDescent="0.25"/>
    <row r="7097" hidden="1" x14ac:dyDescent="0.25"/>
    <row r="7098" hidden="1" x14ac:dyDescent="0.25"/>
    <row r="7099" hidden="1" x14ac:dyDescent="0.25"/>
    <row r="7100" hidden="1" x14ac:dyDescent="0.25"/>
    <row r="7101" hidden="1" x14ac:dyDescent="0.25"/>
    <row r="7102" hidden="1" x14ac:dyDescent="0.25"/>
    <row r="7103" hidden="1" x14ac:dyDescent="0.25"/>
    <row r="7104" hidden="1" x14ac:dyDescent="0.25"/>
    <row r="7105" hidden="1" x14ac:dyDescent="0.25"/>
    <row r="7106" hidden="1" x14ac:dyDescent="0.25"/>
    <row r="7107" hidden="1" x14ac:dyDescent="0.25"/>
    <row r="7108" hidden="1" x14ac:dyDescent="0.25"/>
    <row r="7109" hidden="1" x14ac:dyDescent="0.25"/>
    <row r="7110" hidden="1" x14ac:dyDescent="0.25"/>
    <row r="7111" hidden="1" x14ac:dyDescent="0.25"/>
    <row r="7112" hidden="1" x14ac:dyDescent="0.25"/>
    <row r="7113" hidden="1" x14ac:dyDescent="0.25"/>
    <row r="7114" hidden="1" x14ac:dyDescent="0.25"/>
    <row r="7115" hidden="1" x14ac:dyDescent="0.25"/>
    <row r="7116" hidden="1" x14ac:dyDescent="0.25"/>
    <row r="7117" hidden="1" x14ac:dyDescent="0.25"/>
    <row r="7118" hidden="1" x14ac:dyDescent="0.25"/>
    <row r="7119" hidden="1" x14ac:dyDescent="0.25"/>
    <row r="7120" hidden="1" x14ac:dyDescent="0.25"/>
    <row r="7121" hidden="1" x14ac:dyDescent="0.25"/>
    <row r="7122" hidden="1" x14ac:dyDescent="0.25"/>
    <row r="7123" hidden="1" x14ac:dyDescent="0.25"/>
    <row r="7124" hidden="1" x14ac:dyDescent="0.25"/>
    <row r="7125" hidden="1" x14ac:dyDescent="0.25"/>
    <row r="7126" hidden="1" x14ac:dyDescent="0.25"/>
    <row r="7127" hidden="1" x14ac:dyDescent="0.25"/>
    <row r="7128" hidden="1" x14ac:dyDescent="0.25"/>
    <row r="7129" hidden="1" x14ac:dyDescent="0.25"/>
    <row r="7130" hidden="1" x14ac:dyDescent="0.25"/>
    <row r="7131" hidden="1" x14ac:dyDescent="0.25"/>
    <row r="7132" hidden="1" x14ac:dyDescent="0.25"/>
    <row r="7133" hidden="1" x14ac:dyDescent="0.25"/>
    <row r="7134" hidden="1" x14ac:dyDescent="0.25"/>
    <row r="7135" hidden="1" x14ac:dyDescent="0.25"/>
    <row r="7136" hidden="1" x14ac:dyDescent="0.25"/>
    <row r="7137" hidden="1" x14ac:dyDescent="0.25"/>
    <row r="7138" hidden="1" x14ac:dyDescent="0.25"/>
    <row r="7139" hidden="1" x14ac:dyDescent="0.25"/>
    <row r="7140" hidden="1" x14ac:dyDescent="0.25"/>
    <row r="7141" hidden="1" x14ac:dyDescent="0.25"/>
    <row r="7142" hidden="1" x14ac:dyDescent="0.25"/>
    <row r="7143" hidden="1" x14ac:dyDescent="0.25"/>
    <row r="7144" hidden="1" x14ac:dyDescent="0.25"/>
    <row r="7145" hidden="1" x14ac:dyDescent="0.25"/>
    <row r="7146" hidden="1" x14ac:dyDescent="0.25"/>
    <row r="7147" hidden="1" x14ac:dyDescent="0.25"/>
    <row r="7148" hidden="1" x14ac:dyDescent="0.25"/>
    <row r="7149" hidden="1" x14ac:dyDescent="0.25"/>
    <row r="7150" hidden="1" x14ac:dyDescent="0.25"/>
    <row r="7151" hidden="1" x14ac:dyDescent="0.25"/>
    <row r="7152" hidden="1" x14ac:dyDescent="0.25"/>
    <row r="7153" hidden="1" x14ac:dyDescent="0.25"/>
    <row r="7154" hidden="1" x14ac:dyDescent="0.25"/>
    <row r="7155" hidden="1" x14ac:dyDescent="0.25"/>
    <row r="7156" hidden="1" x14ac:dyDescent="0.25"/>
    <row r="7157" hidden="1" x14ac:dyDescent="0.25"/>
    <row r="7158" hidden="1" x14ac:dyDescent="0.25"/>
    <row r="7159" hidden="1" x14ac:dyDescent="0.25"/>
    <row r="7160" hidden="1" x14ac:dyDescent="0.25"/>
    <row r="7161" hidden="1" x14ac:dyDescent="0.25"/>
    <row r="7162" hidden="1" x14ac:dyDescent="0.25"/>
    <row r="7163" hidden="1" x14ac:dyDescent="0.25"/>
    <row r="7164" hidden="1" x14ac:dyDescent="0.25"/>
    <row r="7165" hidden="1" x14ac:dyDescent="0.25"/>
    <row r="7166" hidden="1" x14ac:dyDescent="0.25"/>
    <row r="7167" hidden="1" x14ac:dyDescent="0.25"/>
    <row r="7168" hidden="1" x14ac:dyDescent="0.25"/>
    <row r="7169" hidden="1" x14ac:dyDescent="0.25"/>
    <row r="7170" hidden="1" x14ac:dyDescent="0.25"/>
    <row r="7171" hidden="1" x14ac:dyDescent="0.25"/>
    <row r="7172" hidden="1" x14ac:dyDescent="0.25"/>
    <row r="7173" hidden="1" x14ac:dyDescent="0.25"/>
    <row r="7174" hidden="1" x14ac:dyDescent="0.25"/>
    <row r="7175" hidden="1" x14ac:dyDescent="0.25"/>
    <row r="7176" hidden="1" x14ac:dyDescent="0.25"/>
    <row r="7177" hidden="1" x14ac:dyDescent="0.25"/>
    <row r="7178" hidden="1" x14ac:dyDescent="0.25"/>
    <row r="7179" hidden="1" x14ac:dyDescent="0.25"/>
    <row r="7180" hidden="1" x14ac:dyDescent="0.25"/>
    <row r="7181" hidden="1" x14ac:dyDescent="0.25"/>
    <row r="7182" hidden="1" x14ac:dyDescent="0.25"/>
    <row r="7183" hidden="1" x14ac:dyDescent="0.25"/>
    <row r="7184" hidden="1" x14ac:dyDescent="0.25"/>
    <row r="7185" hidden="1" x14ac:dyDescent="0.25"/>
    <row r="7186" hidden="1" x14ac:dyDescent="0.25"/>
    <row r="7187" hidden="1" x14ac:dyDescent="0.25"/>
    <row r="7188" hidden="1" x14ac:dyDescent="0.25"/>
    <row r="7189" hidden="1" x14ac:dyDescent="0.25"/>
    <row r="7190" hidden="1" x14ac:dyDescent="0.25"/>
    <row r="7191" hidden="1" x14ac:dyDescent="0.25"/>
    <row r="7192" hidden="1" x14ac:dyDescent="0.25"/>
    <row r="7193" hidden="1" x14ac:dyDescent="0.25"/>
    <row r="7194" hidden="1" x14ac:dyDescent="0.25"/>
    <row r="7195" hidden="1" x14ac:dyDescent="0.25"/>
    <row r="7196" hidden="1" x14ac:dyDescent="0.25"/>
    <row r="7197" hidden="1" x14ac:dyDescent="0.25"/>
    <row r="7198" hidden="1" x14ac:dyDescent="0.25"/>
    <row r="7199" hidden="1" x14ac:dyDescent="0.25"/>
    <row r="7200" hidden="1" x14ac:dyDescent="0.25"/>
    <row r="7201" hidden="1" x14ac:dyDescent="0.25"/>
    <row r="7202" hidden="1" x14ac:dyDescent="0.25"/>
    <row r="7203" hidden="1" x14ac:dyDescent="0.25"/>
    <row r="7204" hidden="1" x14ac:dyDescent="0.25"/>
    <row r="7205" hidden="1" x14ac:dyDescent="0.25"/>
    <row r="7206" hidden="1" x14ac:dyDescent="0.25"/>
    <row r="7207" hidden="1" x14ac:dyDescent="0.25"/>
    <row r="7208" hidden="1" x14ac:dyDescent="0.25"/>
    <row r="7209" hidden="1" x14ac:dyDescent="0.25"/>
    <row r="7210" hidden="1" x14ac:dyDescent="0.25"/>
    <row r="7211" hidden="1" x14ac:dyDescent="0.25"/>
    <row r="7212" hidden="1" x14ac:dyDescent="0.25"/>
    <row r="7213" hidden="1" x14ac:dyDescent="0.25"/>
    <row r="7214" hidden="1" x14ac:dyDescent="0.25"/>
    <row r="7215" hidden="1" x14ac:dyDescent="0.25"/>
    <row r="7216" hidden="1" x14ac:dyDescent="0.25"/>
    <row r="7217" hidden="1" x14ac:dyDescent="0.25"/>
    <row r="7218" hidden="1" x14ac:dyDescent="0.25"/>
    <row r="7219" hidden="1" x14ac:dyDescent="0.25"/>
    <row r="7220" hidden="1" x14ac:dyDescent="0.25"/>
    <row r="7221" hidden="1" x14ac:dyDescent="0.25"/>
    <row r="7222" hidden="1" x14ac:dyDescent="0.25"/>
    <row r="7223" hidden="1" x14ac:dyDescent="0.25"/>
    <row r="7224" hidden="1" x14ac:dyDescent="0.25"/>
    <row r="7225" hidden="1" x14ac:dyDescent="0.25"/>
    <row r="7226" hidden="1" x14ac:dyDescent="0.25"/>
    <row r="7227" hidden="1" x14ac:dyDescent="0.25"/>
    <row r="7228" hidden="1" x14ac:dyDescent="0.25"/>
    <row r="7229" hidden="1" x14ac:dyDescent="0.25"/>
    <row r="7230" hidden="1" x14ac:dyDescent="0.25"/>
    <row r="7231" hidden="1" x14ac:dyDescent="0.25"/>
    <row r="7232" hidden="1" x14ac:dyDescent="0.25"/>
    <row r="7233" hidden="1" x14ac:dyDescent="0.25"/>
    <row r="7234" hidden="1" x14ac:dyDescent="0.25"/>
    <row r="7235" hidden="1" x14ac:dyDescent="0.25"/>
    <row r="7236" hidden="1" x14ac:dyDescent="0.25"/>
    <row r="7237" hidden="1" x14ac:dyDescent="0.25"/>
    <row r="7238" hidden="1" x14ac:dyDescent="0.25"/>
    <row r="7239" hidden="1" x14ac:dyDescent="0.25"/>
    <row r="7240" hidden="1" x14ac:dyDescent="0.25"/>
    <row r="7241" hidden="1" x14ac:dyDescent="0.25"/>
    <row r="7242" hidden="1" x14ac:dyDescent="0.25"/>
    <row r="7243" hidden="1" x14ac:dyDescent="0.25"/>
    <row r="7244" hidden="1" x14ac:dyDescent="0.25"/>
    <row r="7245" hidden="1" x14ac:dyDescent="0.25"/>
    <row r="7246" hidden="1" x14ac:dyDescent="0.25"/>
    <row r="7247" hidden="1" x14ac:dyDescent="0.25"/>
    <row r="7248" hidden="1" x14ac:dyDescent="0.25"/>
    <row r="7249" hidden="1" x14ac:dyDescent="0.25"/>
    <row r="7250" hidden="1" x14ac:dyDescent="0.25"/>
    <row r="7251" hidden="1" x14ac:dyDescent="0.25"/>
    <row r="7252" hidden="1" x14ac:dyDescent="0.25"/>
    <row r="7253" hidden="1" x14ac:dyDescent="0.25"/>
    <row r="7254" hidden="1" x14ac:dyDescent="0.25"/>
    <row r="7255" hidden="1" x14ac:dyDescent="0.25"/>
    <row r="7256" hidden="1" x14ac:dyDescent="0.25"/>
    <row r="7257" hidden="1" x14ac:dyDescent="0.25"/>
    <row r="7258" hidden="1" x14ac:dyDescent="0.25"/>
    <row r="7259" hidden="1" x14ac:dyDescent="0.25"/>
    <row r="7260" hidden="1" x14ac:dyDescent="0.25"/>
    <row r="7261" hidden="1" x14ac:dyDescent="0.25"/>
    <row r="7262" hidden="1" x14ac:dyDescent="0.25"/>
    <row r="7263" hidden="1" x14ac:dyDescent="0.25"/>
    <row r="7264" hidden="1" x14ac:dyDescent="0.25"/>
    <row r="7265" hidden="1" x14ac:dyDescent="0.25"/>
    <row r="7266" hidden="1" x14ac:dyDescent="0.25"/>
    <row r="7267" hidden="1" x14ac:dyDescent="0.25"/>
    <row r="7268" hidden="1" x14ac:dyDescent="0.25"/>
    <row r="7269" hidden="1" x14ac:dyDescent="0.25"/>
    <row r="7270" hidden="1" x14ac:dyDescent="0.25"/>
    <row r="7271" hidden="1" x14ac:dyDescent="0.25"/>
    <row r="7272" hidden="1" x14ac:dyDescent="0.25"/>
    <row r="7273" hidden="1" x14ac:dyDescent="0.25"/>
    <row r="7274" hidden="1" x14ac:dyDescent="0.25"/>
    <row r="7275" hidden="1" x14ac:dyDescent="0.25"/>
    <row r="7276" hidden="1" x14ac:dyDescent="0.25"/>
    <row r="7277" hidden="1" x14ac:dyDescent="0.25"/>
    <row r="7278" hidden="1" x14ac:dyDescent="0.25"/>
    <row r="7279" hidden="1" x14ac:dyDescent="0.25"/>
    <row r="7280" hidden="1" x14ac:dyDescent="0.25"/>
    <row r="7281" hidden="1" x14ac:dyDescent="0.25"/>
    <row r="7282" hidden="1" x14ac:dyDescent="0.25"/>
    <row r="7283" hidden="1" x14ac:dyDescent="0.25"/>
    <row r="7284" hidden="1" x14ac:dyDescent="0.25"/>
    <row r="7285" hidden="1" x14ac:dyDescent="0.25"/>
    <row r="7286" hidden="1" x14ac:dyDescent="0.25"/>
    <row r="7287" hidden="1" x14ac:dyDescent="0.25"/>
    <row r="7288" hidden="1" x14ac:dyDescent="0.25"/>
    <row r="7289" hidden="1" x14ac:dyDescent="0.25"/>
    <row r="7290" hidden="1" x14ac:dyDescent="0.25"/>
    <row r="7291" hidden="1" x14ac:dyDescent="0.25"/>
    <row r="7292" hidden="1" x14ac:dyDescent="0.25"/>
    <row r="7293" hidden="1" x14ac:dyDescent="0.25"/>
    <row r="7294" hidden="1" x14ac:dyDescent="0.25"/>
    <row r="7295" hidden="1" x14ac:dyDescent="0.25"/>
    <row r="7296" hidden="1" x14ac:dyDescent="0.25"/>
    <row r="7297" hidden="1" x14ac:dyDescent="0.25"/>
    <row r="7298" hidden="1" x14ac:dyDescent="0.25"/>
    <row r="7299" hidden="1" x14ac:dyDescent="0.25"/>
    <row r="7300" hidden="1" x14ac:dyDescent="0.25"/>
    <row r="7301" hidden="1" x14ac:dyDescent="0.25"/>
    <row r="7302" hidden="1" x14ac:dyDescent="0.25"/>
    <row r="7303" hidden="1" x14ac:dyDescent="0.25"/>
    <row r="7304" hidden="1" x14ac:dyDescent="0.25"/>
    <row r="7305" hidden="1" x14ac:dyDescent="0.25"/>
    <row r="7306" hidden="1" x14ac:dyDescent="0.25"/>
    <row r="7307" hidden="1" x14ac:dyDescent="0.25"/>
    <row r="7308" hidden="1" x14ac:dyDescent="0.25"/>
    <row r="7309" hidden="1" x14ac:dyDescent="0.25"/>
    <row r="7310" hidden="1" x14ac:dyDescent="0.25"/>
    <row r="7311" hidden="1" x14ac:dyDescent="0.25"/>
    <row r="7312" hidden="1" x14ac:dyDescent="0.25"/>
    <row r="7313" hidden="1" x14ac:dyDescent="0.25"/>
    <row r="7314" hidden="1" x14ac:dyDescent="0.25"/>
    <row r="7315" hidden="1" x14ac:dyDescent="0.25"/>
    <row r="7316" hidden="1" x14ac:dyDescent="0.25"/>
    <row r="7317" hidden="1" x14ac:dyDescent="0.25"/>
    <row r="7318" hidden="1" x14ac:dyDescent="0.25"/>
    <row r="7319" hidden="1" x14ac:dyDescent="0.25"/>
    <row r="7320" hidden="1" x14ac:dyDescent="0.25"/>
    <row r="7321" hidden="1" x14ac:dyDescent="0.25"/>
    <row r="7322" hidden="1" x14ac:dyDescent="0.25"/>
    <row r="7323" hidden="1" x14ac:dyDescent="0.25"/>
    <row r="7324" hidden="1" x14ac:dyDescent="0.25"/>
    <row r="7325" hidden="1" x14ac:dyDescent="0.25"/>
    <row r="7326" hidden="1" x14ac:dyDescent="0.25"/>
    <row r="7327" hidden="1" x14ac:dyDescent="0.25"/>
    <row r="7328" hidden="1" x14ac:dyDescent="0.25"/>
    <row r="7329" hidden="1" x14ac:dyDescent="0.25"/>
    <row r="7330" hidden="1" x14ac:dyDescent="0.25"/>
    <row r="7331" hidden="1" x14ac:dyDescent="0.25"/>
    <row r="7332" hidden="1" x14ac:dyDescent="0.25"/>
    <row r="7333" hidden="1" x14ac:dyDescent="0.25"/>
    <row r="7334" hidden="1" x14ac:dyDescent="0.25"/>
    <row r="7335" hidden="1" x14ac:dyDescent="0.25"/>
    <row r="7336" hidden="1" x14ac:dyDescent="0.25"/>
    <row r="7337" hidden="1" x14ac:dyDescent="0.25"/>
    <row r="7338" hidden="1" x14ac:dyDescent="0.25"/>
    <row r="7339" hidden="1" x14ac:dyDescent="0.25"/>
    <row r="7340" hidden="1" x14ac:dyDescent="0.25"/>
    <row r="7341" hidden="1" x14ac:dyDescent="0.25"/>
    <row r="7342" hidden="1" x14ac:dyDescent="0.25"/>
    <row r="7343" hidden="1" x14ac:dyDescent="0.25"/>
    <row r="7344" hidden="1" x14ac:dyDescent="0.25"/>
    <row r="7345" hidden="1" x14ac:dyDescent="0.25"/>
    <row r="7346" hidden="1" x14ac:dyDescent="0.25"/>
    <row r="7347" hidden="1" x14ac:dyDescent="0.25"/>
    <row r="7348" hidden="1" x14ac:dyDescent="0.25"/>
    <row r="7349" hidden="1" x14ac:dyDescent="0.25"/>
    <row r="7350" hidden="1" x14ac:dyDescent="0.25"/>
    <row r="7351" hidden="1" x14ac:dyDescent="0.25"/>
    <row r="7352" hidden="1" x14ac:dyDescent="0.25"/>
    <row r="7353" hidden="1" x14ac:dyDescent="0.25"/>
    <row r="7354" hidden="1" x14ac:dyDescent="0.25"/>
    <row r="7355" hidden="1" x14ac:dyDescent="0.25"/>
    <row r="7356" hidden="1" x14ac:dyDescent="0.25"/>
    <row r="7357" hidden="1" x14ac:dyDescent="0.25"/>
    <row r="7358" hidden="1" x14ac:dyDescent="0.25"/>
    <row r="7359" hidden="1" x14ac:dyDescent="0.25"/>
    <row r="7360" hidden="1" x14ac:dyDescent="0.25"/>
    <row r="7361" hidden="1" x14ac:dyDescent="0.25"/>
    <row r="7362" hidden="1" x14ac:dyDescent="0.25"/>
    <row r="7363" hidden="1" x14ac:dyDescent="0.25"/>
    <row r="7364" hidden="1" x14ac:dyDescent="0.25"/>
    <row r="7365" hidden="1" x14ac:dyDescent="0.25"/>
    <row r="7366" hidden="1" x14ac:dyDescent="0.25"/>
    <row r="7367" hidden="1" x14ac:dyDescent="0.25"/>
    <row r="7368" hidden="1" x14ac:dyDescent="0.25"/>
    <row r="7369" hidden="1" x14ac:dyDescent="0.25"/>
    <row r="7370" hidden="1" x14ac:dyDescent="0.25"/>
    <row r="7371" hidden="1" x14ac:dyDescent="0.25"/>
    <row r="7372" hidden="1" x14ac:dyDescent="0.25"/>
    <row r="7373" hidden="1" x14ac:dyDescent="0.25"/>
    <row r="7374" hidden="1" x14ac:dyDescent="0.25"/>
    <row r="7375" hidden="1" x14ac:dyDescent="0.25"/>
    <row r="7376" hidden="1" x14ac:dyDescent="0.25"/>
    <row r="7377" hidden="1" x14ac:dyDescent="0.25"/>
    <row r="7378" hidden="1" x14ac:dyDescent="0.25"/>
    <row r="7379" hidden="1" x14ac:dyDescent="0.25"/>
    <row r="7380" hidden="1" x14ac:dyDescent="0.25"/>
    <row r="7381" hidden="1" x14ac:dyDescent="0.25"/>
    <row r="7382" hidden="1" x14ac:dyDescent="0.25"/>
    <row r="7383" hidden="1" x14ac:dyDescent="0.25"/>
    <row r="7384" hidden="1" x14ac:dyDescent="0.25"/>
    <row r="7385" hidden="1" x14ac:dyDescent="0.25"/>
    <row r="7386" hidden="1" x14ac:dyDescent="0.25"/>
    <row r="7387" hidden="1" x14ac:dyDescent="0.25"/>
    <row r="7388" hidden="1" x14ac:dyDescent="0.25"/>
    <row r="7389" hidden="1" x14ac:dyDescent="0.25"/>
    <row r="7390" hidden="1" x14ac:dyDescent="0.25"/>
    <row r="7391" hidden="1" x14ac:dyDescent="0.25"/>
    <row r="7392" hidden="1" x14ac:dyDescent="0.25"/>
    <row r="7393" hidden="1" x14ac:dyDescent="0.25"/>
    <row r="7394" hidden="1" x14ac:dyDescent="0.25"/>
    <row r="7395" hidden="1" x14ac:dyDescent="0.25"/>
    <row r="7396" hidden="1" x14ac:dyDescent="0.25"/>
    <row r="7397" hidden="1" x14ac:dyDescent="0.25"/>
    <row r="7398" hidden="1" x14ac:dyDescent="0.25"/>
    <row r="7399" hidden="1" x14ac:dyDescent="0.25"/>
    <row r="7400" hidden="1" x14ac:dyDescent="0.25"/>
    <row r="7401" hidden="1" x14ac:dyDescent="0.25"/>
    <row r="7402" hidden="1" x14ac:dyDescent="0.25"/>
    <row r="7403" hidden="1" x14ac:dyDescent="0.25"/>
    <row r="7404" hidden="1" x14ac:dyDescent="0.25"/>
    <row r="7405" hidden="1" x14ac:dyDescent="0.25"/>
    <row r="7406" hidden="1" x14ac:dyDescent="0.25"/>
    <row r="7407" hidden="1" x14ac:dyDescent="0.25"/>
    <row r="7408" hidden="1" x14ac:dyDescent="0.25"/>
    <row r="7409" hidden="1" x14ac:dyDescent="0.25"/>
    <row r="7410" hidden="1" x14ac:dyDescent="0.25"/>
    <row r="7411" hidden="1" x14ac:dyDescent="0.25"/>
    <row r="7412" hidden="1" x14ac:dyDescent="0.25"/>
    <row r="7413" hidden="1" x14ac:dyDescent="0.25"/>
    <row r="7414" hidden="1" x14ac:dyDescent="0.25"/>
    <row r="7415" hidden="1" x14ac:dyDescent="0.25"/>
    <row r="7416" hidden="1" x14ac:dyDescent="0.25"/>
    <row r="7417" hidden="1" x14ac:dyDescent="0.25"/>
    <row r="7418" hidden="1" x14ac:dyDescent="0.25"/>
    <row r="7419" hidden="1" x14ac:dyDescent="0.25"/>
    <row r="7420" hidden="1" x14ac:dyDescent="0.25"/>
    <row r="7421" hidden="1" x14ac:dyDescent="0.25"/>
    <row r="7422" hidden="1" x14ac:dyDescent="0.25"/>
    <row r="7423" hidden="1" x14ac:dyDescent="0.25"/>
    <row r="7424" hidden="1" x14ac:dyDescent="0.25"/>
    <row r="7425" hidden="1" x14ac:dyDescent="0.25"/>
    <row r="7426" hidden="1" x14ac:dyDescent="0.25"/>
    <row r="7427" hidden="1" x14ac:dyDescent="0.25"/>
    <row r="7428" hidden="1" x14ac:dyDescent="0.25"/>
    <row r="7429" hidden="1" x14ac:dyDescent="0.25"/>
    <row r="7430" hidden="1" x14ac:dyDescent="0.25"/>
    <row r="7431" hidden="1" x14ac:dyDescent="0.25"/>
    <row r="7432" hidden="1" x14ac:dyDescent="0.25"/>
    <row r="7433" hidden="1" x14ac:dyDescent="0.25"/>
    <row r="7434" hidden="1" x14ac:dyDescent="0.25"/>
    <row r="7435" hidden="1" x14ac:dyDescent="0.25"/>
    <row r="7436" hidden="1" x14ac:dyDescent="0.25"/>
    <row r="7437" hidden="1" x14ac:dyDescent="0.25"/>
    <row r="7438" hidden="1" x14ac:dyDescent="0.25"/>
    <row r="7439" hidden="1" x14ac:dyDescent="0.25"/>
    <row r="7440" hidden="1" x14ac:dyDescent="0.25"/>
    <row r="7441" hidden="1" x14ac:dyDescent="0.25"/>
    <row r="7442" hidden="1" x14ac:dyDescent="0.25"/>
    <row r="7443" hidden="1" x14ac:dyDescent="0.25"/>
    <row r="7444" hidden="1" x14ac:dyDescent="0.25"/>
    <row r="7445" hidden="1" x14ac:dyDescent="0.25"/>
    <row r="7446" hidden="1" x14ac:dyDescent="0.25"/>
    <row r="7447" hidden="1" x14ac:dyDescent="0.25"/>
    <row r="7448" hidden="1" x14ac:dyDescent="0.25"/>
    <row r="7449" hidden="1" x14ac:dyDescent="0.25"/>
    <row r="7450" hidden="1" x14ac:dyDescent="0.25"/>
    <row r="7451" hidden="1" x14ac:dyDescent="0.25"/>
    <row r="7452" hidden="1" x14ac:dyDescent="0.25"/>
    <row r="7453" hidden="1" x14ac:dyDescent="0.25"/>
    <row r="7454" hidden="1" x14ac:dyDescent="0.25"/>
    <row r="7455" hidden="1" x14ac:dyDescent="0.25"/>
    <row r="7456" hidden="1" x14ac:dyDescent="0.25"/>
    <row r="7457" hidden="1" x14ac:dyDescent="0.25"/>
    <row r="7458" hidden="1" x14ac:dyDescent="0.25"/>
    <row r="7459" hidden="1" x14ac:dyDescent="0.25"/>
    <row r="7460" hidden="1" x14ac:dyDescent="0.25"/>
    <row r="7461" hidden="1" x14ac:dyDescent="0.25"/>
    <row r="7462" hidden="1" x14ac:dyDescent="0.25"/>
    <row r="7463" hidden="1" x14ac:dyDescent="0.25"/>
    <row r="7464" hidden="1" x14ac:dyDescent="0.25"/>
    <row r="7465" hidden="1" x14ac:dyDescent="0.25"/>
    <row r="7466" hidden="1" x14ac:dyDescent="0.25"/>
    <row r="7467" hidden="1" x14ac:dyDescent="0.25"/>
    <row r="7468" hidden="1" x14ac:dyDescent="0.25"/>
    <row r="7469" hidden="1" x14ac:dyDescent="0.25"/>
    <row r="7470" hidden="1" x14ac:dyDescent="0.25"/>
    <row r="7471" hidden="1" x14ac:dyDescent="0.25"/>
    <row r="7472" hidden="1" x14ac:dyDescent="0.25"/>
    <row r="7473" hidden="1" x14ac:dyDescent="0.25"/>
    <row r="7474" hidden="1" x14ac:dyDescent="0.25"/>
    <row r="7475" hidden="1" x14ac:dyDescent="0.25"/>
    <row r="7476" hidden="1" x14ac:dyDescent="0.25"/>
    <row r="7477" hidden="1" x14ac:dyDescent="0.25"/>
    <row r="7478" hidden="1" x14ac:dyDescent="0.25"/>
    <row r="7479" hidden="1" x14ac:dyDescent="0.25"/>
    <row r="7480" hidden="1" x14ac:dyDescent="0.25"/>
    <row r="7481" hidden="1" x14ac:dyDescent="0.25"/>
    <row r="7482" hidden="1" x14ac:dyDescent="0.25"/>
    <row r="7483" hidden="1" x14ac:dyDescent="0.25"/>
    <row r="7484" hidden="1" x14ac:dyDescent="0.25"/>
    <row r="7485" hidden="1" x14ac:dyDescent="0.25"/>
    <row r="7486" hidden="1" x14ac:dyDescent="0.25"/>
    <row r="7487" hidden="1" x14ac:dyDescent="0.25"/>
    <row r="7488" hidden="1" x14ac:dyDescent="0.25"/>
    <row r="7489" hidden="1" x14ac:dyDescent="0.25"/>
    <row r="7490" hidden="1" x14ac:dyDescent="0.25"/>
    <row r="7491" hidden="1" x14ac:dyDescent="0.25"/>
    <row r="7492" hidden="1" x14ac:dyDescent="0.25"/>
    <row r="7493" hidden="1" x14ac:dyDescent="0.25"/>
    <row r="7494" hidden="1" x14ac:dyDescent="0.25"/>
    <row r="7495" hidden="1" x14ac:dyDescent="0.25"/>
    <row r="7496" hidden="1" x14ac:dyDescent="0.25"/>
    <row r="7497" hidden="1" x14ac:dyDescent="0.25"/>
    <row r="7498" hidden="1" x14ac:dyDescent="0.25"/>
    <row r="7499" hidden="1" x14ac:dyDescent="0.25"/>
    <row r="7500" hidden="1" x14ac:dyDescent="0.25"/>
    <row r="7501" hidden="1" x14ac:dyDescent="0.25"/>
    <row r="7502" hidden="1" x14ac:dyDescent="0.25"/>
    <row r="7503" hidden="1" x14ac:dyDescent="0.25"/>
    <row r="7504" hidden="1" x14ac:dyDescent="0.25"/>
    <row r="7505" hidden="1" x14ac:dyDescent="0.25"/>
    <row r="7506" hidden="1" x14ac:dyDescent="0.25"/>
    <row r="7507" hidden="1" x14ac:dyDescent="0.25"/>
    <row r="7508" hidden="1" x14ac:dyDescent="0.25"/>
    <row r="7509" hidden="1" x14ac:dyDescent="0.25"/>
    <row r="7510" hidden="1" x14ac:dyDescent="0.25"/>
    <row r="7511" hidden="1" x14ac:dyDescent="0.25"/>
    <row r="7512" hidden="1" x14ac:dyDescent="0.25"/>
    <row r="7513" hidden="1" x14ac:dyDescent="0.25"/>
    <row r="7514" hidden="1" x14ac:dyDescent="0.25"/>
    <row r="7515" hidden="1" x14ac:dyDescent="0.25"/>
    <row r="7516" hidden="1" x14ac:dyDescent="0.25"/>
    <row r="7517" hidden="1" x14ac:dyDescent="0.25"/>
    <row r="7518" hidden="1" x14ac:dyDescent="0.25"/>
    <row r="7519" hidden="1" x14ac:dyDescent="0.25"/>
    <row r="7520" hidden="1" x14ac:dyDescent="0.25"/>
    <row r="7521" hidden="1" x14ac:dyDescent="0.25"/>
    <row r="7522" hidden="1" x14ac:dyDescent="0.25"/>
    <row r="7523" hidden="1" x14ac:dyDescent="0.25"/>
    <row r="7524" hidden="1" x14ac:dyDescent="0.25"/>
    <row r="7525" hidden="1" x14ac:dyDescent="0.25"/>
    <row r="7526" hidden="1" x14ac:dyDescent="0.25"/>
    <row r="7527" hidden="1" x14ac:dyDescent="0.25"/>
    <row r="7528" hidden="1" x14ac:dyDescent="0.25"/>
    <row r="7529" hidden="1" x14ac:dyDescent="0.25"/>
    <row r="7530" hidden="1" x14ac:dyDescent="0.25"/>
    <row r="7531" hidden="1" x14ac:dyDescent="0.25"/>
    <row r="7532" hidden="1" x14ac:dyDescent="0.25"/>
    <row r="7533" hidden="1" x14ac:dyDescent="0.25"/>
    <row r="7534" hidden="1" x14ac:dyDescent="0.25"/>
    <row r="7535" hidden="1" x14ac:dyDescent="0.25"/>
    <row r="7536" hidden="1" x14ac:dyDescent="0.25"/>
    <row r="7537" hidden="1" x14ac:dyDescent="0.25"/>
    <row r="7538" hidden="1" x14ac:dyDescent="0.25"/>
    <row r="7539" hidden="1" x14ac:dyDescent="0.25"/>
    <row r="7540" hidden="1" x14ac:dyDescent="0.25"/>
    <row r="7541" hidden="1" x14ac:dyDescent="0.25"/>
    <row r="7542" hidden="1" x14ac:dyDescent="0.25"/>
    <row r="7543" hidden="1" x14ac:dyDescent="0.25"/>
    <row r="7544" hidden="1" x14ac:dyDescent="0.25"/>
    <row r="7545" hidden="1" x14ac:dyDescent="0.25"/>
    <row r="7546" hidden="1" x14ac:dyDescent="0.25"/>
    <row r="7547" hidden="1" x14ac:dyDescent="0.25"/>
    <row r="7548" hidden="1" x14ac:dyDescent="0.25"/>
    <row r="7549" hidden="1" x14ac:dyDescent="0.25"/>
    <row r="7550" hidden="1" x14ac:dyDescent="0.25"/>
    <row r="7551" hidden="1" x14ac:dyDescent="0.25"/>
    <row r="7552" hidden="1" x14ac:dyDescent="0.25"/>
    <row r="7553" hidden="1" x14ac:dyDescent="0.25"/>
    <row r="7554" hidden="1" x14ac:dyDescent="0.25"/>
    <row r="7555" hidden="1" x14ac:dyDescent="0.25"/>
    <row r="7556" hidden="1" x14ac:dyDescent="0.25"/>
    <row r="7557" hidden="1" x14ac:dyDescent="0.25"/>
    <row r="7558" hidden="1" x14ac:dyDescent="0.25"/>
    <row r="7559" hidden="1" x14ac:dyDescent="0.25"/>
    <row r="7560" hidden="1" x14ac:dyDescent="0.25"/>
    <row r="7561" hidden="1" x14ac:dyDescent="0.25"/>
    <row r="7562" hidden="1" x14ac:dyDescent="0.25"/>
    <row r="7563" hidden="1" x14ac:dyDescent="0.25"/>
    <row r="7564" hidden="1" x14ac:dyDescent="0.25"/>
    <row r="7565" hidden="1" x14ac:dyDescent="0.25"/>
    <row r="7566" hidden="1" x14ac:dyDescent="0.25"/>
    <row r="7567" hidden="1" x14ac:dyDescent="0.25"/>
    <row r="7568" hidden="1" x14ac:dyDescent="0.25"/>
    <row r="7569" hidden="1" x14ac:dyDescent="0.25"/>
    <row r="7570" hidden="1" x14ac:dyDescent="0.25"/>
    <row r="7571" hidden="1" x14ac:dyDescent="0.25"/>
    <row r="7572" hidden="1" x14ac:dyDescent="0.25"/>
    <row r="7573" hidden="1" x14ac:dyDescent="0.25"/>
    <row r="7574" hidden="1" x14ac:dyDescent="0.25"/>
    <row r="7575" hidden="1" x14ac:dyDescent="0.25"/>
    <row r="7576" hidden="1" x14ac:dyDescent="0.25"/>
    <row r="7577" hidden="1" x14ac:dyDescent="0.25"/>
    <row r="7578" hidden="1" x14ac:dyDescent="0.25"/>
    <row r="7579" hidden="1" x14ac:dyDescent="0.25"/>
    <row r="7580" hidden="1" x14ac:dyDescent="0.25"/>
    <row r="7581" hidden="1" x14ac:dyDescent="0.25"/>
    <row r="7582" hidden="1" x14ac:dyDescent="0.25"/>
    <row r="7583" hidden="1" x14ac:dyDescent="0.25"/>
    <row r="7584" hidden="1" x14ac:dyDescent="0.25"/>
    <row r="7585" hidden="1" x14ac:dyDescent="0.25"/>
    <row r="7586" hidden="1" x14ac:dyDescent="0.25"/>
    <row r="7587" hidden="1" x14ac:dyDescent="0.25"/>
    <row r="7588" hidden="1" x14ac:dyDescent="0.25"/>
    <row r="7589" hidden="1" x14ac:dyDescent="0.25"/>
    <row r="7590" hidden="1" x14ac:dyDescent="0.25"/>
    <row r="7591" hidden="1" x14ac:dyDescent="0.25"/>
    <row r="7592" hidden="1" x14ac:dyDescent="0.25"/>
    <row r="7593" hidden="1" x14ac:dyDescent="0.25"/>
    <row r="7594" hidden="1" x14ac:dyDescent="0.25"/>
    <row r="7595" hidden="1" x14ac:dyDescent="0.25"/>
    <row r="7596" hidden="1" x14ac:dyDescent="0.25"/>
    <row r="7597" hidden="1" x14ac:dyDescent="0.25"/>
    <row r="7598" hidden="1" x14ac:dyDescent="0.25"/>
    <row r="7599" hidden="1" x14ac:dyDescent="0.25"/>
    <row r="7600" hidden="1" x14ac:dyDescent="0.25"/>
    <row r="7601" hidden="1" x14ac:dyDescent="0.25"/>
    <row r="7602" hidden="1" x14ac:dyDescent="0.25"/>
    <row r="7603" hidden="1" x14ac:dyDescent="0.25"/>
    <row r="7604" hidden="1" x14ac:dyDescent="0.25"/>
    <row r="7605" hidden="1" x14ac:dyDescent="0.25"/>
    <row r="7606" hidden="1" x14ac:dyDescent="0.25"/>
    <row r="7607" hidden="1" x14ac:dyDescent="0.25"/>
    <row r="7608" hidden="1" x14ac:dyDescent="0.25"/>
    <row r="7609" hidden="1" x14ac:dyDescent="0.25"/>
    <row r="7610" hidden="1" x14ac:dyDescent="0.25"/>
    <row r="7611" hidden="1" x14ac:dyDescent="0.25"/>
    <row r="7612" hidden="1" x14ac:dyDescent="0.25"/>
    <row r="7613" hidden="1" x14ac:dyDescent="0.25"/>
    <row r="7614" hidden="1" x14ac:dyDescent="0.25"/>
    <row r="7615" hidden="1" x14ac:dyDescent="0.25"/>
    <row r="7616" hidden="1" x14ac:dyDescent="0.25"/>
    <row r="7617" hidden="1" x14ac:dyDescent="0.25"/>
    <row r="7618" hidden="1" x14ac:dyDescent="0.25"/>
    <row r="7619" hidden="1" x14ac:dyDescent="0.25"/>
    <row r="7620" hidden="1" x14ac:dyDescent="0.25"/>
    <row r="7621" hidden="1" x14ac:dyDescent="0.25"/>
    <row r="7622" hidden="1" x14ac:dyDescent="0.25"/>
    <row r="7623" hidden="1" x14ac:dyDescent="0.25"/>
    <row r="7624" hidden="1" x14ac:dyDescent="0.25"/>
    <row r="7625" hidden="1" x14ac:dyDescent="0.25"/>
    <row r="7626" hidden="1" x14ac:dyDescent="0.25"/>
    <row r="7627" hidden="1" x14ac:dyDescent="0.25"/>
    <row r="7628" hidden="1" x14ac:dyDescent="0.25"/>
    <row r="7629" hidden="1" x14ac:dyDescent="0.25"/>
    <row r="7630" hidden="1" x14ac:dyDescent="0.25"/>
    <row r="7631" hidden="1" x14ac:dyDescent="0.25"/>
    <row r="7632" hidden="1" x14ac:dyDescent="0.25"/>
    <row r="7633" hidden="1" x14ac:dyDescent="0.25"/>
    <row r="7634" hidden="1" x14ac:dyDescent="0.25"/>
    <row r="7635" hidden="1" x14ac:dyDescent="0.25"/>
    <row r="7636" hidden="1" x14ac:dyDescent="0.25"/>
    <row r="7637" hidden="1" x14ac:dyDescent="0.25"/>
    <row r="7638" hidden="1" x14ac:dyDescent="0.25"/>
    <row r="7639" hidden="1" x14ac:dyDescent="0.25"/>
    <row r="7640" hidden="1" x14ac:dyDescent="0.25"/>
    <row r="7641" hidden="1" x14ac:dyDescent="0.25"/>
    <row r="7642" hidden="1" x14ac:dyDescent="0.25"/>
    <row r="7643" hidden="1" x14ac:dyDescent="0.25"/>
    <row r="7644" hidden="1" x14ac:dyDescent="0.25"/>
    <row r="7645" hidden="1" x14ac:dyDescent="0.25"/>
    <row r="7646" hidden="1" x14ac:dyDescent="0.25"/>
    <row r="7647" hidden="1" x14ac:dyDescent="0.25"/>
    <row r="7648" hidden="1" x14ac:dyDescent="0.25"/>
    <row r="7649" hidden="1" x14ac:dyDescent="0.25"/>
    <row r="7650" hidden="1" x14ac:dyDescent="0.25"/>
    <row r="7651" hidden="1" x14ac:dyDescent="0.25"/>
    <row r="7652" hidden="1" x14ac:dyDescent="0.25"/>
    <row r="7653" hidden="1" x14ac:dyDescent="0.25"/>
    <row r="7654" hidden="1" x14ac:dyDescent="0.25"/>
    <row r="7655" hidden="1" x14ac:dyDescent="0.25"/>
    <row r="7656" hidden="1" x14ac:dyDescent="0.25"/>
    <row r="7657" hidden="1" x14ac:dyDescent="0.25"/>
    <row r="7658" hidden="1" x14ac:dyDescent="0.25"/>
    <row r="7659" hidden="1" x14ac:dyDescent="0.25"/>
    <row r="7660" hidden="1" x14ac:dyDescent="0.25"/>
    <row r="7661" hidden="1" x14ac:dyDescent="0.25"/>
    <row r="7662" hidden="1" x14ac:dyDescent="0.25"/>
    <row r="7663" hidden="1" x14ac:dyDescent="0.25"/>
    <row r="7664" hidden="1" x14ac:dyDescent="0.25"/>
    <row r="7665" hidden="1" x14ac:dyDescent="0.25"/>
    <row r="7666" hidden="1" x14ac:dyDescent="0.25"/>
    <row r="7667" hidden="1" x14ac:dyDescent="0.25"/>
    <row r="7668" hidden="1" x14ac:dyDescent="0.25"/>
    <row r="7669" hidden="1" x14ac:dyDescent="0.25"/>
    <row r="7670" hidden="1" x14ac:dyDescent="0.25"/>
    <row r="7671" hidden="1" x14ac:dyDescent="0.25"/>
    <row r="7672" hidden="1" x14ac:dyDescent="0.25"/>
    <row r="7673" hidden="1" x14ac:dyDescent="0.25"/>
    <row r="7674" hidden="1" x14ac:dyDescent="0.25"/>
    <row r="7675" hidden="1" x14ac:dyDescent="0.25"/>
    <row r="7676" hidden="1" x14ac:dyDescent="0.25"/>
    <row r="7677" hidden="1" x14ac:dyDescent="0.25"/>
    <row r="7678" hidden="1" x14ac:dyDescent="0.25"/>
    <row r="7679" hidden="1" x14ac:dyDescent="0.25"/>
    <row r="7680" hidden="1" x14ac:dyDescent="0.25"/>
    <row r="7681" hidden="1" x14ac:dyDescent="0.25"/>
    <row r="7682" hidden="1" x14ac:dyDescent="0.25"/>
    <row r="7683" hidden="1" x14ac:dyDescent="0.25"/>
    <row r="7684" hidden="1" x14ac:dyDescent="0.25"/>
    <row r="7685" hidden="1" x14ac:dyDescent="0.25"/>
    <row r="7686" hidden="1" x14ac:dyDescent="0.25"/>
    <row r="7687" hidden="1" x14ac:dyDescent="0.25"/>
    <row r="7688" hidden="1" x14ac:dyDescent="0.25"/>
    <row r="7689" hidden="1" x14ac:dyDescent="0.25"/>
    <row r="7690" hidden="1" x14ac:dyDescent="0.25"/>
    <row r="7691" hidden="1" x14ac:dyDescent="0.25"/>
    <row r="7692" hidden="1" x14ac:dyDescent="0.25"/>
    <row r="7693" hidden="1" x14ac:dyDescent="0.25"/>
    <row r="7694" hidden="1" x14ac:dyDescent="0.25"/>
    <row r="7695" hidden="1" x14ac:dyDescent="0.25"/>
    <row r="7696" hidden="1" x14ac:dyDescent="0.25"/>
    <row r="7697" hidden="1" x14ac:dyDescent="0.25"/>
    <row r="7698" hidden="1" x14ac:dyDescent="0.25"/>
    <row r="7699" hidden="1" x14ac:dyDescent="0.25"/>
    <row r="7700" hidden="1" x14ac:dyDescent="0.25"/>
    <row r="7701" hidden="1" x14ac:dyDescent="0.25"/>
    <row r="7702" hidden="1" x14ac:dyDescent="0.25"/>
    <row r="7703" hidden="1" x14ac:dyDescent="0.25"/>
    <row r="7704" hidden="1" x14ac:dyDescent="0.25"/>
    <row r="7705" hidden="1" x14ac:dyDescent="0.25"/>
    <row r="7706" hidden="1" x14ac:dyDescent="0.25"/>
    <row r="7707" hidden="1" x14ac:dyDescent="0.25"/>
    <row r="7708" hidden="1" x14ac:dyDescent="0.25"/>
    <row r="7709" hidden="1" x14ac:dyDescent="0.25"/>
    <row r="7710" hidden="1" x14ac:dyDescent="0.25"/>
    <row r="7711" hidden="1" x14ac:dyDescent="0.25"/>
    <row r="7712" hidden="1" x14ac:dyDescent="0.25"/>
    <row r="7713" hidden="1" x14ac:dyDescent="0.25"/>
    <row r="7714" hidden="1" x14ac:dyDescent="0.25"/>
    <row r="7715" hidden="1" x14ac:dyDescent="0.25"/>
    <row r="7716" hidden="1" x14ac:dyDescent="0.25"/>
    <row r="7717" hidden="1" x14ac:dyDescent="0.25"/>
    <row r="7718" hidden="1" x14ac:dyDescent="0.25"/>
    <row r="7719" hidden="1" x14ac:dyDescent="0.25"/>
    <row r="7720" hidden="1" x14ac:dyDescent="0.25"/>
    <row r="7721" hidden="1" x14ac:dyDescent="0.25"/>
    <row r="7722" hidden="1" x14ac:dyDescent="0.25"/>
    <row r="7723" hidden="1" x14ac:dyDescent="0.25"/>
    <row r="7724" hidden="1" x14ac:dyDescent="0.25"/>
    <row r="7725" hidden="1" x14ac:dyDescent="0.25"/>
    <row r="7726" hidden="1" x14ac:dyDescent="0.25"/>
    <row r="7727" hidden="1" x14ac:dyDescent="0.25"/>
    <row r="7728" hidden="1" x14ac:dyDescent="0.25"/>
    <row r="7729" hidden="1" x14ac:dyDescent="0.25"/>
    <row r="7730" hidden="1" x14ac:dyDescent="0.25"/>
    <row r="7731" hidden="1" x14ac:dyDescent="0.25"/>
    <row r="7732" hidden="1" x14ac:dyDescent="0.25"/>
    <row r="7733" hidden="1" x14ac:dyDescent="0.25"/>
    <row r="7734" hidden="1" x14ac:dyDescent="0.25"/>
    <row r="7735" hidden="1" x14ac:dyDescent="0.25"/>
    <row r="7736" hidden="1" x14ac:dyDescent="0.25"/>
    <row r="7737" hidden="1" x14ac:dyDescent="0.25"/>
    <row r="7738" hidden="1" x14ac:dyDescent="0.25"/>
    <row r="7739" hidden="1" x14ac:dyDescent="0.25"/>
    <row r="7740" hidden="1" x14ac:dyDescent="0.25"/>
    <row r="7741" hidden="1" x14ac:dyDescent="0.25"/>
    <row r="7742" hidden="1" x14ac:dyDescent="0.25"/>
    <row r="7743" hidden="1" x14ac:dyDescent="0.25"/>
    <row r="7744" hidden="1" x14ac:dyDescent="0.25"/>
    <row r="7745" hidden="1" x14ac:dyDescent="0.25"/>
    <row r="7746" hidden="1" x14ac:dyDescent="0.25"/>
    <row r="7747" hidden="1" x14ac:dyDescent="0.25"/>
    <row r="7748" hidden="1" x14ac:dyDescent="0.25"/>
    <row r="7749" hidden="1" x14ac:dyDescent="0.25"/>
    <row r="7750" hidden="1" x14ac:dyDescent="0.25"/>
    <row r="7751" hidden="1" x14ac:dyDescent="0.25"/>
    <row r="7752" hidden="1" x14ac:dyDescent="0.25"/>
    <row r="7753" hidden="1" x14ac:dyDescent="0.25"/>
    <row r="7754" hidden="1" x14ac:dyDescent="0.25"/>
    <row r="7755" hidden="1" x14ac:dyDescent="0.25"/>
    <row r="7756" hidden="1" x14ac:dyDescent="0.25"/>
    <row r="7757" hidden="1" x14ac:dyDescent="0.25"/>
    <row r="7758" hidden="1" x14ac:dyDescent="0.25"/>
    <row r="7759" hidden="1" x14ac:dyDescent="0.25"/>
    <row r="7760" hidden="1" x14ac:dyDescent="0.25"/>
    <row r="7761" hidden="1" x14ac:dyDescent="0.25"/>
    <row r="7762" hidden="1" x14ac:dyDescent="0.25"/>
    <row r="7763" hidden="1" x14ac:dyDescent="0.25"/>
    <row r="7764" hidden="1" x14ac:dyDescent="0.25"/>
    <row r="7765" hidden="1" x14ac:dyDescent="0.25"/>
    <row r="7766" hidden="1" x14ac:dyDescent="0.25"/>
    <row r="7767" hidden="1" x14ac:dyDescent="0.25"/>
    <row r="7768" hidden="1" x14ac:dyDescent="0.25"/>
    <row r="7769" hidden="1" x14ac:dyDescent="0.25"/>
    <row r="7770" hidden="1" x14ac:dyDescent="0.25"/>
    <row r="7771" hidden="1" x14ac:dyDescent="0.25"/>
    <row r="7772" hidden="1" x14ac:dyDescent="0.25"/>
    <row r="7773" hidden="1" x14ac:dyDescent="0.25"/>
    <row r="7774" hidden="1" x14ac:dyDescent="0.25"/>
    <row r="7775" hidden="1" x14ac:dyDescent="0.25"/>
    <row r="7776" hidden="1" x14ac:dyDescent="0.25"/>
    <row r="7777" hidden="1" x14ac:dyDescent="0.25"/>
    <row r="7778" hidden="1" x14ac:dyDescent="0.25"/>
    <row r="7779" hidden="1" x14ac:dyDescent="0.25"/>
    <row r="7780" hidden="1" x14ac:dyDescent="0.25"/>
    <row r="7781" hidden="1" x14ac:dyDescent="0.25"/>
    <row r="7782" hidden="1" x14ac:dyDescent="0.25"/>
    <row r="7783" hidden="1" x14ac:dyDescent="0.25"/>
    <row r="7784" hidden="1" x14ac:dyDescent="0.25"/>
    <row r="7785" hidden="1" x14ac:dyDescent="0.25"/>
    <row r="7786" hidden="1" x14ac:dyDescent="0.25"/>
    <row r="7787" hidden="1" x14ac:dyDescent="0.25"/>
    <row r="7788" hidden="1" x14ac:dyDescent="0.25"/>
    <row r="7789" hidden="1" x14ac:dyDescent="0.25"/>
    <row r="7790" hidden="1" x14ac:dyDescent="0.25"/>
    <row r="7791" hidden="1" x14ac:dyDescent="0.25"/>
    <row r="7792" hidden="1" x14ac:dyDescent="0.25"/>
    <row r="7793" hidden="1" x14ac:dyDescent="0.25"/>
    <row r="7794" hidden="1" x14ac:dyDescent="0.25"/>
    <row r="7795" hidden="1" x14ac:dyDescent="0.25"/>
    <row r="7796" hidden="1" x14ac:dyDescent="0.25"/>
    <row r="7797" hidden="1" x14ac:dyDescent="0.25"/>
    <row r="7798" hidden="1" x14ac:dyDescent="0.25"/>
    <row r="7799" hidden="1" x14ac:dyDescent="0.25"/>
    <row r="7800" hidden="1" x14ac:dyDescent="0.25"/>
    <row r="7801" hidden="1" x14ac:dyDescent="0.25"/>
    <row r="7802" hidden="1" x14ac:dyDescent="0.25"/>
    <row r="7803" hidden="1" x14ac:dyDescent="0.25"/>
    <row r="7804" hidden="1" x14ac:dyDescent="0.25"/>
    <row r="7805" hidden="1" x14ac:dyDescent="0.25"/>
    <row r="7806" hidden="1" x14ac:dyDescent="0.25"/>
    <row r="7807" hidden="1" x14ac:dyDescent="0.25"/>
    <row r="7808" hidden="1" x14ac:dyDescent="0.25"/>
    <row r="7809" hidden="1" x14ac:dyDescent="0.25"/>
    <row r="7810" hidden="1" x14ac:dyDescent="0.25"/>
    <row r="7811" hidden="1" x14ac:dyDescent="0.25"/>
    <row r="7812" hidden="1" x14ac:dyDescent="0.25"/>
    <row r="7813" hidden="1" x14ac:dyDescent="0.25"/>
    <row r="7814" hidden="1" x14ac:dyDescent="0.25"/>
    <row r="7815" hidden="1" x14ac:dyDescent="0.25"/>
    <row r="7816" hidden="1" x14ac:dyDescent="0.25"/>
    <row r="7817" hidden="1" x14ac:dyDescent="0.25"/>
    <row r="7818" hidden="1" x14ac:dyDescent="0.25"/>
    <row r="7819" hidden="1" x14ac:dyDescent="0.25"/>
    <row r="7820" hidden="1" x14ac:dyDescent="0.25"/>
    <row r="7821" hidden="1" x14ac:dyDescent="0.25"/>
    <row r="7822" hidden="1" x14ac:dyDescent="0.25"/>
    <row r="7823" hidden="1" x14ac:dyDescent="0.25"/>
    <row r="7824" hidden="1" x14ac:dyDescent="0.25"/>
    <row r="7825" hidden="1" x14ac:dyDescent="0.25"/>
    <row r="7826" hidden="1" x14ac:dyDescent="0.25"/>
    <row r="7827" hidden="1" x14ac:dyDescent="0.25"/>
    <row r="7828" hidden="1" x14ac:dyDescent="0.25"/>
    <row r="7829" hidden="1" x14ac:dyDescent="0.25"/>
    <row r="7830" hidden="1" x14ac:dyDescent="0.25"/>
    <row r="7831" hidden="1" x14ac:dyDescent="0.25"/>
    <row r="7832" hidden="1" x14ac:dyDescent="0.25"/>
    <row r="7833" hidden="1" x14ac:dyDescent="0.25"/>
    <row r="7834" hidden="1" x14ac:dyDescent="0.25"/>
    <row r="7835" hidden="1" x14ac:dyDescent="0.25"/>
    <row r="7836" hidden="1" x14ac:dyDescent="0.25"/>
    <row r="7837" hidden="1" x14ac:dyDescent="0.25"/>
    <row r="7838" hidden="1" x14ac:dyDescent="0.25"/>
    <row r="7839" hidden="1" x14ac:dyDescent="0.25"/>
    <row r="7840" hidden="1" x14ac:dyDescent="0.25"/>
    <row r="7841" hidden="1" x14ac:dyDescent="0.25"/>
    <row r="7842" hidden="1" x14ac:dyDescent="0.25"/>
    <row r="7843" hidden="1" x14ac:dyDescent="0.25"/>
    <row r="7844" hidden="1" x14ac:dyDescent="0.25"/>
    <row r="7845" hidden="1" x14ac:dyDescent="0.25"/>
    <row r="7846" hidden="1" x14ac:dyDescent="0.25"/>
    <row r="7847" hidden="1" x14ac:dyDescent="0.25"/>
    <row r="7848" hidden="1" x14ac:dyDescent="0.25"/>
    <row r="7849" hidden="1" x14ac:dyDescent="0.25"/>
    <row r="7850" hidden="1" x14ac:dyDescent="0.25"/>
    <row r="7851" hidden="1" x14ac:dyDescent="0.25"/>
    <row r="7852" hidden="1" x14ac:dyDescent="0.25"/>
    <row r="7853" hidden="1" x14ac:dyDescent="0.25"/>
    <row r="7854" hidden="1" x14ac:dyDescent="0.25"/>
    <row r="7855" hidden="1" x14ac:dyDescent="0.25"/>
    <row r="7856" hidden="1" x14ac:dyDescent="0.25"/>
    <row r="7857" hidden="1" x14ac:dyDescent="0.25"/>
    <row r="7858" hidden="1" x14ac:dyDescent="0.25"/>
    <row r="7859" hidden="1" x14ac:dyDescent="0.25"/>
    <row r="7860" hidden="1" x14ac:dyDescent="0.25"/>
    <row r="7861" hidden="1" x14ac:dyDescent="0.25"/>
    <row r="7862" hidden="1" x14ac:dyDescent="0.25"/>
    <row r="7863" hidden="1" x14ac:dyDescent="0.25"/>
    <row r="7864" hidden="1" x14ac:dyDescent="0.25"/>
    <row r="7865" hidden="1" x14ac:dyDescent="0.25"/>
    <row r="7866" hidden="1" x14ac:dyDescent="0.25"/>
    <row r="7867" hidden="1" x14ac:dyDescent="0.25"/>
    <row r="7868" hidden="1" x14ac:dyDescent="0.25"/>
    <row r="7869" hidden="1" x14ac:dyDescent="0.25"/>
    <row r="7870" hidden="1" x14ac:dyDescent="0.25"/>
    <row r="7871" hidden="1" x14ac:dyDescent="0.25"/>
    <row r="7872" hidden="1" x14ac:dyDescent="0.25"/>
    <row r="7873" hidden="1" x14ac:dyDescent="0.25"/>
    <row r="7874" hidden="1" x14ac:dyDescent="0.25"/>
    <row r="7875" hidden="1" x14ac:dyDescent="0.25"/>
    <row r="7876" hidden="1" x14ac:dyDescent="0.25"/>
    <row r="7877" hidden="1" x14ac:dyDescent="0.25"/>
    <row r="7878" hidden="1" x14ac:dyDescent="0.25"/>
    <row r="7879" hidden="1" x14ac:dyDescent="0.25"/>
    <row r="7880" hidden="1" x14ac:dyDescent="0.25"/>
    <row r="7881" hidden="1" x14ac:dyDescent="0.25"/>
    <row r="7882" hidden="1" x14ac:dyDescent="0.25"/>
    <row r="7883" hidden="1" x14ac:dyDescent="0.25"/>
    <row r="7884" hidden="1" x14ac:dyDescent="0.25"/>
    <row r="7885" hidden="1" x14ac:dyDescent="0.25"/>
    <row r="7886" hidden="1" x14ac:dyDescent="0.25"/>
    <row r="7887" hidden="1" x14ac:dyDescent="0.25"/>
    <row r="7888" hidden="1" x14ac:dyDescent="0.25"/>
    <row r="7889" hidden="1" x14ac:dyDescent="0.25"/>
    <row r="7890" hidden="1" x14ac:dyDescent="0.25"/>
    <row r="7891" hidden="1" x14ac:dyDescent="0.25"/>
    <row r="7892" hidden="1" x14ac:dyDescent="0.25"/>
    <row r="7893" hidden="1" x14ac:dyDescent="0.25"/>
    <row r="7894" hidden="1" x14ac:dyDescent="0.25"/>
    <row r="7895" hidden="1" x14ac:dyDescent="0.25"/>
    <row r="7896" hidden="1" x14ac:dyDescent="0.25"/>
    <row r="7897" hidden="1" x14ac:dyDescent="0.25"/>
    <row r="7898" hidden="1" x14ac:dyDescent="0.25"/>
    <row r="7899" hidden="1" x14ac:dyDescent="0.25"/>
    <row r="7900" hidden="1" x14ac:dyDescent="0.25"/>
    <row r="7901" hidden="1" x14ac:dyDescent="0.25"/>
    <row r="7902" hidden="1" x14ac:dyDescent="0.25"/>
    <row r="7903" hidden="1" x14ac:dyDescent="0.25"/>
    <row r="7904" hidden="1" x14ac:dyDescent="0.25"/>
    <row r="7905" hidden="1" x14ac:dyDescent="0.25"/>
    <row r="7906" hidden="1" x14ac:dyDescent="0.25"/>
    <row r="7907" hidden="1" x14ac:dyDescent="0.25"/>
    <row r="7908" hidden="1" x14ac:dyDescent="0.25"/>
    <row r="7909" hidden="1" x14ac:dyDescent="0.25"/>
    <row r="7910" hidden="1" x14ac:dyDescent="0.25"/>
    <row r="7911" hidden="1" x14ac:dyDescent="0.25"/>
    <row r="7912" hidden="1" x14ac:dyDescent="0.25"/>
    <row r="7913" hidden="1" x14ac:dyDescent="0.25"/>
    <row r="7914" hidden="1" x14ac:dyDescent="0.25"/>
    <row r="7915" hidden="1" x14ac:dyDescent="0.25"/>
    <row r="7916" hidden="1" x14ac:dyDescent="0.25"/>
    <row r="7917" hidden="1" x14ac:dyDescent="0.25"/>
    <row r="7918" hidden="1" x14ac:dyDescent="0.25"/>
    <row r="7919" hidden="1" x14ac:dyDescent="0.25"/>
    <row r="7920" hidden="1" x14ac:dyDescent="0.25"/>
    <row r="7921" hidden="1" x14ac:dyDescent="0.25"/>
    <row r="7922" hidden="1" x14ac:dyDescent="0.25"/>
    <row r="7923" hidden="1" x14ac:dyDescent="0.25"/>
    <row r="7924" hidden="1" x14ac:dyDescent="0.25"/>
    <row r="7925" hidden="1" x14ac:dyDescent="0.25"/>
    <row r="7926" hidden="1" x14ac:dyDescent="0.25"/>
    <row r="7927" hidden="1" x14ac:dyDescent="0.25"/>
    <row r="7928" hidden="1" x14ac:dyDescent="0.25"/>
    <row r="7929" hidden="1" x14ac:dyDescent="0.25"/>
    <row r="7930" hidden="1" x14ac:dyDescent="0.25"/>
    <row r="7931" hidden="1" x14ac:dyDescent="0.25"/>
    <row r="7932" hidden="1" x14ac:dyDescent="0.25"/>
    <row r="7933" hidden="1" x14ac:dyDescent="0.25"/>
    <row r="7934" hidden="1" x14ac:dyDescent="0.25"/>
    <row r="7935" hidden="1" x14ac:dyDescent="0.25"/>
    <row r="7936" hidden="1" x14ac:dyDescent="0.25"/>
    <row r="7937" hidden="1" x14ac:dyDescent="0.25"/>
    <row r="7938" hidden="1" x14ac:dyDescent="0.25"/>
    <row r="7939" hidden="1" x14ac:dyDescent="0.25"/>
    <row r="7940" hidden="1" x14ac:dyDescent="0.25"/>
    <row r="7941" hidden="1" x14ac:dyDescent="0.25"/>
    <row r="7942" hidden="1" x14ac:dyDescent="0.25"/>
    <row r="7943" hidden="1" x14ac:dyDescent="0.25"/>
    <row r="7944" hidden="1" x14ac:dyDescent="0.25"/>
    <row r="7945" hidden="1" x14ac:dyDescent="0.25"/>
    <row r="7946" hidden="1" x14ac:dyDescent="0.25"/>
    <row r="7947" hidden="1" x14ac:dyDescent="0.25"/>
    <row r="7948" hidden="1" x14ac:dyDescent="0.25"/>
    <row r="7949" hidden="1" x14ac:dyDescent="0.25"/>
    <row r="7950" hidden="1" x14ac:dyDescent="0.25"/>
    <row r="7951" hidden="1" x14ac:dyDescent="0.25"/>
    <row r="7952" hidden="1" x14ac:dyDescent="0.25"/>
    <row r="7953" hidden="1" x14ac:dyDescent="0.25"/>
    <row r="7954" hidden="1" x14ac:dyDescent="0.25"/>
    <row r="7955" hidden="1" x14ac:dyDescent="0.25"/>
    <row r="7956" hidden="1" x14ac:dyDescent="0.25"/>
    <row r="7957" hidden="1" x14ac:dyDescent="0.25"/>
    <row r="7958" hidden="1" x14ac:dyDescent="0.25"/>
    <row r="7959" hidden="1" x14ac:dyDescent="0.25"/>
    <row r="7960" hidden="1" x14ac:dyDescent="0.25"/>
    <row r="7961" hidden="1" x14ac:dyDescent="0.25"/>
    <row r="7962" hidden="1" x14ac:dyDescent="0.25"/>
    <row r="7963" hidden="1" x14ac:dyDescent="0.25"/>
    <row r="7964" hidden="1" x14ac:dyDescent="0.25"/>
    <row r="7965" hidden="1" x14ac:dyDescent="0.25"/>
    <row r="7966" hidden="1" x14ac:dyDescent="0.25"/>
    <row r="7967" hidden="1" x14ac:dyDescent="0.25"/>
    <row r="7968" hidden="1" x14ac:dyDescent="0.25"/>
    <row r="7969" hidden="1" x14ac:dyDescent="0.25"/>
    <row r="7970" hidden="1" x14ac:dyDescent="0.25"/>
    <row r="7971" hidden="1" x14ac:dyDescent="0.25"/>
    <row r="7972" hidden="1" x14ac:dyDescent="0.25"/>
    <row r="7973" hidden="1" x14ac:dyDescent="0.25"/>
    <row r="7974" hidden="1" x14ac:dyDescent="0.25"/>
    <row r="7975" hidden="1" x14ac:dyDescent="0.25"/>
    <row r="7976" hidden="1" x14ac:dyDescent="0.25"/>
    <row r="7977" hidden="1" x14ac:dyDescent="0.25"/>
    <row r="7978" hidden="1" x14ac:dyDescent="0.25"/>
    <row r="7979" hidden="1" x14ac:dyDescent="0.25"/>
    <row r="7980" hidden="1" x14ac:dyDescent="0.25"/>
    <row r="7981" hidden="1" x14ac:dyDescent="0.25"/>
    <row r="7982" hidden="1" x14ac:dyDescent="0.25"/>
    <row r="7983" hidden="1" x14ac:dyDescent="0.25"/>
    <row r="7984" hidden="1" x14ac:dyDescent="0.25"/>
    <row r="7985" hidden="1" x14ac:dyDescent="0.25"/>
    <row r="7986" hidden="1" x14ac:dyDescent="0.25"/>
    <row r="7987" hidden="1" x14ac:dyDescent="0.25"/>
    <row r="7988" hidden="1" x14ac:dyDescent="0.25"/>
    <row r="7989" hidden="1" x14ac:dyDescent="0.25"/>
    <row r="7990" hidden="1" x14ac:dyDescent="0.25"/>
    <row r="7991" hidden="1" x14ac:dyDescent="0.25"/>
    <row r="7992" hidden="1" x14ac:dyDescent="0.25"/>
    <row r="7993" hidden="1" x14ac:dyDescent="0.25"/>
    <row r="7994" hidden="1" x14ac:dyDescent="0.25"/>
    <row r="7995" hidden="1" x14ac:dyDescent="0.25"/>
    <row r="7996" hidden="1" x14ac:dyDescent="0.25"/>
    <row r="7997" hidden="1" x14ac:dyDescent="0.25"/>
    <row r="7998" hidden="1" x14ac:dyDescent="0.25"/>
    <row r="7999" hidden="1" x14ac:dyDescent="0.25"/>
    <row r="8000" hidden="1" x14ac:dyDescent="0.25"/>
    <row r="8001" hidden="1" x14ac:dyDescent="0.25"/>
    <row r="8002" hidden="1" x14ac:dyDescent="0.25"/>
    <row r="8003" hidden="1" x14ac:dyDescent="0.25"/>
    <row r="8004" hidden="1" x14ac:dyDescent="0.25"/>
    <row r="8005" hidden="1" x14ac:dyDescent="0.25"/>
    <row r="8006" hidden="1" x14ac:dyDescent="0.25"/>
    <row r="8007" hidden="1" x14ac:dyDescent="0.25"/>
    <row r="8008" hidden="1" x14ac:dyDescent="0.25"/>
    <row r="8009" hidden="1" x14ac:dyDescent="0.25"/>
    <row r="8010" hidden="1" x14ac:dyDescent="0.25"/>
    <row r="8011" hidden="1" x14ac:dyDescent="0.25"/>
    <row r="8012" hidden="1" x14ac:dyDescent="0.25"/>
    <row r="8013" hidden="1" x14ac:dyDescent="0.25"/>
    <row r="8014" hidden="1" x14ac:dyDescent="0.25"/>
    <row r="8015" hidden="1" x14ac:dyDescent="0.25"/>
    <row r="8016" hidden="1" x14ac:dyDescent="0.25"/>
    <row r="8017" hidden="1" x14ac:dyDescent="0.25"/>
    <row r="8018" hidden="1" x14ac:dyDescent="0.25"/>
    <row r="8019" hidden="1" x14ac:dyDescent="0.25"/>
    <row r="8020" hidden="1" x14ac:dyDescent="0.25"/>
    <row r="8021" hidden="1" x14ac:dyDescent="0.25"/>
    <row r="8022" hidden="1" x14ac:dyDescent="0.25"/>
    <row r="8023" hidden="1" x14ac:dyDescent="0.25"/>
    <row r="8024" hidden="1" x14ac:dyDescent="0.25"/>
    <row r="8025" hidden="1" x14ac:dyDescent="0.25"/>
    <row r="8026" hidden="1" x14ac:dyDescent="0.25"/>
    <row r="8027" hidden="1" x14ac:dyDescent="0.25"/>
    <row r="8028" hidden="1" x14ac:dyDescent="0.25"/>
    <row r="8029" hidden="1" x14ac:dyDescent="0.25"/>
    <row r="8030" hidden="1" x14ac:dyDescent="0.25"/>
    <row r="8031" hidden="1" x14ac:dyDescent="0.25"/>
    <row r="8032" hidden="1" x14ac:dyDescent="0.25"/>
    <row r="8033" hidden="1" x14ac:dyDescent="0.25"/>
    <row r="8034" hidden="1" x14ac:dyDescent="0.25"/>
    <row r="8035" hidden="1" x14ac:dyDescent="0.25"/>
    <row r="8036" hidden="1" x14ac:dyDescent="0.25"/>
    <row r="8037" hidden="1" x14ac:dyDescent="0.25"/>
    <row r="8038" hidden="1" x14ac:dyDescent="0.25"/>
    <row r="8039" hidden="1" x14ac:dyDescent="0.25"/>
    <row r="8040" hidden="1" x14ac:dyDescent="0.25"/>
    <row r="8041" hidden="1" x14ac:dyDescent="0.25"/>
    <row r="8042" hidden="1" x14ac:dyDescent="0.25"/>
    <row r="8043" hidden="1" x14ac:dyDescent="0.25"/>
    <row r="8044" hidden="1" x14ac:dyDescent="0.25"/>
    <row r="8045" hidden="1" x14ac:dyDescent="0.25"/>
    <row r="8046" hidden="1" x14ac:dyDescent="0.25"/>
    <row r="8047" hidden="1" x14ac:dyDescent="0.25"/>
    <row r="8048" hidden="1" x14ac:dyDescent="0.25"/>
    <row r="8049" hidden="1" x14ac:dyDescent="0.25"/>
    <row r="8050" hidden="1" x14ac:dyDescent="0.25"/>
    <row r="8051" hidden="1" x14ac:dyDescent="0.25"/>
    <row r="8052" hidden="1" x14ac:dyDescent="0.25"/>
    <row r="8053" hidden="1" x14ac:dyDescent="0.25"/>
    <row r="8054" hidden="1" x14ac:dyDescent="0.25"/>
    <row r="8055" hidden="1" x14ac:dyDescent="0.25"/>
    <row r="8056" hidden="1" x14ac:dyDescent="0.25"/>
    <row r="8057" hidden="1" x14ac:dyDescent="0.25"/>
    <row r="8058" hidden="1" x14ac:dyDescent="0.25"/>
    <row r="8059" hidden="1" x14ac:dyDescent="0.25"/>
    <row r="8060" hidden="1" x14ac:dyDescent="0.25"/>
    <row r="8061" hidden="1" x14ac:dyDescent="0.25"/>
    <row r="8062" hidden="1" x14ac:dyDescent="0.25"/>
    <row r="8063" hidden="1" x14ac:dyDescent="0.25"/>
    <row r="8064" hidden="1" x14ac:dyDescent="0.25"/>
    <row r="8065" hidden="1" x14ac:dyDescent="0.25"/>
    <row r="8066" hidden="1" x14ac:dyDescent="0.25"/>
    <row r="8067" hidden="1" x14ac:dyDescent="0.25"/>
    <row r="8068" hidden="1" x14ac:dyDescent="0.25"/>
    <row r="8069" hidden="1" x14ac:dyDescent="0.25"/>
    <row r="8070" hidden="1" x14ac:dyDescent="0.25"/>
    <row r="8071" hidden="1" x14ac:dyDescent="0.25"/>
    <row r="8072" hidden="1" x14ac:dyDescent="0.25"/>
    <row r="8073" hidden="1" x14ac:dyDescent="0.25"/>
    <row r="8074" hidden="1" x14ac:dyDescent="0.25"/>
    <row r="8075" hidden="1" x14ac:dyDescent="0.25"/>
    <row r="8076" hidden="1" x14ac:dyDescent="0.25"/>
    <row r="8077" hidden="1" x14ac:dyDescent="0.25"/>
    <row r="8078" hidden="1" x14ac:dyDescent="0.25"/>
    <row r="8079" hidden="1" x14ac:dyDescent="0.25"/>
    <row r="8080" hidden="1" x14ac:dyDescent="0.25"/>
    <row r="8081" hidden="1" x14ac:dyDescent="0.25"/>
    <row r="8082" hidden="1" x14ac:dyDescent="0.25"/>
    <row r="8083" hidden="1" x14ac:dyDescent="0.25"/>
    <row r="8084" hidden="1" x14ac:dyDescent="0.25"/>
    <row r="8085" hidden="1" x14ac:dyDescent="0.25"/>
    <row r="8086" hidden="1" x14ac:dyDescent="0.25"/>
    <row r="8087" hidden="1" x14ac:dyDescent="0.25"/>
    <row r="8088" hidden="1" x14ac:dyDescent="0.25"/>
    <row r="8089" hidden="1" x14ac:dyDescent="0.25"/>
    <row r="8090" hidden="1" x14ac:dyDescent="0.25"/>
    <row r="8091" hidden="1" x14ac:dyDescent="0.25"/>
    <row r="8092" hidden="1" x14ac:dyDescent="0.25"/>
    <row r="8093" hidden="1" x14ac:dyDescent="0.25"/>
    <row r="8094" hidden="1" x14ac:dyDescent="0.25"/>
    <row r="8095" hidden="1" x14ac:dyDescent="0.25"/>
    <row r="8096" hidden="1" x14ac:dyDescent="0.25"/>
    <row r="8097" hidden="1" x14ac:dyDescent="0.25"/>
    <row r="8098" hidden="1" x14ac:dyDescent="0.25"/>
    <row r="8099" hidden="1" x14ac:dyDescent="0.25"/>
    <row r="8100" hidden="1" x14ac:dyDescent="0.25"/>
    <row r="8101" hidden="1" x14ac:dyDescent="0.25"/>
    <row r="8102" hidden="1" x14ac:dyDescent="0.25"/>
    <row r="8103" hidden="1" x14ac:dyDescent="0.25"/>
    <row r="8104" hidden="1" x14ac:dyDescent="0.25"/>
    <row r="8105" hidden="1" x14ac:dyDescent="0.25"/>
    <row r="8106" hidden="1" x14ac:dyDescent="0.25"/>
    <row r="8107" hidden="1" x14ac:dyDescent="0.25"/>
    <row r="8108" hidden="1" x14ac:dyDescent="0.25"/>
    <row r="8109" hidden="1" x14ac:dyDescent="0.25"/>
    <row r="8110" hidden="1" x14ac:dyDescent="0.25"/>
    <row r="8111" hidden="1" x14ac:dyDescent="0.25"/>
    <row r="8112" hidden="1" x14ac:dyDescent="0.25"/>
    <row r="8113" hidden="1" x14ac:dyDescent="0.25"/>
    <row r="8114" hidden="1" x14ac:dyDescent="0.25"/>
    <row r="8115" hidden="1" x14ac:dyDescent="0.25"/>
    <row r="8116" hidden="1" x14ac:dyDescent="0.25"/>
    <row r="8117" hidden="1" x14ac:dyDescent="0.25"/>
    <row r="8118" hidden="1" x14ac:dyDescent="0.25"/>
    <row r="8119" hidden="1" x14ac:dyDescent="0.25"/>
    <row r="8120" hidden="1" x14ac:dyDescent="0.25"/>
    <row r="8121" hidden="1" x14ac:dyDescent="0.25"/>
    <row r="8122" hidden="1" x14ac:dyDescent="0.25"/>
    <row r="8123" hidden="1" x14ac:dyDescent="0.25"/>
    <row r="8124" hidden="1" x14ac:dyDescent="0.25"/>
    <row r="8125" hidden="1" x14ac:dyDescent="0.25"/>
    <row r="8126" hidden="1" x14ac:dyDescent="0.25"/>
    <row r="8127" hidden="1" x14ac:dyDescent="0.25"/>
    <row r="8128" hidden="1" x14ac:dyDescent="0.25"/>
    <row r="8129" hidden="1" x14ac:dyDescent="0.25"/>
    <row r="8130" hidden="1" x14ac:dyDescent="0.25"/>
    <row r="8131" hidden="1" x14ac:dyDescent="0.25"/>
    <row r="8132" hidden="1" x14ac:dyDescent="0.25"/>
    <row r="8133" hidden="1" x14ac:dyDescent="0.25"/>
    <row r="8134" hidden="1" x14ac:dyDescent="0.25"/>
    <row r="8135" hidden="1" x14ac:dyDescent="0.25"/>
    <row r="8136" hidden="1" x14ac:dyDescent="0.25"/>
    <row r="8137" hidden="1" x14ac:dyDescent="0.25"/>
    <row r="8138" hidden="1" x14ac:dyDescent="0.25"/>
    <row r="8139" hidden="1" x14ac:dyDescent="0.25"/>
    <row r="8140" hidden="1" x14ac:dyDescent="0.25"/>
    <row r="8141" hidden="1" x14ac:dyDescent="0.25"/>
    <row r="8142" hidden="1" x14ac:dyDescent="0.25"/>
    <row r="8143" hidden="1" x14ac:dyDescent="0.25"/>
    <row r="8144" hidden="1" x14ac:dyDescent="0.25"/>
    <row r="8145" hidden="1" x14ac:dyDescent="0.25"/>
    <row r="8146" hidden="1" x14ac:dyDescent="0.25"/>
    <row r="8147" hidden="1" x14ac:dyDescent="0.25"/>
    <row r="8148" hidden="1" x14ac:dyDescent="0.25"/>
    <row r="8149" hidden="1" x14ac:dyDescent="0.25"/>
    <row r="8150" hidden="1" x14ac:dyDescent="0.25"/>
    <row r="8151" hidden="1" x14ac:dyDescent="0.25"/>
    <row r="8152" hidden="1" x14ac:dyDescent="0.25"/>
    <row r="8153" hidden="1" x14ac:dyDescent="0.25"/>
    <row r="8154" hidden="1" x14ac:dyDescent="0.25"/>
    <row r="8155" hidden="1" x14ac:dyDescent="0.25"/>
    <row r="8156" hidden="1" x14ac:dyDescent="0.25"/>
    <row r="8157" hidden="1" x14ac:dyDescent="0.25"/>
    <row r="8158" hidden="1" x14ac:dyDescent="0.25"/>
    <row r="8159" hidden="1" x14ac:dyDescent="0.25"/>
    <row r="8160" hidden="1" x14ac:dyDescent="0.25"/>
    <row r="8161" hidden="1" x14ac:dyDescent="0.25"/>
    <row r="8162" hidden="1" x14ac:dyDescent="0.25"/>
    <row r="8163" hidden="1" x14ac:dyDescent="0.25"/>
    <row r="8164" hidden="1" x14ac:dyDescent="0.25"/>
    <row r="8165" hidden="1" x14ac:dyDescent="0.25"/>
    <row r="8166" hidden="1" x14ac:dyDescent="0.25"/>
    <row r="8167" hidden="1" x14ac:dyDescent="0.25"/>
    <row r="8168" hidden="1" x14ac:dyDescent="0.25"/>
    <row r="8169" hidden="1" x14ac:dyDescent="0.25"/>
    <row r="8170" hidden="1" x14ac:dyDescent="0.25"/>
    <row r="8171" hidden="1" x14ac:dyDescent="0.25"/>
    <row r="8172" hidden="1" x14ac:dyDescent="0.25"/>
    <row r="8173" hidden="1" x14ac:dyDescent="0.25"/>
    <row r="8174" hidden="1" x14ac:dyDescent="0.25"/>
    <row r="8175" hidden="1" x14ac:dyDescent="0.25"/>
    <row r="8176" hidden="1" x14ac:dyDescent="0.25"/>
    <row r="8177" hidden="1" x14ac:dyDescent="0.25"/>
    <row r="8178" hidden="1" x14ac:dyDescent="0.25"/>
    <row r="8179" hidden="1" x14ac:dyDescent="0.25"/>
    <row r="8180" hidden="1" x14ac:dyDescent="0.25"/>
    <row r="8181" hidden="1" x14ac:dyDescent="0.25"/>
    <row r="8182" hidden="1" x14ac:dyDescent="0.25"/>
    <row r="8183" hidden="1" x14ac:dyDescent="0.25"/>
    <row r="8184" hidden="1" x14ac:dyDescent="0.25"/>
    <row r="8185" hidden="1" x14ac:dyDescent="0.25"/>
    <row r="8186" hidden="1" x14ac:dyDescent="0.25"/>
    <row r="8187" hidden="1" x14ac:dyDescent="0.25"/>
    <row r="8188" hidden="1" x14ac:dyDescent="0.25"/>
    <row r="8189" hidden="1" x14ac:dyDescent="0.25"/>
    <row r="8190" hidden="1" x14ac:dyDescent="0.25"/>
    <row r="8191" hidden="1" x14ac:dyDescent="0.25"/>
    <row r="8192" hidden="1" x14ac:dyDescent="0.25"/>
    <row r="8193" hidden="1" x14ac:dyDescent="0.25"/>
    <row r="8194" hidden="1" x14ac:dyDescent="0.25"/>
    <row r="8195" hidden="1" x14ac:dyDescent="0.25"/>
    <row r="8196" hidden="1" x14ac:dyDescent="0.25"/>
    <row r="8197" hidden="1" x14ac:dyDescent="0.25"/>
    <row r="8198" hidden="1" x14ac:dyDescent="0.25"/>
    <row r="8199" hidden="1" x14ac:dyDescent="0.25"/>
    <row r="8200" hidden="1" x14ac:dyDescent="0.25"/>
    <row r="8201" hidden="1" x14ac:dyDescent="0.25"/>
    <row r="8202" hidden="1" x14ac:dyDescent="0.25"/>
    <row r="8203" hidden="1" x14ac:dyDescent="0.25"/>
    <row r="8204" hidden="1" x14ac:dyDescent="0.25"/>
    <row r="8205" hidden="1" x14ac:dyDescent="0.25"/>
    <row r="8206" hidden="1" x14ac:dyDescent="0.25"/>
    <row r="8207" hidden="1" x14ac:dyDescent="0.25"/>
    <row r="8208" hidden="1" x14ac:dyDescent="0.25"/>
    <row r="8209" hidden="1" x14ac:dyDescent="0.25"/>
    <row r="8210" hidden="1" x14ac:dyDescent="0.25"/>
    <row r="8211" hidden="1" x14ac:dyDescent="0.25"/>
    <row r="8212" hidden="1" x14ac:dyDescent="0.25"/>
    <row r="8213" hidden="1" x14ac:dyDescent="0.25"/>
    <row r="8214" hidden="1" x14ac:dyDescent="0.25"/>
    <row r="8215" hidden="1" x14ac:dyDescent="0.25"/>
    <row r="8216" hidden="1" x14ac:dyDescent="0.25"/>
    <row r="8217" hidden="1" x14ac:dyDescent="0.25"/>
    <row r="8218" hidden="1" x14ac:dyDescent="0.25"/>
    <row r="8219" hidden="1" x14ac:dyDescent="0.25"/>
    <row r="8220" hidden="1" x14ac:dyDescent="0.25"/>
    <row r="8221" hidden="1" x14ac:dyDescent="0.25"/>
    <row r="8222" hidden="1" x14ac:dyDescent="0.25"/>
    <row r="8223" hidden="1" x14ac:dyDescent="0.25"/>
    <row r="8224" hidden="1" x14ac:dyDescent="0.25"/>
    <row r="8225" hidden="1" x14ac:dyDescent="0.25"/>
    <row r="8226" hidden="1" x14ac:dyDescent="0.25"/>
    <row r="8227" hidden="1" x14ac:dyDescent="0.25"/>
    <row r="8228" hidden="1" x14ac:dyDescent="0.25"/>
    <row r="8229" hidden="1" x14ac:dyDescent="0.25"/>
    <row r="8230" hidden="1" x14ac:dyDescent="0.25"/>
    <row r="8231" hidden="1" x14ac:dyDescent="0.25"/>
    <row r="8232" hidden="1" x14ac:dyDescent="0.25"/>
    <row r="8233" hidden="1" x14ac:dyDescent="0.25"/>
    <row r="8234" hidden="1" x14ac:dyDescent="0.25"/>
    <row r="8235" hidden="1" x14ac:dyDescent="0.25"/>
    <row r="8236" hidden="1" x14ac:dyDescent="0.25"/>
    <row r="8237" hidden="1" x14ac:dyDescent="0.25"/>
    <row r="8238" hidden="1" x14ac:dyDescent="0.25"/>
    <row r="8239" hidden="1" x14ac:dyDescent="0.25"/>
    <row r="8240" hidden="1" x14ac:dyDescent="0.25"/>
    <row r="8241" hidden="1" x14ac:dyDescent="0.25"/>
    <row r="8242" hidden="1" x14ac:dyDescent="0.25"/>
    <row r="8243" hidden="1" x14ac:dyDescent="0.25"/>
    <row r="8244" hidden="1" x14ac:dyDescent="0.25"/>
    <row r="8245" hidden="1" x14ac:dyDescent="0.25"/>
    <row r="8246" hidden="1" x14ac:dyDescent="0.25"/>
    <row r="8247" hidden="1" x14ac:dyDescent="0.25"/>
    <row r="8248" hidden="1" x14ac:dyDescent="0.25"/>
    <row r="8249" hidden="1" x14ac:dyDescent="0.25"/>
    <row r="8250" hidden="1" x14ac:dyDescent="0.25"/>
    <row r="8251" hidden="1" x14ac:dyDescent="0.25"/>
    <row r="8252" hidden="1" x14ac:dyDescent="0.25"/>
    <row r="8253" hidden="1" x14ac:dyDescent="0.25"/>
    <row r="8254" hidden="1" x14ac:dyDescent="0.25"/>
    <row r="8255" hidden="1" x14ac:dyDescent="0.25"/>
    <row r="8256" hidden="1" x14ac:dyDescent="0.25"/>
    <row r="8257" hidden="1" x14ac:dyDescent="0.25"/>
    <row r="8258" hidden="1" x14ac:dyDescent="0.25"/>
    <row r="8259" hidden="1" x14ac:dyDescent="0.25"/>
    <row r="8260" hidden="1" x14ac:dyDescent="0.25"/>
    <row r="8261" hidden="1" x14ac:dyDescent="0.25"/>
    <row r="8262" hidden="1" x14ac:dyDescent="0.25"/>
    <row r="8263" hidden="1" x14ac:dyDescent="0.25"/>
    <row r="8264" hidden="1" x14ac:dyDescent="0.25"/>
    <row r="8265" hidden="1" x14ac:dyDescent="0.25"/>
    <row r="8266" hidden="1" x14ac:dyDescent="0.25"/>
    <row r="8267" hidden="1" x14ac:dyDescent="0.25"/>
    <row r="8268" hidden="1" x14ac:dyDescent="0.25"/>
    <row r="8269" hidden="1" x14ac:dyDescent="0.25"/>
    <row r="8270" hidden="1" x14ac:dyDescent="0.25"/>
    <row r="8271" hidden="1" x14ac:dyDescent="0.25"/>
    <row r="8272" hidden="1" x14ac:dyDescent="0.25"/>
    <row r="8273" hidden="1" x14ac:dyDescent="0.25"/>
    <row r="8274" hidden="1" x14ac:dyDescent="0.25"/>
    <row r="8275" hidden="1" x14ac:dyDescent="0.25"/>
    <row r="8276" hidden="1" x14ac:dyDescent="0.25"/>
    <row r="8277" hidden="1" x14ac:dyDescent="0.25"/>
    <row r="8278" hidden="1" x14ac:dyDescent="0.25"/>
    <row r="8279" hidden="1" x14ac:dyDescent="0.25"/>
    <row r="8280" hidden="1" x14ac:dyDescent="0.25"/>
    <row r="8281" hidden="1" x14ac:dyDescent="0.25"/>
    <row r="8282" hidden="1" x14ac:dyDescent="0.25"/>
    <row r="8283" hidden="1" x14ac:dyDescent="0.25"/>
    <row r="8284" hidden="1" x14ac:dyDescent="0.25"/>
    <row r="8285" hidden="1" x14ac:dyDescent="0.25"/>
    <row r="8286" hidden="1" x14ac:dyDescent="0.25"/>
    <row r="8287" hidden="1" x14ac:dyDescent="0.25"/>
    <row r="8288" hidden="1" x14ac:dyDescent="0.25"/>
    <row r="8289" hidden="1" x14ac:dyDescent="0.25"/>
    <row r="8290" hidden="1" x14ac:dyDescent="0.25"/>
    <row r="8291" hidden="1" x14ac:dyDescent="0.25"/>
    <row r="8292" hidden="1" x14ac:dyDescent="0.25"/>
    <row r="8293" hidden="1" x14ac:dyDescent="0.25"/>
    <row r="8294" hidden="1" x14ac:dyDescent="0.25"/>
    <row r="8295" hidden="1" x14ac:dyDescent="0.25"/>
    <row r="8296" hidden="1" x14ac:dyDescent="0.25"/>
    <row r="8297" hidden="1" x14ac:dyDescent="0.25"/>
    <row r="8298" hidden="1" x14ac:dyDescent="0.25"/>
    <row r="8299" hidden="1" x14ac:dyDescent="0.25"/>
    <row r="8300" hidden="1" x14ac:dyDescent="0.25"/>
    <row r="8301" hidden="1" x14ac:dyDescent="0.25"/>
    <row r="8302" hidden="1" x14ac:dyDescent="0.25"/>
    <row r="8303" hidden="1" x14ac:dyDescent="0.25"/>
    <row r="8304" hidden="1" x14ac:dyDescent="0.25"/>
    <row r="8305" hidden="1" x14ac:dyDescent="0.25"/>
    <row r="8306" hidden="1" x14ac:dyDescent="0.25"/>
    <row r="8307" hidden="1" x14ac:dyDescent="0.25"/>
    <row r="8308" hidden="1" x14ac:dyDescent="0.25"/>
    <row r="8309" hidden="1" x14ac:dyDescent="0.25"/>
    <row r="8310" hidden="1" x14ac:dyDescent="0.25"/>
    <row r="8311" hidden="1" x14ac:dyDescent="0.25"/>
    <row r="8312" hidden="1" x14ac:dyDescent="0.25"/>
    <row r="8313" hidden="1" x14ac:dyDescent="0.25"/>
    <row r="8314" hidden="1" x14ac:dyDescent="0.25"/>
    <row r="8315" hidden="1" x14ac:dyDescent="0.25"/>
    <row r="8316" hidden="1" x14ac:dyDescent="0.25"/>
    <row r="8317" hidden="1" x14ac:dyDescent="0.25"/>
    <row r="8318" hidden="1" x14ac:dyDescent="0.25"/>
    <row r="8319" hidden="1" x14ac:dyDescent="0.25"/>
    <row r="8320" hidden="1" x14ac:dyDescent="0.25"/>
    <row r="8321" hidden="1" x14ac:dyDescent="0.25"/>
    <row r="8322" hidden="1" x14ac:dyDescent="0.25"/>
    <row r="8323" hidden="1" x14ac:dyDescent="0.25"/>
    <row r="8324" hidden="1" x14ac:dyDescent="0.25"/>
    <row r="8325" hidden="1" x14ac:dyDescent="0.25"/>
    <row r="8326" hidden="1" x14ac:dyDescent="0.25"/>
    <row r="8327" hidden="1" x14ac:dyDescent="0.25"/>
    <row r="8328" hidden="1" x14ac:dyDescent="0.25"/>
    <row r="8329" hidden="1" x14ac:dyDescent="0.25"/>
    <row r="8330" hidden="1" x14ac:dyDescent="0.25"/>
    <row r="8331" hidden="1" x14ac:dyDescent="0.25"/>
    <row r="8332" hidden="1" x14ac:dyDescent="0.25"/>
    <row r="8333" hidden="1" x14ac:dyDescent="0.25"/>
    <row r="8334" hidden="1" x14ac:dyDescent="0.25"/>
    <row r="8335" hidden="1" x14ac:dyDescent="0.25"/>
    <row r="8336" hidden="1" x14ac:dyDescent="0.25"/>
    <row r="8337" hidden="1" x14ac:dyDescent="0.25"/>
    <row r="8338" hidden="1" x14ac:dyDescent="0.25"/>
    <row r="8339" hidden="1" x14ac:dyDescent="0.25"/>
    <row r="8340" hidden="1" x14ac:dyDescent="0.25"/>
    <row r="8341" hidden="1" x14ac:dyDescent="0.25"/>
    <row r="8342" hidden="1" x14ac:dyDescent="0.25"/>
    <row r="8343" hidden="1" x14ac:dyDescent="0.25"/>
    <row r="8344" hidden="1" x14ac:dyDescent="0.25"/>
    <row r="8345" hidden="1" x14ac:dyDescent="0.25"/>
    <row r="8346" hidden="1" x14ac:dyDescent="0.25"/>
    <row r="8347" hidden="1" x14ac:dyDescent="0.25"/>
    <row r="8348" hidden="1" x14ac:dyDescent="0.25"/>
    <row r="8349" hidden="1" x14ac:dyDescent="0.25"/>
    <row r="8350" hidden="1" x14ac:dyDescent="0.25"/>
    <row r="8351" hidden="1" x14ac:dyDescent="0.25"/>
    <row r="8352" hidden="1" x14ac:dyDescent="0.25"/>
    <row r="8353" hidden="1" x14ac:dyDescent="0.25"/>
    <row r="8354" hidden="1" x14ac:dyDescent="0.25"/>
    <row r="8355" hidden="1" x14ac:dyDescent="0.25"/>
    <row r="8356" hidden="1" x14ac:dyDescent="0.25"/>
    <row r="8357" hidden="1" x14ac:dyDescent="0.25"/>
    <row r="8358" hidden="1" x14ac:dyDescent="0.25"/>
    <row r="8359" hidden="1" x14ac:dyDescent="0.25"/>
    <row r="8360" hidden="1" x14ac:dyDescent="0.25"/>
    <row r="8361" hidden="1" x14ac:dyDescent="0.25"/>
    <row r="8362" hidden="1" x14ac:dyDescent="0.25"/>
    <row r="8363" hidden="1" x14ac:dyDescent="0.25"/>
    <row r="8364" hidden="1" x14ac:dyDescent="0.25"/>
    <row r="8365" hidden="1" x14ac:dyDescent="0.25"/>
    <row r="8366" hidden="1" x14ac:dyDescent="0.25"/>
    <row r="8367" hidden="1" x14ac:dyDescent="0.25"/>
    <row r="8368" hidden="1" x14ac:dyDescent="0.25"/>
    <row r="8369" hidden="1" x14ac:dyDescent="0.25"/>
    <row r="8370" hidden="1" x14ac:dyDescent="0.25"/>
    <row r="8371" hidden="1" x14ac:dyDescent="0.25"/>
    <row r="8372" hidden="1" x14ac:dyDescent="0.25"/>
    <row r="8373" hidden="1" x14ac:dyDescent="0.25"/>
    <row r="8374" hidden="1" x14ac:dyDescent="0.25"/>
    <row r="8375" hidden="1" x14ac:dyDescent="0.25"/>
    <row r="8376" hidden="1" x14ac:dyDescent="0.25"/>
    <row r="8377" hidden="1" x14ac:dyDescent="0.25"/>
    <row r="8378" hidden="1" x14ac:dyDescent="0.25"/>
    <row r="8379" hidden="1" x14ac:dyDescent="0.25"/>
    <row r="8380" hidden="1" x14ac:dyDescent="0.25"/>
    <row r="8381" hidden="1" x14ac:dyDescent="0.25"/>
    <row r="8382" hidden="1" x14ac:dyDescent="0.25"/>
    <row r="8383" hidden="1" x14ac:dyDescent="0.25"/>
    <row r="8384" hidden="1" x14ac:dyDescent="0.25"/>
    <row r="8385" hidden="1" x14ac:dyDescent="0.25"/>
    <row r="8386" hidden="1" x14ac:dyDescent="0.25"/>
    <row r="8387" hidden="1" x14ac:dyDescent="0.25"/>
    <row r="8388" hidden="1" x14ac:dyDescent="0.25"/>
    <row r="8389" hidden="1" x14ac:dyDescent="0.25"/>
    <row r="8390" hidden="1" x14ac:dyDescent="0.25"/>
    <row r="8391" hidden="1" x14ac:dyDescent="0.25"/>
    <row r="8392" hidden="1" x14ac:dyDescent="0.25"/>
    <row r="8393" hidden="1" x14ac:dyDescent="0.25"/>
    <row r="8394" hidden="1" x14ac:dyDescent="0.25"/>
    <row r="8395" hidden="1" x14ac:dyDescent="0.25"/>
    <row r="8396" hidden="1" x14ac:dyDescent="0.25"/>
    <row r="8397" hidden="1" x14ac:dyDescent="0.25"/>
    <row r="8398" hidden="1" x14ac:dyDescent="0.25"/>
    <row r="8399" hidden="1" x14ac:dyDescent="0.25"/>
    <row r="8400" hidden="1" x14ac:dyDescent="0.25"/>
    <row r="8401" hidden="1" x14ac:dyDescent="0.25"/>
    <row r="8402" hidden="1" x14ac:dyDescent="0.25"/>
    <row r="8403" hidden="1" x14ac:dyDescent="0.25"/>
    <row r="8404" hidden="1" x14ac:dyDescent="0.25"/>
    <row r="8405" hidden="1" x14ac:dyDescent="0.25"/>
    <row r="8406" hidden="1" x14ac:dyDescent="0.25"/>
    <row r="8407" hidden="1" x14ac:dyDescent="0.25"/>
    <row r="8408" hidden="1" x14ac:dyDescent="0.25"/>
    <row r="8409" hidden="1" x14ac:dyDescent="0.25"/>
    <row r="8410" hidden="1" x14ac:dyDescent="0.25"/>
    <row r="8411" hidden="1" x14ac:dyDescent="0.25"/>
    <row r="8412" hidden="1" x14ac:dyDescent="0.25"/>
    <row r="8413" hidden="1" x14ac:dyDescent="0.25"/>
    <row r="8414" hidden="1" x14ac:dyDescent="0.25"/>
    <row r="8415" hidden="1" x14ac:dyDescent="0.25"/>
    <row r="8416" hidden="1" x14ac:dyDescent="0.25"/>
    <row r="8417" hidden="1" x14ac:dyDescent="0.25"/>
    <row r="8418" hidden="1" x14ac:dyDescent="0.25"/>
    <row r="8419" hidden="1" x14ac:dyDescent="0.25"/>
    <row r="8420" hidden="1" x14ac:dyDescent="0.25"/>
    <row r="8421" hidden="1" x14ac:dyDescent="0.25"/>
    <row r="8422" hidden="1" x14ac:dyDescent="0.25"/>
    <row r="8423" hidden="1" x14ac:dyDescent="0.25"/>
    <row r="8424" hidden="1" x14ac:dyDescent="0.25"/>
    <row r="8425" hidden="1" x14ac:dyDescent="0.25"/>
    <row r="8426" hidden="1" x14ac:dyDescent="0.25"/>
    <row r="8427" hidden="1" x14ac:dyDescent="0.25"/>
    <row r="8428" hidden="1" x14ac:dyDescent="0.25"/>
    <row r="8429" hidden="1" x14ac:dyDescent="0.25"/>
    <row r="8430" hidden="1" x14ac:dyDescent="0.25"/>
    <row r="8431" hidden="1" x14ac:dyDescent="0.25"/>
    <row r="8432" hidden="1" x14ac:dyDescent="0.25"/>
    <row r="8433" hidden="1" x14ac:dyDescent="0.25"/>
    <row r="8434" hidden="1" x14ac:dyDescent="0.25"/>
    <row r="8435" hidden="1" x14ac:dyDescent="0.25"/>
    <row r="8436" hidden="1" x14ac:dyDescent="0.25"/>
    <row r="8437" hidden="1" x14ac:dyDescent="0.25"/>
    <row r="8438" hidden="1" x14ac:dyDescent="0.25"/>
    <row r="8439" hidden="1" x14ac:dyDescent="0.25"/>
    <row r="8440" hidden="1" x14ac:dyDescent="0.25"/>
    <row r="8441" hidden="1" x14ac:dyDescent="0.25"/>
    <row r="8442" hidden="1" x14ac:dyDescent="0.25"/>
    <row r="8443" hidden="1" x14ac:dyDescent="0.25"/>
    <row r="8444" hidden="1" x14ac:dyDescent="0.25"/>
    <row r="8445" hidden="1" x14ac:dyDescent="0.25"/>
    <row r="8446" hidden="1" x14ac:dyDescent="0.25"/>
    <row r="8447" hidden="1" x14ac:dyDescent="0.25"/>
    <row r="8448" hidden="1" x14ac:dyDescent="0.25"/>
    <row r="8449" hidden="1" x14ac:dyDescent="0.25"/>
    <row r="8450" hidden="1" x14ac:dyDescent="0.25"/>
    <row r="8451" hidden="1" x14ac:dyDescent="0.25"/>
    <row r="8452" hidden="1" x14ac:dyDescent="0.25"/>
    <row r="8453" hidden="1" x14ac:dyDescent="0.25"/>
    <row r="8454" hidden="1" x14ac:dyDescent="0.25"/>
    <row r="8455" hidden="1" x14ac:dyDescent="0.25"/>
    <row r="8456" hidden="1" x14ac:dyDescent="0.25"/>
    <row r="8457" hidden="1" x14ac:dyDescent="0.25"/>
    <row r="8458" hidden="1" x14ac:dyDescent="0.25"/>
    <row r="8459" hidden="1" x14ac:dyDescent="0.25"/>
    <row r="8460" hidden="1" x14ac:dyDescent="0.25"/>
    <row r="8461" hidden="1" x14ac:dyDescent="0.25"/>
    <row r="8462" hidden="1" x14ac:dyDescent="0.25"/>
    <row r="8463" hidden="1" x14ac:dyDescent="0.25"/>
    <row r="8464" hidden="1" x14ac:dyDescent="0.25"/>
    <row r="8465" hidden="1" x14ac:dyDescent="0.25"/>
    <row r="8466" hidden="1" x14ac:dyDescent="0.25"/>
    <row r="8467" hidden="1" x14ac:dyDescent="0.25"/>
    <row r="8468" hidden="1" x14ac:dyDescent="0.25"/>
    <row r="8469" hidden="1" x14ac:dyDescent="0.25"/>
    <row r="8470" hidden="1" x14ac:dyDescent="0.25"/>
    <row r="8471" hidden="1" x14ac:dyDescent="0.25"/>
    <row r="8472" hidden="1" x14ac:dyDescent="0.25"/>
    <row r="8473" hidden="1" x14ac:dyDescent="0.25"/>
    <row r="8474" hidden="1" x14ac:dyDescent="0.25"/>
    <row r="8475" hidden="1" x14ac:dyDescent="0.25"/>
    <row r="8476" hidden="1" x14ac:dyDescent="0.25"/>
    <row r="8477" hidden="1" x14ac:dyDescent="0.25"/>
    <row r="8478" hidden="1" x14ac:dyDescent="0.25"/>
    <row r="8479" hidden="1" x14ac:dyDescent="0.25"/>
    <row r="8480" hidden="1" x14ac:dyDescent="0.25"/>
    <row r="8481" hidden="1" x14ac:dyDescent="0.25"/>
    <row r="8482" hidden="1" x14ac:dyDescent="0.25"/>
    <row r="8483" hidden="1" x14ac:dyDescent="0.25"/>
    <row r="8484" hidden="1" x14ac:dyDescent="0.25"/>
    <row r="8485" hidden="1" x14ac:dyDescent="0.25"/>
    <row r="8486" hidden="1" x14ac:dyDescent="0.25"/>
    <row r="8487" hidden="1" x14ac:dyDescent="0.25"/>
    <row r="8488" hidden="1" x14ac:dyDescent="0.25"/>
    <row r="8489" hidden="1" x14ac:dyDescent="0.25"/>
    <row r="8490" hidden="1" x14ac:dyDescent="0.25"/>
    <row r="8491" hidden="1" x14ac:dyDescent="0.25"/>
    <row r="8492" hidden="1" x14ac:dyDescent="0.25"/>
    <row r="8493" hidden="1" x14ac:dyDescent="0.25"/>
    <row r="8494" hidden="1" x14ac:dyDescent="0.25"/>
    <row r="8495" hidden="1" x14ac:dyDescent="0.25"/>
    <row r="8496" hidden="1" x14ac:dyDescent="0.25"/>
    <row r="8497" hidden="1" x14ac:dyDescent="0.25"/>
    <row r="8498" hidden="1" x14ac:dyDescent="0.25"/>
    <row r="8499" hidden="1" x14ac:dyDescent="0.25"/>
    <row r="8500" hidden="1" x14ac:dyDescent="0.25"/>
    <row r="8501" hidden="1" x14ac:dyDescent="0.25"/>
    <row r="8502" hidden="1" x14ac:dyDescent="0.25"/>
    <row r="8503" hidden="1" x14ac:dyDescent="0.25"/>
    <row r="8504" hidden="1" x14ac:dyDescent="0.25"/>
    <row r="8505" hidden="1" x14ac:dyDescent="0.25"/>
    <row r="8506" hidden="1" x14ac:dyDescent="0.25"/>
    <row r="8507" hidden="1" x14ac:dyDescent="0.25"/>
    <row r="8508" hidden="1" x14ac:dyDescent="0.25"/>
    <row r="8509" hidden="1" x14ac:dyDescent="0.25"/>
    <row r="8510" hidden="1" x14ac:dyDescent="0.25"/>
    <row r="8511" hidden="1" x14ac:dyDescent="0.25"/>
    <row r="8512" hidden="1" x14ac:dyDescent="0.25"/>
    <row r="8513" hidden="1" x14ac:dyDescent="0.25"/>
    <row r="8514" hidden="1" x14ac:dyDescent="0.25"/>
    <row r="8515" hidden="1" x14ac:dyDescent="0.25"/>
    <row r="8516" hidden="1" x14ac:dyDescent="0.25"/>
    <row r="8517" hidden="1" x14ac:dyDescent="0.25"/>
    <row r="8518" hidden="1" x14ac:dyDescent="0.25"/>
    <row r="8519" hidden="1" x14ac:dyDescent="0.25"/>
    <row r="8520" hidden="1" x14ac:dyDescent="0.25"/>
    <row r="8521" hidden="1" x14ac:dyDescent="0.25"/>
    <row r="8522" hidden="1" x14ac:dyDescent="0.25"/>
    <row r="8523" hidden="1" x14ac:dyDescent="0.25"/>
    <row r="8524" hidden="1" x14ac:dyDescent="0.25"/>
    <row r="8525" hidden="1" x14ac:dyDescent="0.25"/>
    <row r="8526" hidden="1" x14ac:dyDescent="0.25"/>
    <row r="8527" hidden="1" x14ac:dyDescent="0.25"/>
    <row r="8528" hidden="1" x14ac:dyDescent="0.25"/>
    <row r="8529" hidden="1" x14ac:dyDescent="0.25"/>
    <row r="8530" hidden="1" x14ac:dyDescent="0.25"/>
    <row r="8531" hidden="1" x14ac:dyDescent="0.25"/>
    <row r="8532" hidden="1" x14ac:dyDescent="0.25"/>
    <row r="8533" hidden="1" x14ac:dyDescent="0.25"/>
    <row r="8534" hidden="1" x14ac:dyDescent="0.25"/>
    <row r="8535" hidden="1" x14ac:dyDescent="0.25"/>
    <row r="8536" hidden="1" x14ac:dyDescent="0.25"/>
    <row r="8537" hidden="1" x14ac:dyDescent="0.25"/>
    <row r="8538" hidden="1" x14ac:dyDescent="0.25"/>
    <row r="8539" hidden="1" x14ac:dyDescent="0.25"/>
    <row r="8540" hidden="1" x14ac:dyDescent="0.25"/>
    <row r="8541" hidden="1" x14ac:dyDescent="0.25"/>
    <row r="8542" hidden="1" x14ac:dyDescent="0.25"/>
    <row r="8543" hidden="1" x14ac:dyDescent="0.25"/>
    <row r="8544" hidden="1" x14ac:dyDescent="0.25"/>
    <row r="8545" hidden="1" x14ac:dyDescent="0.25"/>
    <row r="8546" hidden="1" x14ac:dyDescent="0.25"/>
    <row r="8547" hidden="1" x14ac:dyDescent="0.25"/>
    <row r="8548" hidden="1" x14ac:dyDescent="0.25"/>
    <row r="8549" hidden="1" x14ac:dyDescent="0.25"/>
    <row r="8550" hidden="1" x14ac:dyDescent="0.25"/>
    <row r="8551" hidden="1" x14ac:dyDescent="0.25"/>
    <row r="8552" hidden="1" x14ac:dyDescent="0.25"/>
    <row r="8553" hidden="1" x14ac:dyDescent="0.25"/>
    <row r="8554" hidden="1" x14ac:dyDescent="0.25"/>
    <row r="8555" hidden="1" x14ac:dyDescent="0.25"/>
    <row r="8556" hidden="1" x14ac:dyDescent="0.25"/>
    <row r="8557" hidden="1" x14ac:dyDescent="0.25"/>
    <row r="8558" hidden="1" x14ac:dyDescent="0.25"/>
    <row r="8559" hidden="1" x14ac:dyDescent="0.25"/>
    <row r="8560" hidden="1" x14ac:dyDescent="0.25"/>
    <row r="8561" hidden="1" x14ac:dyDescent="0.25"/>
    <row r="8562" hidden="1" x14ac:dyDescent="0.25"/>
    <row r="8563" hidden="1" x14ac:dyDescent="0.25"/>
    <row r="8564" hidden="1" x14ac:dyDescent="0.25"/>
    <row r="8565" hidden="1" x14ac:dyDescent="0.25"/>
    <row r="8566" hidden="1" x14ac:dyDescent="0.25"/>
    <row r="8567" hidden="1" x14ac:dyDescent="0.25"/>
    <row r="8568" hidden="1" x14ac:dyDescent="0.25"/>
    <row r="8569" hidden="1" x14ac:dyDescent="0.25"/>
    <row r="8570" hidden="1" x14ac:dyDescent="0.25"/>
    <row r="8571" hidden="1" x14ac:dyDescent="0.25"/>
    <row r="8572" hidden="1" x14ac:dyDescent="0.25"/>
    <row r="8573" hidden="1" x14ac:dyDescent="0.25"/>
    <row r="8574" hidden="1" x14ac:dyDescent="0.25"/>
    <row r="8575" hidden="1" x14ac:dyDescent="0.25"/>
    <row r="8576" hidden="1" x14ac:dyDescent="0.25"/>
    <row r="8577" hidden="1" x14ac:dyDescent="0.25"/>
    <row r="8578" hidden="1" x14ac:dyDescent="0.25"/>
    <row r="8579" hidden="1" x14ac:dyDescent="0.25"/>
    <row r="8580" hidden="1" x14ac:dyDescent="0.25"/>
    <row r="8581" hidden="1" x14ac:dyDescent="0.25"/>
    <row r="8582" hidden="1" x14ac:dyDescent="0.25"/>
    <row r="8583" hidden="1" x14ac:dyDescent="0.25"/>
    <row r="8584" hidden="1" x14ac:dyDescent="0.25"/>
    <row r="8585" hidden="1" x14ac:dyDescent="0.25"/>
    <row r="8586" hidden="1" x14ac:dyDescent="0.25"/>
    <row r="8587" hidden="1" x14ac:dyDescent="0.25"/>
    <row r="8588" hidden="1" x14ac:dyDescent="0.25"/>
    <row r="8589" hidden="1" x14ac:dyDescent="0.25"/>
    <row r="8590" hidden="1" x14ac:dyDescent="0.25"/>
    <row r="8591" hidden="1" x14ac:dyDescent="0.25"/>
    <row r="8592" hidden="1" x14ac:dyDescent="0.25"/>
    <row r="8593" hidden="1" x14ac:dyDescent="0.25"/>
    <row r="8594" hidden="1" x14ac:dyDescent="0.25"/>
    <row r="8595" hidden="1" x14ac:dyDescent="0.25"/>
    <row r="8596" hidden="1" x14ac:dyDescent="0.25"/>
    <row r="8597" hidden="1" x14ac:dyDescent="0.25"/>
    <row r="8598" hidden="1" x14ac:dyDescent="0.25"/>
    <row r="8599" hidden="1" x14ac:dyDescent="0.25"/>
    <row r="8600" hidden="1" x14ac:dyDescent="0.25"/>
    <row r="8601" hidden="1" x14ac:dyDescent="0.25"/>
    <row r="8602" hidden="1" x14ac:dyDescent="0.25"/>
    <row r="8603" hidden="1" x14ac:dyDescent="0.25"/>
    <row r="8604" hidden="1" x14ac:dyDescent="0.25"/>
    <row r="8605" hidden="1" x14ac:dyDescent="0.25"/>
    <row r="8606" hidden="1" x14ac:dyDescent="0.25"/>
    <row r="8607" hidden="1" x14ac:dyDescent="0.25"/>
    <row r="8608" hidden="1" x14ac:dyDescent="0.25"/>
    <row r="8609" hidden="1" x14ac:dyDescent="0.25"/>
    <row r="8610" hidden="1" x14ac:dyDescent="0.25"/>
    <row r="8611" hidden="1" x14ac:dyDescent="0.25"/>
    <row r="8612" hidden="1" x14ac:dyDescent="0.25"/>
    <row r="8613" hidden="1" x14ac:dyDescent="0.25"/>
    <row r="8614" hidden="1" x14ac:dyDescent="0.25"/>
    <row r="8615" hidden="1" x14ac:dyDescent="0.25"/>
    <row r="8616" hidden="1" x14ac:dyDescent="0.25"/>
    <row r="8617" hidden="1" x14ac:dyDescent="0.25"/>
    <row r="8618" hidden="1" x14ac:dyDescent="0.25"/>
    <row r="8619" hidden="1" x14ac:dyDescent="0.25"/>
    <row r="8620" hidden="1" x14ac:dyDescent="0.25"/>
    <row r="8621" hidden="1" x14ac:dyDescent="0.25"/>
    <row r="8622" hidden="1" x14ac:dyDescent="0.25"/>
    <row r="8623" hidden="1" x14ac:dyDescent="0.25"/>
    <row r="8624" hidden="1" x14ac:dyDescent="0.25"/>
    <row r="8625" hidden="1" x14ac:dyDescent="0.25"/>
    <row r="8626" hidden="1" x14ac:dyDescent="0.25"/>
    <row r="8627" hidden="1" x14ac:dyDescent="0.25"/>
    <row r="8628" hidden="1" x14ac:dyDescent="0.25"/>
    <row r="8629" hidden="1" x14ac:dyDescent="0.25"/>
    <row r="8630" hidden="1" x14ac:dyDescent="0.25"/>
    <row r="8631" hidden="1" x14ac:dyDescent="0.25"/>
    <row r="8632" hidden="1" x14ac:dyDescent="0.25"/>
    <row r="8633" hidden="1" x14ac:dyDescent="0.25"/>
    <row r="8634" hidden="1" x14ac:dyDescent="0.25"/>
    <row r="8635" hidden="1" x14ac:dyDescent="0.25"/>
    <row r="8636" hidden="1" x14ac:dyDescent="0.25"/>
    <row r="8637" hidden="1" x14ac:dyDescent="0.25"/>
    <row r="8638" hidden="1" x14ac:dyDescent="0.25"/>
    <row r="8639" hidden="1" x14ac:dyDescent="0.25"/>
    <row r="8640" hidden="1" x14ac:dyDescent="0.25"/>
    <row r="8641" hidden="1" x14ac:dyDescent="0.25"/>
    <row r="8642" hidden="1" x14ac:dyDescent="0.25"/>
    <row r="8643" hidden="1" x14ac:dyDescent="0.25"/>
    <row r="8644" hidden="1" x14ac:dyDescent="0.25"/>
    <row r="8645" hidden="1" x14ac:dyDescent="0.25"/>
    <row r="8646" hidden="1" x14ac:dyDescent="0.25"/>
    <row r="8647" hidden="1" x14ac:dyDescent="0.25"/>
    <row r="8648" hidden="1" x14ac:dyDescent="0.25"/>
    <row r="8649" hidden="1" x14ac:dyDescent="0.25"/>
    <row r="8650" hidden="1" x14ac:dyDescent="0.25"/>
    <row r="8651" hidden="1" x14ac:dyDescent="0.25"/>
    <row r="8652" hidden="1" x14ac:dyDescent="0.25"/>
    <row r="8653" hidden="1" x14ac:dyDescent="0.25"/>
    <row r="8654" hidden="1" x14ac:dyDescent="0.25"/>
    <row r="8655" hidden="1" x14ac:dyDescent="0.25"/>
    <row r="8656" hidden="1" x14ac:dyDescent="0.25"/>
    <row r="8657" hidden="1" x14ac:dyDescent="0.25"/>
    <row r="8658" hidden="1" x14ac:dyDescent="0.25"/>
    <row r="8659" hidden="1" x14ac:dyDescent="0.25"/>
    <row r="8660" hidden="1" x14ac:dyDescent="0.25"/>
    <row r="8661" hidden="1" x14ac:dyDescent="0.25"/>
    <row r="8662" hidden="1" x14ac:dyDescent="0.25"/>
    <row r="8663" hidden="1" x14ac:dyDescent="0.25"/>
    <row r="8664" hidden="1" x14ac:dyDescent="0.25"/>
    <row r="8665" hidden="1" x14ac:dyDescent="0.25"/>
    <row r="8666" hidden="1" x14ac:dyDescent="0.25"/>
    <row r="8667" hidden="1" x14ac:dyDescent="0.25"/>
    <row r="8668" hidden="1" x14ac:dyDescent="0.25"/>
    <row r="8669" hidden="1" x14ac:dyDescent="0.25"/>
    <row r="8670" hidden="1" x14ac:dyDescent="0.25"/>
    <row r="8671" hidden="1" x14ac:dyDescent="0.25"/>
    <row r="8672" hidden="1" x14ac:dyDescent="0.25"/>
    <row r="8673" hidden="1" x14ac:dyDescent="0.25"/>
    <row r="8674" hidden="1" x14ac:dyDescent="0.25"/>
    <row r="8675" hidden="1" x14ac:dyDescent="0.25"/>
    <row r="8676" hidden="1" x14ac:dyDescent="0.25"/>
    <row r="8677" hidden="1" x14ac:dyDescent="0.25"/>
    <row r="8678" hidden="1" x14ac:dyDescent="0.25"/>
    <row r="8679" hidden="1" x14ac:dyDescent="0.25"/>
    <row r="8680" hidden="1" x14ac:dyDescent="0.25"/>
    <row r="8681" hidden="1" x14ac:dyDescent="0.25"/>
    <row r="8682" hidden="1" x14ac:dyDescent="0.25"/>
    <row r="8683" hidden="1" x14ac:dyDescent="0.25"/>
    <row r="8684" hidden="1" x14ac:dyDescent="0.25"/>
    <row r="8685" hidden="1" x14ac:dyDescent="0.25"/>
    <row r="8686" hidden="1" x14ac:dyDescent="0.25"/>
    <row r="8687" hidden="1" x14ac:dyDescent="0.25"/>
    <row r="8688" hidden="1" x14ac:dyDescent="0.25"/>
    <row r="8689" hidden="1" x14ac:dyDescent="0.25"/>
    <row r="8690" hidden="1" x14ac:dyDescent="0.25"/>
    <row r="8691" hidden="1" x14ac:dyDescent="0.25"/>
    <row r="8692" hidden="1" x14ac:dyDescent="0.25"/>
    <row r="8693" hidden="1" x14ac:dyDescent="0.25"/>
    <row r="8694" hidden="1" x14ac:dyDescent="0.25"/>
    <row r="8695" hidden="1" x14ac:dyDescent="0.25"/>
    <row r="8696" hidden="1" x14ac:dyDescent="0.25"/>
    <row r="8697" hidden="1" x14ac:dyDescent="0.25"/>
    <row r="8698" hidden="1" x14ac:dyDescent="0.25"/>
    <row r="8699" hidden="1" x14ac:dyDescent="0.25"/>
    <row r="8700" hidden="1" x14ac:dyDescent="0.25"/>
    <row r="8701" hidden="1" x14ac:dyDescent="0.25"/>
    <row r="8702" hidden="1" x14ac:dyDescent="0.25"/>
    <row r="8703" hidden="1" x14ac:dyDescent="0.25"/>
    <row r="8704" hidden="1" x14ac:dyDescent="0.25"/>
    <row r="8705" hidden="1" x14ac:dyDescent="0.25"/>
    <row r="8706" hidden="1" x14ac:dyDescent="0.25"/>
    <row r="8707" hidden="1" x14ac:dyDescent="0.25"/>
    <row r="8708" hidden="1" x14ac:dyDescent="0.25"/>
    <row r="8709" hidden="1" x14ac:dyDescent="0.25"/>
    <row r="8710" hidden="1" x14ac:dyDescent="0.25"/>
    <row r="8711" hidden="1" x14ac:dyDescent="0.25"/>
    <row r="8712" hidden="1" x14ac:dyDescent="0.25"/>
    <row r="8713" hidden="1" x14ac:dyDescent="0.25"/>
    <row r="8714" hidden="1" x14ac:dyDescent="0.25"/>
    <row r="8715" hidden="1" x14ac:dyDescent="0.25"/>
    <row r="8716" hidden="1" x14ac:dyDescent="0.25"/>
    <row r="8717" hidden="1" x14ac:dyDescent="0.25"/>
    <row r="8718" hidden="1" x14ac:dyDescent="0.25"/>
    <row r="8719" hidden="1" x14ac:dyDescent="0.25"/>
    <row r="8720" hidden="1" x14ac:dyDescent="0.25"/>
    <row r="8721" hidden="1" x14ac:dyDescent="0.25"/>
    <row r="8722" hidden="1" x14ac:dyDescent="0.25"/>
    <row r="8723" hidden="1" x14ac:dyDescent="0.25"/>
    <row r="8724" hidden="1" x14ac:dyDescent="0.25"/>
    <row r="8725" hidden="1" x14ac:dyDescent="0.25"/>
    <row r="8726" hidden="1" x14ac:dyDescent="0.25"/>
    <row r="8727" hidden="1" x14ac:dyDescent="0.25"/>
    <row r="8728" hidden="1" x14ac:dyDescent="0.25"/>
    <row r="8729" hidden="1" x14ac:dyDescent="0.25"/>
    <row r="8730" hidden="1" x14ac:dyDescent="0.25"/>
    <row r="8731" hidden="1" x14ac:dyDescent="0.25"/>
    <row r="8732" hidden="1" x14ac:dyDescent="0.25"/>
    <row r="8733" hidden="1" x14ac:dyDescent="0.25"/>
    <row r="8734" hidden="1" x14ac:dyDescent="0.25"/>
    <row r="8735" hidden="1" x14ac:dyDescent="0.25"/>
    <row r="8736" hidden="1" x14ac:dyDescent="0.25"/>
    <row r="8737" hidden="1" x14ac:dyDescent="0.25"/>
    <row r="8738" hidden="1" x14ac:dyDescent="0.25"/>
    <row r="8739" hidden="1" x14ac:dyDescent="0.25"/>
    <row r="8740" hidden="1" x14ac:dyDescent="0.25"/>
    <row r="8741" hidden="1" x14ac:dyDescent="0.25"/>
    <row r="8742" hidden="1" x14ac:dyDescent="0.25"/>
    <row r="8743" hidden="1" x14ac:dyDescent="0.25"/>
    <row r="8744" hidden="1" x14ac:dyDescent="0.25"/>
    <row r="8745" hidden="1" x14ac:dyDescent="0.25"/>
    <row r="8746" hidden="1" x14ac:dyDescent="0.25"/>
    <row r="8747" hidden="1" x14ac:dyDescent="0.25"/>
    <row r="8748" hidden="1" x14ac:dyDescent="0.25"/>
    <row r="8749" hidden="1" x14ac:dyDescent="0.25"/>
    <row r="8750" hidden="1" x14ac:dyDescent="0.25"/>
    <row r="8751" hidden="1" x14ac:dyDescent="0.25"/>
    <row r="8752" hidden="1" x14ac:dyDescent="0.25"/>
    <row r="8753" hidden="1" x14ac:dyDescent="0.25"/>
    <row r="8754" hidden="1" x14ac:dyDescent="0.25"/>
    <row r="8755" hidden="1" x14ac:dyDescent="0.25"/>
    <row r="8756" hidden="1" x14ac:dyDescent="0.25"/>
    <row r="8757" hidden="1" x14ac:dyDescent="0.25"/>
    <row r="8758" hidden="1" x14ac:dyDescent="0.25"/>
    <row r="8759" hidden="1" x14ac:dyDescent="0.25"/>
    <row r="8760" hidden="1" x14ac:dyDescent="0.25"/>
    <row r="8761" hidden="1" x14ac:dyDescent="0.25"/>
    <row r="8762" hidden="1" x14ac:dyDescent="0.25"/>
    <row r="8763" hidden="1" x14ac:dyDescent="0.25"/>
    <row r="8764" hidden="1" x14ac:dyDescent="0.25"/>
    <row r="8765" hidden="1" x14ac:dyDescent="0.25"/>
    <row r="8766" hidden="1" x14ac:dyDescent="0.25"/>
    <row r="8767" hidden="1" x14ac:dyDescent="0.25"/>
    <row r="8768" hidden="1" x14ac:dyDescent="0.25"/>
    <row r="8769" hidden="1" x14ac:dyDescent="0.25"/>
    <row r="8770" hidden="1" x14ac:dyDescent="0.25"/>
    <row r="8771" hidden="1" x14ac:dyDescent="0.25"/>
    <row r="8772" hidden="1" x14ac:dyDescent="0.25"/>
    <row r="8773" hidden="1" x14ac:dyDescent="0.25"/>
    <row r="8774" hidden="1" x14ac:dyDescent="0.25"/>
    <row r="8775" hidden="1" x14ac:dyDescent="0.25"/>
    <row r="8776" hidden="1" x14ac:dyDescent="0.25"/>
    <row r="8777" hidden="1" x14ac:dyDescent="0.25"/>
    <row r="8778" hidden="1" x14ac:dyDescent="0.25"/>
    <row r="8779" hidden="1" x14ac:dyDescent="0.25"/>
    <row r="8780" hidden="1" x14ac:dyDescent="0.25"/>
    <row r="8781" hidden="1" x14ac:dyDescent="0.25"/>
    <row r="8782" hidden="1" x14ac:dyDescent="0.25"/>
    <row r="8783" hidden="1" x14ac:dyDescent="0.25"/>
    <row r="8784" hidden="1" x14ac:dyDescent="0.25"/>
    <row r="8785" hidden="1" x14ac:dyDescent="0.25"/>
    <row r="8786" hidden="1" x14ac:dyDescent="0.25"/>
    <row r="8787" hidden="1" x14ac:dyDescent="0.25"/>
    <row r="8788" hidden="1" x14ac:dyDescent="0.25"/>
    <row r="8789" hidden="1" x14ac:dyDescent="0.25"/>
    <row r="8790" hidden="1" x14ac:dyDescent="0.25"/>
    <row r="8791" hidden="1" x14ac:dyDescent="0.25"/>
    <row r="8792" hidden="1" x14ac:dyDescent="0.25"/>
    <row r="8793" hidden="1" x14ac:dyDescent="0.25"/>
    <row r="8794" hidden="1" x14ac:dyDescent="0.25"/>
    <row r="8795" hidden="1" x14ac:dyDescent="0.25"/>
    <row r="8796" hidden="1" x14ac:dyDescent="0.25"/>
    <row r="8797" hidden="1" x14ac:dyDescent="0.25"/>
    <row r="8798" hidden="1" x14ac:dyDescent="0.25"/>
    <row r="8799" hidden="1" x14ac:dyDescent="0.25"/>
    <row r="8800" hidden="1" x14ac:dyDescent="0.25"/>
    <row r="8801" hidden="1" x14ac:dyDescent="0.25"/>
    <row r="8802" hidden="1" x14ac:dyDescent="0.25"/>
    <row r="8803" hidden="1" x14ac:dyDescent="0.25"/>
    <row r="8804" hidden="1" x14ac:dyDescent="0.25"/>
    <row r="8805" hidden="1" x14ac:dyDescent="0.25"/>
    <row r="8806" hidden="1" x14ac:dyDescent="0.25"/>
    <row r="8807" hidden="1" x14ac:dyDescent="0.25"/>
    <row r="8808" hidden="1" x14ac:dyDescent="0.25"/>
    <row r="8809" hidden="1" x14ac:dyDescent="0.25"/>
    <row r="8810" hidden="1" x14ac:dyDescent="0.25"/>
    <row r="8811" hidden="1" x14ac:dyDescent="0.25"/>
    <row r="8812" hidden="1" x14ac:dyDescent="0.25"/>
    <row r="8813" hidden="1" x14ac:dyDescent="0.25"/>
    <row r="8814" hidden="1" x14ac:dyDescent="0.25"/>
    <row r="8815" hidden="1" x14ac:dyDescent="0.25"/>
    <row r="8816" hidden="1" x14ac:dyDescent="0.25"/>
    <row r="8817" hidden="1" x14ac:dyDescent="0.25"/>
    <row r="8818" hidden="1" x14ac:dyDescent="0.25"/>
    <row r="8819" hidden="1" x14ac:dyDescent="0.25"/>
    <row r="8820" hidden="1" x14ac:dyDescent="0.25"/>
    <row r="8821" hidden="1" x14ac:dyDescent="0.25"/>
    <row r="8822" hidden="1" x14ac:dyDescent="0.25"/>
    <row r="8823" hidden="1" x14ac:dyDescent="0.25"/>
    <row r="8824" hidden="1" x14ac:dyDescent="0.25"/>
    <row r="8825" hidden="1" x14ac:dyDescent="0.25"/>
    <row r="8826" hidden="1" x14ac:dyDescent="0.25"/>
    <row r="8827" hidden="1" x14ac:dyDescent="0.25"/>
    <row r="8828" hidden="1" x14ac:dyDescent="0.25"/>
    <row r="8829" hidden="1" x14ac:dyDescent="0.25"/>
    <row r="8830" hidden="1" x14ac:dyDescent="0.25"/>
    <row r="8831" hidden="1" x14ac:dyDescent="0.25"/>
    <row r="8832" hidden="1" x14ac:dyDescent="0.25"/>
    <row r="8833" hidden="1" x14ac:dyDescent="0.25"/>
    <row r="8834" hidden="1" x14ac:dyDescent="0.25"/>
    <row r="8835" hidden="1" x14ac:dyDescent="0.25"/>
    <row r="8836" hidden="1" x14ac:dyDescent="0.25"/>
    <row r="8837" hidden="1" x14ac:dyDescent="0.25"/>
    <row r="8838" hidden="1" x14ac:dyDescent="0.25"/>
    <row r="8839" hidden="1" x14ac:dyDescent="0.25"/>
    <row r="8840" hidden="1" x14ac:dyDescent="0.25"/>
    <row r="8841" hidden="1" x14ac:dyDescent="0.25"/>
    <row r="8842" hidden="1" x14ac:dyDescent="0.25"/>
    <row r="8843" hidden="1" x14ac:dyDescent="0.25"/>
    <row r="8844" hidden="1" x14ac:dyDescent="0.25"/>
    <row r="8845" hidden="1" x14ac:dyDescent="0.25"/>
    <row r="8846" hidden="1" x14ac:dyDescent="0.25"/>
    <row r="8847" hidden="1" x14ac:dyDescent="0.25"/>
    <row r="8848" hidden="1" x14ac:dyDescent="0.25"/>
    <row r="8849" hidden="1" x14ac:dyDescent="0.25"/>
    <row r="8850" hidden="1" x14ac:dyDescent="0.25"/>
    <row r="8851" hidden="1" x14ac:dyDescent="0.25"/>
    <row r="8852" hidden="1" x14ac:dyDescent="0.25"/>
    <row r="8853" hidden="1" x14ac:dyDescent="0.25"/>
    <row r="8854" hidden="1" x14ac:dyDescent="0.25"/>
    <row r="8855" hidden="1" x14ac:dyDescent="0.25"/>
    <row r="8856" hidden="1" x14ac:dyDescent="0.25"/>
    <row r="8857" hidden="1" x14ac:dyDescent="0.25"/>
    <row r="8858" hidden="1" x14ac:dyDescent="0.25"/>
    <row r="8859" hidden="1" x14ac:dyDescent="0.25"/>
    <row r="8860" hidden="1" x14ac:dyDescent="0.25"/>
    <row r="8861" hidden="1" x14ac:dyDescent="0.25"/>
    <row r="8862" hidden="1" x14ac:dyDescent="0.25"/>
    <row r="8863" hidden="1" x14ac:dyDescent="0.25"/>
    <row r="8864" hidden="1" x14ac:dyDescent="0.25"/>
    <row r="8865" hidden="1" x14ac:dyDescent="0.25"/>
    <row r="8866" hidden="1" x14ac:dyDescent="0.25"/>
    <row r="8867" hidden="1" x14ac:dyDescent="0.25"/>
    <row r="8868" hidden="1" x14ac:dyDescent="0.25"/>
    <row r="8869" hidden="1" x14ac:dyDescent="0.25"/>
    <row r="8870" hidden="1" x14ac:dyDescent="0.25"/>
    <row r="8871" hidden="1" x14ac:dyDescent="0.25"/>
    <row r="8872" hidden="1" x14ac:dyDescent="0.25"/>
    <row r="8873" hidden="1" x14ac:dyDescent="0.25"/>
    <row r="8874" hidden="1" x14ac:dyDescent="0.25"/>
    <row r="8875" hidden="1" x14ac:dyDescent="0.25"/>
    <row r="8876" hidden="1" x14ac:dyDescent="0.25"/>
    <row r="8877" hidden="1" x14ac:dyDescent="0.25"/>
    <row r="8878" hidden="1" x14ac:dyDescent="0.25"/>
    <row r="8879" hidden="1" x14ac:dyDescent="0.25"/>
    <row r="8880" hidden="1" x14ac:dyDescent="0.25"/>
    <row r="8881" hidden="1" x14ac:dyDescent="0.25"/>
    <row r="8882" hidden="1" x14ac:dyDescent="0.25"/>
    <row r="8883" hidden="1" x14ac:dyDescent="0.25"/>
    <row r="8884" hidden="1" x14ac:dyDescent="0.25"/>
    <row r="8885" hidden="1" x14ac:dyDescent="0.25"/>
    <row r="8886" hidden="1" x14ac:dyDescent="0.25"/>
    <row r="8887" hidden="1" x14ac:dyDescent="0.25"/>
    <row r="8888" hidden="1" x14ac:dyDescent="0.25"/>
    <row r="8889" hidden="1" x14ac:dyDescent="0.25"/>
    <row r="8890" hidden="1" x14ac:dyDescent="0.25"/>
    <row r="8891" hidden="1" x14ac:dyDescent="0.25"/>
    <row r="8892" hidden="1" x14ac:dyDescent="0.25"/>
    <row r="8893" hidden="1" x14ac:dyDescent="0.25"/>
    <row r="8894" hidden="1" x14ac:dyDescent="0.25"/>
    <row r="8895" hidden="1" x14ac:dyDescent="0.25"/>
    <row r="8896" hidden="1" x14ac:dyDescent="0.25"/>
    <row r="8897" hidden="1" x14ac:dyDescent="0.25"/>
    <row r="8898" hidden="1" x14ac:dyDescent="0.25"/>
    <row r="8899" hidden="1" x14ac:dyDescent="0.25"/>
    <row r="8900" hidden="1" x14ac:dyDescent="0.25"/>
    <row r="8901" hidden="1" x14ac:dyDescent="0.25"/>
    <row r="8902" hidden="1" x14ac:dyDescent="0.25"/>
    <row r="8903" hidden="1" x14ac:dyDescent="0.25"/>
    <row r="8904" hidden="1" x14ac:dyDescent="0.25"/>
    <row r="8905" hidden="1" x14ac:dyDescent="0.25"/>
    <row r="8906" hidden="1" x14ac:dyDescent="0.25"/>
    <row r="8907" hidden="1" x14ac:dyDescent="0.25"/>
    <row r="8908" hidden="1" x14ac:dyDescent="0.25"/>
    <row r="8909" hidden="1" x14ac:dyDescent="0.25"/>
    <row r="8910" hidden="1" x14ac:dyDescent="0.25"/>
    <row r="8911" hidden="1" x14ac:dyDescent="0.25"/>
    <row r="8912" hidden="1" x14ac:dyDescent="0.25"/>
    <row r="8913" hidden="1" x14ac:dyDescent="0.25"/>
    <row r="8914" hidden="1" x14ac:dyDescent="0.25"/>
    <row r="8915" hidden="1" x14ac:dyDescent="0.25"/>
    <row r="8916" hidden="1" x14ac:dyDescent="0.25"/>
    <row r="8917" hidden="1" x14ac:dyDescent="0.25"/>
    <row r="8918" hidden="1" x14ac:dyDescent="0.25"/>
    <row r="8919" hidden="1" x14ac:dyDescent="0.25"/>
    <row r="8920" hidden="1" x14ac:dyDescent="0.25"/>
    <row r="8921" hidden="1" x14ac:dyDescent="0.25"/>
    <row r="8922" hidden="1" x14ac:dyDescent="0.25"/>
    <row r="8923" hidden="1" x14ac:dyDescent="0.25"/>
    <row r="8924" hidden="1" x14ac:dyDescent="0.25"/>
    <row r="8925" hidden="1" x14ac:dyDescent="0.25"/>
    <row r="8926" hidden="1" x14ac:dyDescent="0.25"/>
    <row r="8927" hidden="1" x14ac:dyDescent="0.25"/>
    <row r="8928" hidden="1" x14ac:dyDescent="0.25"/>
    <row r="8929" hidden="1" x14ac:dyDescent="0.25"/>
    <row r="8930" hidden="1" x14ac:dyDescent="0.25"/>
    <row r="8931" hidden="1" x14ac:dyDescent="0.25"/>
    <row r="8932" hidden="1" x14ac:dyDescent="0.25"/>
    <row r="8933" hidden="1" x14ac:dyDescent="0.25"/>
    <row r="8934" hidden="1" x14ac:dyDescent="0.25"/>
    <row r="8935" hidden="1" x14ac:dyDescent="0.25"/>
    <row r="8936" hidden="1" x14ac:dyDescent="0.25"/>
    <row r="8937" hidden="1" x14ac:dyDescent="0.25"/>
    <row r="8938" hidden="1" x14ac:dyDescent="0.25"/>
    <row r="8939" hidden="1" x14ac:dyDescent="0.25"/>
    <row r="8940" hidden="1" x14ac:dyDescent="0.25"/>
    <row r="8941" hidden="1" x14ac:dyDescent="0.25"/>
    <row r="8942" hidden="1" x14ac:dyDescent="0.25"/>
    <row r="8943" hidden="1" x14ac:dyDescent="0.25"/>
    <row r="8944" hidden="1" x14ac:dyDescent="0.25"/>
    <row r="8945" hidden="1" x14ac:dyDescent="0.25"/>
    <row r="8946" hidden="1" x14ac:dyDescent="0.25"/>
    <row r="8947" hidden="1" x14ac:dyDescent="0.25"/>
    <row r="8948" hidden="1" x14ac:dyDescent="0.25"/>
    <row r="8949" hidden="1" x14ac:dyDescent="0.25"/>
    <row r="8950" hidden="1" x14ac:dyDescent="0.25"/>
    <row r="8951" hidden="1" x14ac:dyDescent="0.25"/>
    <row r="8952" hidden="1" x14ac:dyDescent="0.25"/>
    <row r="8953" hidden="1" x14ac:dyDescent="0.25"/>
    <row r="8954" hidden="1" x14ac:dyDescent="0.25"/>
    <row r="8955" hidden="1" x14ac:dyDescent="0.25"/>
    <row r="8956" hidden="1" x14ac:dyDescent="0.25"/>
    <row r="8957" hidden="1" x14ac:dyDescent="0.25"/>
    <row r="8958" hidden="1" x14ac:dyDescent="0.25"/>
    <row r="8959" hidden="1" x14ac:dyDescent="0.25"/>
    <row r="8960" hidden="1" x14ac:dyDescent="0.25"/>
    <row r="8961" hidden="1" x14ac:dyDescent="0.25"/>
    <row r="8962" hidden="1" x14ac:dyDescent="0.25"/>
    <row r="8963" hidden="1" x14ac:dyDescent="0.25"/>
    <row r="8964" hidden="1" x14ac:dyDescent="0.25"/>
    <row r="8965" hidden="1" x14ac:dyDescent="0.25"/>
    <row r="8966" hidden="1" x14ac:dyDescent="0.25"/>
    <row r="8967" hidden="1" x14ac:dyDescent="0.25"/>
    <row r="8968" hidden="1" x14ac:dyDescent="0.25"/>
    <row r="8969" hidden="1" x14ac:dyDescent="0.25"/>
    <row r="8970" hidden="1" x14ac:dyDescent="0.25"/>
    <row r="8971" hidden="1" x14ac:dyDescent="0.25"/>
    <row r="8972" hidden="1" x14ac:dyDescent="0.25"/>
    <row r="8973" hidden="1" x14ac:dyDescent="0.25"/>
    <row r="8974" hidden="1" x14ac:dyDescent="0.25"/>
    <row r="8975" hidden="1" x14ac:dyDescent="0.25"/>
    <row r="8976" hidden="1" x14ac:dyDescent="0.25"/>
    <row r="8977" hidden="1" x14ac:dyDescent="0.25"/>
    <row r="8978" hidden="1" x14ac:dyDescent="0.25"/>
    <row r="8979" hidden="1" x14ac:dyDescent="0.25"/>
    <row r="8980" hidden="1" x14ac:dyDescent="0.25"/>
    <row r="8981" hidden="1" x14ac:dyDescent="0.25"/>
    <row r="8982" hidden="1" x14ac:dyDescent="0.25"/>
    <row r="8983" hidden="1" x14ac:dyDescent="0.25"/>
    <row r="8984" hidden="1" x14ac:dyDescent="0.25"/>
    <row r="8985" hidden="1" x14ac:dyDescent="0.25"/>
    <row r="8986" hidden="1" x14ac:dyDescent="0.25"/>
    <row r="8987" hidden="1" x14ac:dyDescent="0.25"/>
    <row r="8988" hidden="1" x14ac:dyDescent="0.25"/>
    <row r="8989" hidden="1" x14ac:dyDescent="0.25"/>
    <row r="8990" hidden="1" x14ac:dyDescent="0.25"/>
    <row r="8991" hidden="1" x14ac:dyDescent="0.25"/>
    <row r="8992" hidden="1" x14ac:dyDescent="0.25"/>
    <row r="8993" hidden="1" x14ac:dyDescent="0.25"/>
    <row r="8994" hidden="1" x14ac:dyDescent="0.25"/>
    <row r="8995" hidden="1" x14ac:dyDescent="0.25"/>
    <row r="8996" hidden="1" x14ac:dyDescent="0.25"/>
    <row r="8997" hidden="1" x14ac:dyDescent="0.25"/>
    <row r="8998" hidden="1" x14ac:dyDescent="0.25"/>
    <row r="8999" hidden="1" x14ac:dyDescent="0.25"/>
    <row r="9000" hidden="1" x14ac:dyDescent="0.25"/>
    <row r="9001" hidden="1" x14ac:dyDescent="0.25"/>
    <row r="9002" hidden="1" x14ac:dyDescent="0.25"/>
    <row r="9003" hidden="1" x14ac:dyDescent="0.25"/>
    <row r="9004" hidden="1" x14ac:dyDescent="0.25"/>
    <row r="9005" hidden="1" x14ac:dyDescent="0.25"/>
    <row r="9006" hidden="1" x14ac:dyDescent="0.25"/>
    <row r="9007" hidden="1" x14ac:dyDescent="0.25"/>
    <row r="9008" hidden="1" x14ac:dyDescent="0.25"/>
    <row r="9009" hidden="1" x14ac:dyDescent="0.25"/>
    <row r="9010" hidden="1" x14ac:dyDescent="0.25"/>
    <row r="9011" hidden="1" x14ac:dyDescent="0.25"/>
    <row r="9012" hidden="1" x14ac:dyDescent="0.25"/>
    <row r="9013" hidden="1" x14ac:dyDescent="0.25"/>
    <row r="9014" hidden="1" x14ac:dyDescent="0.25"/>
    <row r="9015" hidden="1" x14ac:dyDescent="0.25"/>
    <row r="9016" hidden="1" x14ac:dyDescent="0.25"/>
    <row r="9017" hidden="1" x14ac:dyDescent="0.25"/>
    <row r="9018" hidden="1" x14ac:dyDescent="0.25"/>
    <row r="9019" hidden="1" x14ac:dyDescent="0.25"/>
    <row r="9020" hidden="1" x14ac:dyDescent="0.25"/>
    <row r="9021" hidden="1" x14ac:dyDescent="0.25"/>
    <row r="9022" hidden="1" x14ac:dyDescent="0.25"/>
    <row r="9023" hidden="1" x14ac:dyDescent="0.25"/>
    <row r="9024" hidden="1" x14ac:dyDescent="0.25"/>
    <row r="9025" hidden="1" x14ac:dyDescent="0.25"/>
    <row r="9026" hidden="1" x14ac:dyDescent="0.25"/>
    <row r="9027" hidden="1" x14ac:dyDescent="0.25"/>
    <row r="9028" hidden="1" x14ac:dyDescent="0.25"/>
    <row r="9029" hidden="1" x14ac:dyDescent="0.25"/>
    <row r="9030" hidden="1" x14ac:dyDescent="0.25"/>
    <row r="9031" hidden="1" x14ac:dyDescent="0.25"/>
    <row r="9032" hidden="1" x14ac:dyDescent="0.25"/>
    <row r="9033" hidden="1" x14ac:dyDescent="0.25"/>
    <row r="9034" hidden="1" x14ac:dyDescent="0.25"/>
    <row r="9035" hidden="1" x14ac:dyDescent="0.25"/>
    <row r="9036" hidden="1" x14ac:dyDescent="0.25"/>
    <row r="9037" hidden="1" x14ac:dyDescent="0.25"/>
    <row r="9038" hidden="1" x14ac:dyDescent="0.25"/>
    <row r="9039" hidden="1" x14ac:dyDescent="0.25"/>
    <row r="9040" hidden="1" x14ac:dyDescent="0.25"/>
    <row r="9041" hidden="1" x14ac:dyDescent="0.25"/>
    <row r="9042" hidden="1" x14ac:dyDescent="0.25"/>
    <row r="9043" hidden="1" x14ac:dyDescent="0.25"/>
    <row r="9044" hidden="1" x14ac:dyDescent="0.25"/>
    <row r="9045" hidden="1" x14ac:dyDescent="0.25"/>
    <row r="9046" hidden="1" x14ac:dyDescent="0.25"/>
    <row r="9047" hidden="1" x14ac:dyDescent="0.25"/>
    <row r="9048" hidden="1" x14ac:dyDescent="0.25"/>
    <row r="9049" hidden="1" x14ac:dyDescent="0.25"/>
    <row r="9050" hidden="1" x14ac:dyDescent="0.25"/>
    <row r="9051" hidden="1" x14ac:dyDescent="0.25"/>
    <row r="9052" hidden="1" x14ac:dyDescent="0.25"/>
    <row r="9053" hidden="1" x14ac:dyDescent="0.25"/>
    <row r="9054" hidden="1" x14ac:dyDescent="0.25"/>
    <row r="9055" hidden="1" x14ac:dyDescent="0.25"/>
    <row r="9056" hidden="1" x14ac:dyDescent="0.25"/>
    <row r="9057" hidden="1" x14ac:dyDescent="0.25"/>
    <row r="9058" hidden="1" x14ac:dyDescent="0.25"/>
    <row r="9059" hidden="1" x14ac:dyDescent="0.25"/>
    <row r="9060" hidden="1" x14ac:dyDescent="0.25"/>
    <row r="9061" hidden="1" x14ac:dyDescent="0.25"/>
    <row r="9062" hidden="1" x14ac:dyDescent="0.25"/>
    <row r="9063" hidden="1" x14ac:dyDescent="0.25"/>
    <row r="9064" hidden="1" x14ac:dyDescent="0.25"/>
    <row r="9065" hidden="1" x14ac:dyDescent="0.25"/>
    <row r="9066" hidden="1" x14ac:dyDescent="0.25"/>
    <row r="9067" hidden="1" x14ac:dyDescent="0.25"/>
    <row r="9068" hidden="1" x14ac:dyDescent="0.25"/>
    <row r="9069" hidden="1" x14ac:dyDescent="0.25"/>
    <row r="9070" hidden="1" x14ac:dyDescent="0.25"/>
    <row r="9071" hidden="1" x14ac:dyDescent="0.25"/>
    <row r="9072" hidden="1" x14ac:dyDescent="0.25"/>
    <row r="9073" hidden="1" x14ac:dyDescent="0.25"/>
    <row r="9074" hidden="1" x14ac:dyDescent="0.25"/>
    <row r="9075" hidden="1" x14ac:dyDescent="0.25"/>
    <row r="9076" hidden="1" x14ac:dyDescent="0.25"/>
    <row r="9077" hidden="1" x14ac:dyDescent="0.25"/>
    <row r="9078" hidden="1" x14ac:dyDescent="0.25"/>
    <row r="9079" hidden="1" x14ac:dyDescent="0.25"/>
    <row r="9080" hidden="1" x14ac:dyDescent="0.25"/>
    <row r="9081" hidden="1" x14ac:dyDescent="0.25"/>
    <row r="9082" hidden="1" x14ac:dyDescent="0.25"/>
    <row r="9083" hidden="1" x14ac:dyDescent="0.25"/>
    <row r="9084" hidden="1" x14ac:dyDescent="0.25"/>
    <row r="9085" hidden="1" x14ac:dyDescent="0.25"/>
    <row r="9086" hidden="1" x14ac:dyDescent="0.25"/>
    <row r="9087" hidden="1" x14ac:dyDescent="0.25"/>
    <row r="9088" hidden="1" x14ac:dyDescent="0.25"/>
    <row r="9089" hidden="1" x14ac:dyDescent="0.25"/>
    <row r="9090" hidden="1" x14ac:dyDescent="0.25"/>
    <row r="9091" hidden="1" x14ac:dyDescent="0.25"/>
    <row r="9092" hidden="1" x14ac:dyDescent="0.25"/>
    <row r="9093" hidden="1" x14ac:dyDescent="0.25"/>
    <row r="9094" hidden="1" x14ac:dyDescent="0.25"/>
    <row r="9095" hidden="1" x14ac:dyDescent="0.25"/>
    <row r="9096" hidden="1" x14ac:dyDescent="0.25"/>
    <row r="9097" hidden="1" x14ac:dyDescent="0.25"/>
    <row r="9098" hidden="1" x14ac:dyDescent="0.25"/>
    <row r="9099" hidden="1" x14ac:dyDescent="0.25"/>
    <row r="9100" hidden="1" x14ac:dyDescent="0.25"/>
    <row r="9101" hidden="1" x14ac:dyDescent="0.25"/>
    <row r="9102" hidden="1" x14ac:dyDescent="0.25"/>
    <row r="9103" hidden="1" x14ac:dyDescent="0.25"/>
    <row r="9104" hidden="1" x14ac:dyDescent="0.25"/>
    <row r="9105" hidden="1" x14ac:dyDescent="0.25"/>
    <row r="9106" hidden="1" x14ac:dyDescent="0.25"/>
    <row r="9107" hidden="1" x14ac:dyDescent="0.25"/>
    <row r="9108" hidden="1" x14ac:dyDescent="0.25"/>
    <row r="9109" hidden="1" x14ac:dyDescent="0.25"/>
    <row r="9110" hidden="1" x14ac:dyDescent="0.25"/>
    <row r="9111" hidden="1" x14ac:dyDescent="0.25"/>
    <row r="9112" hidden="1" x14ac:dyDescent="0.25"/>
    <row r="9113" hidden="1" x14ac:dyDescent="0.25"/>
    <row r="9114" hidden="1" x14ac:dyDescent="0.25"/>
    <row r="9115" hidden="1" x14ac:dyDescent="0.25"/>
    <row r="9116" hidden="1" x14ac:dyDescent="0.25"/>
    <row r="9117" hidden="1" x14ac:dyDescent="0.25"/>
    <row r="9118" hidden="1" x14ac:dyDescent="0.25"/>
    <row r="9119" hidden="1" x14ac:dyDescent="0.25"/>
    <row r="9120" hidden="1" x14ac:dyDescent="0.25"/>
    <row r="9121" hidden="1" x14ac:dyDescent="0.25"/>
    <row r="9122" hidden="1" x14ac:dyDescent="0.25"/>
    <row r="9123" hidden="1" x14ac:dyDescent="0.25"/>
    <row r="9124" hidden="1" x14ac:dyDescent="0.25"/>
    <row r="9125" hidden="1" x14ac:dyDescent="0.25"/>
    <row r="9126" hidden="1" x14ac:dyDescent="0.25"/>
    <row r="9127" hidden="1" x14ac:dyDescent="0.25"/>
    <row r="9128" hidden="1" x14ac:dyDescent="0.25"/>
    <row r="9129" hidden="1" x14ac:dyDescent="0.25"/>
    <row r="9130" hidden="1" x14ac:dyDescent="0.25"/>
    <row r="9131" hidden="1" x14ac:dyDescent="0.25"/>
    <row r="9132" hidden="1" x14ac:dyDescent="0.25"/>
    <row r="9133" hidden="1" x14ac:dyDescent="0.25"/>
    <row r="9134" hidden="1" x14ac:dyDescent="0.25"/>
    <row r="9135" hidden="1" x14ac:dyDescent="0.25"/>
    <row r="9136" hidden="1" x14ac:dyDescent="0.25"/>
    <row r="9137" hidden="1" x14ac:dyDescent="0.25"/>
    <row r="9138" hidden="1" x14ac:dyDescent="0.25"/>
    <row r="9139" hidden="1" x14ac:dyDescent="0.25"/>
    <row r="9140" hidden="1" x14ac:dyDescent="0.25"/>
    <row r="9141" hidden="1" x14ac:dyDescent="0.25"/>
    <row r="9142" hidden="1" x14ac:dyDescent="0.25"/>
    <row r="9143" hidden="1" x14ac:dyDescent="0.25"/>
    <row r="9144" hidden="1" x14ac:dyDescent="0.25"/>
    <row r="9145" hidden="1" x14ac:dyDescent="0.25"/>
    <row r="9146" hidden="1" x14ac:dyDescent="0.25"/>
    <row r="9147" hidden="1" x14ac:dyDescent="0.25"/>
    <row r="9148" hidden="1" x14ac:dyDescent="0.25"/>
    <row r="9149" hidden="1" x14ac:dyDescent="0.25"/>
    <row r="9150" hidden="1" x14ac:dyDescent="0.25"/>
    <row r="9151" hidden="1" x14ac:dyDescent="0.25"/>
    <row r="9152" hidden="1" x14ac:dyDescent="0.25"/>
    <row r="9153" hidden="1" x14ac:dyDescent="0.25"/>
    <row r="9154" hidden="1" x14ac:dyDescent="0.25"/>
    <row r="9155" hidden="1" x14ac:dyDescent="0.25"/>
    <row r="9156" hidden="1" x14ac:dyDescent="0.25"/>
    <row r="9157" hidden="1" x14ac:dyDescent="0.25"/>
    <row r="9158" hidden="1" x14ac:dyDescent="0.25"/>
    <row r="9159" hidden="1" x14ac:dyDescent="0.25"/>
    <row r="9160" hidden="1" x14ac:dyDescent="0.25"/>
    <row r="9161" hidden="1" x14ac:dyDescent="0.25"/>
    <row r="9162" hidden="1" x14ac:dyDescent="0.25"/>
    <row r="9163" hidden="1" x14ac:dyDescent="0.25"/>
    <row r="9164" hidden="1" x14ac:dyDescent="0.25"/>
    <row r="9165" hidden="1" x14ac:dyDescent="0.25"/>
    <row r="9166" hidden="1" x14ac:dyDescent="0.25"/>
    <row r="9167" hidden="1" x14ac:dyDescent="0.25"/>
    <row r="9168" hidden="1" x14ac:dyDescent="0.25"/>
    <row r="9169" hidden="1" x14ac:dyDescent="0.25"/>
    <row r="9170" hidden="1" x14ac:dyDescent="0.25"/>
    <row r="9171" hidden="1" x14ac:dyDescent="0.25"/>
    <row r="9172" hidden="1" x14ac:dyDescent="0.25"/>
    <row r="9173" hidden="1" x14ac:dyDescent="0.25"/>
    <row r="9174" hidden="1" x14ac:dyDescent="0.25"/>
    <row r="9175" hidden="1" x14ac:dyDescent="0.25"/>
    <row r="9176" hidden="1" x14ac:dyDescent="0.25"/>
    <row r="9177" hidden="1" x14ac:dyDescent="0.25"/>
    <row r="9178" hidden="1" x14ac:dyDescent="0.25"/>
    <row r="9179" hidden="1" x14ac:dyDescent="0.25"/>
    <row r="9180" hidden="1" x14ac:dyDescent="0.25"/>
    <row r="9181" hidden="1" x14ac:dyDescent="0.25"/>
    <row r="9182" hidden="1" x14ac:dyDescent="0.25"/>
    <row r="9183" hidden="1" x14ac:dyDescent="0.25"/>
    <row r="9184" hidden="1" x14ac:dyDescent="0.25"/>
    <row r="9185" hidden="1" x14ac:dyDescent="0.25"/>
    <row r="9186" hidden="1" x14ac:dyDescent="0.25"/>
    <row r="9187" hidden="1" x14ac:dyDescent="0.25"/>
    <row r="9188" hidden="1" x14ac:dyDescent="0.25"/>
    <row r="9189" hidden="1" x14ac:dyDescent="0.25"/>
    <row r="9190" hidden="1" x14ac:dyDescent="0.25"/>
    <row r="9191" hidden="1" x14ac:dyDescent="0.25"/>
    <row r="9192" hidden="1" x14ac:dyDescent="0.25"/>
    <row r="9193" hidden="1" x14ac:dyDescent="0.25"/>
    <row r="9194" hidden="1" x14ac:dyDescent="0.25"/>
    <row r="9195" hidden="1" x14ac:dyDescent="0.25"/>
    <row r="9196" hidden="1" x14ac:dyDescent="0.25"/>
    <row r="9197" hidden="1" x14ac:dyDescent="0.25"/>
    <row r="9198" hidden="1" x14ac:dyDescent="0.25"/>
    <row r="9199" hidden="1" x14ac:dyDescent="0.25"/>
    <row r="9200" hidden="1" x14ac:dyDescent="0.25"/>
    <row r="9201" hidden="1" x14ac:dyDescent="0.25"/>
    <row r="9202" hidden="1" x14ac:dyDescent="0.25"/>
    <row r="9203" hidden="1" x14ac:dyDescent="0.25"/>
    <row r="9204" hidden="1" x14ac:dyDescent="0.25"/>
    <row r="9205" hidden="1" x14ac:dyDescent="0.25"/>
    <row r="9206" hidden="1" x14ac:dyDescent="0.25"/>
    <row r="9207" hidden="1" x14ac:dyDescent="0.25"/>
    <row r="9208" hidden="1" x14ac:dyDescent="0.25"/>
    <row r="9209" hidden="1" x14ac:dyDescent="0.25"/>
    <row r="9210" hidden="1" x14ac:dyDescent="0.25"/>
    <row r="9211" hidden="1" x14ac:dyDescent="0.25"/>
    <row r="9212" hidden="1" x14ac:dyDescent="0.25"/>
    <row r="9213" hidden="1" x14ac:dyDescent="0.25"/>
    <row r="9214" hidden="1" x14ac:dyDescent="0.25"/>
    <row r="9215" hidden="1" x14ac:dyDescent="0.25"/>
    <row r="9216" hidden="1" x14ac:dyDescent="0.25"/>
    <row r="9217" hidden="1" x14ac:dyDescent="0.25"/>
    <row r="9218" hidden="1" x14ac:dyDescent="0.25"/>
    <row r="9219" hidden="1" x14ac:dyDescent="0.25"/>
    <row r="9220" hidden="1" x14ac:dyDescent="0.25"/>
    <row r="9221" hidden="1" x14ac:dyDescent="0.25"/>
    <row r="9222" hidden="1" x14ac:dyDescent="0.25"/>
    <row r="9223" hidden="1" x14ac:dyDescent="0.25"/>
    <row r="9224" hidden="1" x14ac:dyDescent="0.25"/>
    <row r="9225" hidden="1" x14ac:dyDescent="0.25"/>
    <row r="9226" hidden="1" x14ac:dyDescent="0.25"/>
    <row r="9227" hidden="1" x14ac:dyDescent="0.25"/>
    <row r="9228" hidden="1" x14ac:dyDescent="0.25"/>
    <row r="9229" hidden="1" x14ac:dyDescent="0.25"/>
    <row r="9230" hidden="1" x14ac:dyDescent="0.25"/>
    <row r="9231" hidden="1" x14ac:dyDescent="0.25"/>
    <row r="9232" hidden="1" x14ac:dyDescent="0.25"/>
    <row r="9233" hidden="1" x14ac:dyDescent="0.25"/>
    <row r="9234" hidden="1" x14ac:dyDescent="0.25"/>
    <row r="9235" hidden="1" x14ac:dyDescent="0.25"/>
    <row r="9236" hidden="1" x14ac:dyDescent="0.25"/>
    <row r="9237" hidden="1" x14ac:dyDescent="0.25"/>
    <row r="9238" hidden="1" x14ac:dyDescent="0.25"/>
    <row r="9239" hidden="1" x14ac:dyDescent="0.25"/>
    <row r="9240" hidden="1" x14ac:dyDescent="0.25"/>
    <row r="9241" hidden="1" x14ac:dyDescent="0.25"/>
    <row r="9242" hidden="1" x14ac:dyDescent="0.25"/>
    <row r="9243" hidden="1" x14ac:dyDescent="0.25"/>
    <row r="9244" hidden="1" x14ac:dyDescent="0.25"/>
    <row r="9245" hidden="1" x14ac:dyDescent="0.25"/>
    <row r="9246" hidden="1" x14ac:dyDescent="0.25"/>
    <row r="9247" hidden="1" x14ac:dyDescent="0.25"/>
    <row r="9248" hidden="1" x14ac:dyDescent="0.25"/>
    <row r="9249" hidden="1" x14ac:dyDescent="0.25"/>
    <row r="9250" hidden="1" x14ac:dyDescent="0.25"/>
    <row r="9251" hidden="1" x14ac:dyDescent="0.25"/>
    <row r="9252" hidden="1" x14ac:dyDescent="0.25"/>
    <row r="9253" hidden="1" x14ac:dyDescent="0.25"/>
    <row r="9254" hidden="1" x14ac:dyDescent="0.25"/>
    <row r="9255" hidden="1" x14ac:dyDescent="0.25"/>
    <row r="9256" hidden="1" x14ac:dyDescent="0.25"/>
    <row r="9257" hidden="1" x14ac:dyDescent="0.25"/>
    <row r="9258" hidden="1" x14ac:dyDescent="0.25"/>
    <row r="9259" hidden="1" x14ac:dyDescent="0.25"/>
    <row r="9260" hidden="1" x14ac:dyDescent="0.25"/>
    <row r="9261" hidden="1" x14ac:dyDescent="0.25"/>
    <row r="9262" hidden="1" x14ac:dyDescent="0.25"/>
    <row r="9263" hidden="1" x14ac:dyDescent="0.25"/>
    <row r="9264" hidden="1" x14ac:dyDescent="0.25"/>
    <row r="9265" hidden="1" x14ac:dyDescent="0.25"/>
    <row r="9266" hidden="1" x14ac:dyDescent="0.25"/>
    <row r="9267" hidden="1" x14ac:dyDescent="0.25"/>
    <row r="9268" hidden="1" x14ac:dyDescent="0.25"/>
    <row r="9269" hidden="1" x14ac:dyDescent="0.25"/>
    <row r="9270" hidden="1" x14ac:dyDescent="0.25"/>
    <row r="9271" hidden="1" x14ac:dyDescent="0.25"/>
    <row r="9272" hidden="1" x14ac:dyDescent="0.25"/>
    <row r="9273" hidden="1" x14ac:dyDescent="0.25"/>
    <row r="9274" hidden="1" x14ac:dyDescent="0.25"/>
    <row r="9275" hidden="1" x14ac:dyDescent="0.25"/>
    <row r="9276" hidden="1" x14ac:dyDescent="0.25"/>
    <row r="9277" hidden="1" x14ac:dyDescent="0.25"/>
    <row r="9278" hidden="1" x14ac:dyDescent="0.25"/>
    <row r="9279" hidden="1" x14ac:dyDescent="0.25"/>
    <row r="9280" hidden="1" x14ac:dyDescent="0.25"/>
    <row r="9281" hidden="1" x14ac:dyDescent="0.25"/>
    <row r="9282" hidden="1" x14ac:dyDescent="0.25"/>
    <row r="9283" hidden="1" x14ac:dyDescent="0.25"/>
    <row r="9284" hidden="1" x14ac:dyDescent="0.25"/>
    <row r="9285" hidden="1" x14ac:dyDescent="0.25"/>
    <row r="9286" hidden="1" x14ac:dyDescent="0.25"/>
    <row r="9287" hidden="1" x14ac:dyDescent="0.25"/>
    <row r="9288" hidden="1" x14ac:dyDescent="0.25"/>
    <row r="9289" hidden="1" x14ac:dyDescent="0.25"/>
    <row r="9290" hidden="1" x14ac:dyDescent="0.25"/>
    <row r="9291" hidden="1" x14ac:dyDescent="0.25"/>
    <row r="9292" hidden="1" x14ac:dyDescent="0.25"/>
    <row r="9293" hidden="1" x14ac:dyDescent="0.25"/>
    <row r="9294" hidden="1" x14ac:dyDescent="0.25"/>
    <row r="9295" hidden="1" x14ac:dyDescent="0.25"/>
    <row r="9296" hidden="1" x14ac:dyDescent="0.25"/>
    <row r="9297" hidden="1" x14ac:dyDescent="0.25"/>
    <row r="9298" hidden="1" x14ac:dyDescent="0.25"/>
    <row r="9299" hidden="1" x14ac:dyDescent="0.25"/>
    <row r="9300" hidden="1" x14ac:dyDescent="0.25"/>
    <row r="9301" hidden="1" x14ac:dyDescent="0.25"/>
    <row r="9302" hidden="1" x14ac:dyDescent="0.25"/>
    <row r="9303" hidden="1" x14ac:dyDescent="0.25"/>
    <row r="9304" hidden="1" x14ac:dyDescent="0.25"/>
    <row r="9305" hidden="1" x14ac:dyDescent="0.25"/>
    <row r="9306" hidden="1" x14ac:dyDescent="0.25"/>
    <row r="9307" hidden="1" x14ac:dyDescent="0.25"/>
    <row r="9308" hidden="1" x14ac:dyDescent="0.25"/>
    <row r="9309" hidden="1" x14ac:dyDescent="0.25"/>
    <row r="9310" hidden="1" x14ac:dyDescent="0.25"/>
    <row r="9311" hidden="1" x14ac:dyDescent="0.25"/>
    <row r="9312" hidden="1" x14ac:dyDescent="0.25"/>
    <row r="9313" hidden="1" x14ac:dyDescent="0.25"/>
    <row r="9314" hidden="1" x14ac:dyDescent="0.25"/>
    <row r="9315" hidden="1" x14ac:dyDescent="0.25"/>
    <row r="9316" hidden="1" x14ac:dyDescent="0.25"/>
    <row r="9317" hidden="1" x14ac:dyDescent="0.25"/>
    <row r="9318" hidden="1" x14ac:dyDescent="0.25"/>
    <row r="9319" hidden="1" x14ac:dyDescent="0.25"/>
    <row r="9320" hidden="1" x14ac:dyDescent="0.25"/>
    <row r="9321" hidden="1" x14ac:dyDescent="0.25"/>
    <row r="9322" hidden="1" x14ac:dyDescent="0.25"/>
    <row r="9323" hidden="1" x14ac:dyDescent="0.25"/>
    <row r="9324" hidden="1" x14ac:dyDescent="0.25"/>
    <row r="9325" hidden="1" x14ac:dyDescent="0.25"/>
    <row r="9326" hidden="1" x14ac:dyDescent="0.25"/>
    <row r="9327" hidden="1" x14ac:dyDescent="0.25"/>
    <row r="9328" hidden="1" x14ac:dyDescent="0.25"/>
    <row r="9329" hidden="1" x14ac:dyDescent="0.25"/>
    <row r="9330" hidden="1" x14ac:dyDescent="0.25"/>
    <row r="9331" hidden="1" x14ac:dyDescent="0.25"/>
    <row r="9332" hidden="1" x14ac:dyDescent="0.25"/>
    <row r="9333" hidden="1" x14ac:dyDescent="0.25"/>
    <row r="9334" hidden="1" x14ac:dyDescent="0.25"/>
    <row r="9335" hidden="1" x14ac:dyDescent="0.25"/>
    <row r="9336" hidden="1" x14ac:dyDescent="0.25"/>
    <row r="9337" hidden="1" x14ac:dyDescent="0.25"/>
    <row r="9338" hidden="1" x14ac:dyDescent="0.25"/>
    <row r="9339" hidden="1" x14ac:dyDescent="0.25"/>
    <row r="9340" hidden="1" x14ac:dyDescent="0.25"/>
    <row r="9341" hidden="1" x14ac:dyDescent="0.25"/>
    <row r="9342" hidden="1" x14ac:dyDescent="0.25"/>
    <row r="9343" hidden="1" x14ac:dyDescent="0.25"/>
    <row r="9344" hidden="1" x14ac:dyDescent="0.25"/>
    <row r="9345" hidden="1" x14ac:dyDescent="0.25"/>
    <row r="9346" hidden="1" x14ac:dyDescent="0.25"/>
    <row r="9347" hidden="1" x14ac:dyDescent="0.25"/>
    <row r="9348" hidden="1" x14ac:dyDescent="0.25"/>
    <row r="9349" hidden="1" x14ac:dyDescent="0.25"/>
    <row r="9350" hidden="1" x14ac:dyDescent="0.25"/>
    <row r="9351" hidden="1" x14ac:dyDescent="0.25"/>
    <row r="9352" hidden="1" x14ac:dyDescent="0.25"/>
    <row r="9353" hidden="1" x14ac:dyDescent="0.25"/>
    <row r="9354" hidden="1" x14ac:dyDescent="0.25"/>
    <row r="9355" hidden="1" x14ac:dyDescent="0.25"/>
    <row r="9356" hidden="1" x14ac:dyDescent="0.25"/>
    <row r="9357" hidden="1" x14ac:dyDescent="0.25"/>
    <row r="9358" hidden="1" x14ac:dyDescent="0.25"/>
    <row r="9359" hidden="1" x14ac:dyDescent="0.25"/>
    <row r="9360" hidden="1" x14ac:dyDescent="0.25"/>
    <row r="9361" hidden="1" x14ac:dyDescent="0.25"/>
    <row r="9362" hidden="1" x14ac:dyDescent="0.25"/>
    <row r="9363" hidden="1" x14ac:dyDescent="0.25"/>
    <row r="9364" hidden="1" x14ac:dyDescent="0.25"/>
    <row r="9365" hidden="1" x14ac:dyDescent="0.25"/>
    <row r="9366" hidden="1" x14ac:dyDescent="0.25"/>
    <row r="9367" hidden="1" x14ac:dyDescent="0.25"/>
    <row r="9368" hidden="1" x14ac:dyDescent="0.25"/>
    <row r="9369" hidden="1" x14ac:dyDescent="0.25"/>
    <row r="9370" hidden="1" x14ac:dyDescent="0.25"/>
    <row r="9371" hidden="1" x14ac:dyDescent="0.25"/>
    <row r="9372" hidden="1" x14ac:dyDescent="0.25"/>
    <row r="9373" hidden="1" x14ac:dyDescent="0.25"/>
    <row r="9374" hidden="1" x14ac:dyDescent="0.25"/>
    <row r="9375" hidden="1" x14ac:dyDescent="0.25"/>
    <row r="9376" hidden="1" x14ac:dyDescent="0.25"/>
    <row r="9377" hidden="1" x14ac:dyDescent="0.25"/>
    <row r="9378" hidden="1" x14ac:dyDescent="0.25"/>
    <row r="9379" hidden="1" x14ac:dyDescent="0.25"/>
    <row r="9380" hidden="1" x14ac:dyDescent="0.25"/>
    <row r="9381" hidden="1" x14ac:dyDescent="0.25"/>
    <row r="9382" hidden="1" x14ac:dyDescent="0.25"/>
    <row r="9383" hidden="1" x14ac:dyDescent="0.25"/>
    <row r="9384" hidden="1" x14ac:dyDescent="0.25"/>
    <row r="9385" hidden="1" x14ac:dyDescent="0.25"/>
    <row r="9386" hidden="1" x14ac:dyDescent="0.25"/>
    <row r="9387" hidden="1" x14ac:dyDescent="0.25"/>
    <row r="9388" hidden="1" x14ac:dyDescent="0.25"/>
    <row r="9389" hidden="1" x14ac:dyDescent="0.25"/>
    <row r="9390" hidden="1" x14ac:dyDescent="0.25"/>
    <row r="9391" hidden="1" x14ac:dyDescent="0.25"/>
    <row r="9392" hidden="1" x14ac:dyDescent="0.25"/>
    <row r="9393" hidden="1" x14ac:dyDescent="0.25"/>
    <row r="9394" hidden="1" x14ac:dyDescent="0.25"/>
    <row r="9395" hidden="1" x14ac:dyDescent="0.25"/>
    <row r="9396" hidden="1" x14ac:dyDescent="0.25"/>
    <row r="9397" hidden="1" x14ac:dyDescent="0.25"/>
    <row r="9398" hidden="1" x14ac:dyDescent="0.25"/>
    <row r="9399" hidden="1" x14ac:dyDescent="0.25"/>
    <row r="9400" hidden="1" x14ac:dyDescent="0.25"/>
    <row r="9401" hidden="1" x14ac:dyDescent="0.25"/>
    <row r="9402" hidden="1" x14ac:dyDescent="0.25"/>
    <row r="9403" hidden="1" x14ac:dyDescent="0.25"/>
    <row r="9404" hidden="1" x14ac:dyDescent="0.25"/>
    <row r="9405" hidden="1" x14ac:dyDescent="0.25"/>
    <row r="9406" hidden="1" x14ac:dyDescent="0.25"/>
    <row r="9407" hidden="1" x14ac:dyDescent="0.25"/>
    <row r="9408" hidden="1" x14ac:dyDescent="0.25"/>
    <row r="9409" hidden="1" x14ac:dyDescent="0.25"/>
    <row r="9410" hidden="1" x14ac:dyDescent="0.25"/>
    <row r="9411" hidden="1" x14ac:dyDescent="0.25"/>
    <row r="9412" hidden="1" x14ac:dyDescent="0.25"/>
    <row r="9413" hidden="1" x14ac:dyDescent="0.25"/>
    <row r="9414" hidden="1" x14ac:dyDescent="0.25"/>
    <row r="9415" hidden="1" x14ac:dyDescent="0.25"/>
    <row r="9416" hidden="1" x14ac:dyDescent="0.25"/>
    <row r="9417" hidden="1" x14ac:dyDescent="0.25"/>
    <row r="9418" hidden="1" x14ac:dyDescent="0.25"/>
    <row r="9419" hidden="1" x14ac:dyDescent="0.25"/>
    <row r="9420" hidden="1" x14ac:dyDescent="0.25"/>
    <row r="9421" hidden="1" x14ac:dyDescent="0.25"/>
    <row r="9422" hidden="1" x14ac:dyDescent="0.25"/>
    <row r="9423" hidden="1" x14ac:dyDescent="0.25"/>
    <row r="9424" hidden="1" x14ac:dyDescent="0.25"/>
    <row r="9425" hidden="1" x14ac:dyDescent="0.25"/>
    <row r="9426" hidden="1" x14ac:dyDescent="0.25"/>
    <row r="9427" hidden="1" x14ac:dyDescent="0.25"/>
    <row r="9428" hidden="1" x14ac:dyDescent="0.25"/>
    <row r="9429" hidden="1" x14ac:dyDescent="0.25"/>
    <row r="9430" hidden="1" x14ac:dyDescent="0.25"/>
    <row r="9431" hidden="1" x14ac:dyDescent="0.25"/>
    <row r="9432" hidden="1" x14ac:dyDescent="0.25"/>
    <row r="9433" hidden="1" x14ac:dyDescent="0.25"/>
    <row r="9434" hidden="1" x14ac:dyDescent="0.25"/>
    <row r="9435" hidden="1" x14ac:dyDescent="0.25"/>
    <row r="9436" hidden="1" x14ac:dyDescent="0.25"/>
    <row r="9437" hidden="1" x14ac:dyDescent="0.25"/>
    <row r="9438" hidden="1" x14ac:dyDescent="0.25"/>
    <row r="9439" hidden="1" x14ac:dyDescent="0.25"/>
    <row r="9440" hidden="1" x14ac:dyDescent="0.25"/>
    <row r="9441" hidden="1" x14ac:dyDescent="0.25"/>
    <row r="9442" hidden="1" x14ac:dyDescent="0.25"/>
    <row r="9443" hidden="1" x14ac:dyDescent="0.25"/>
    <row r="9444" hidden="1" x14ac:dyDescent="0.25"/>
    <row r="9445" hidden="1" x14ac:dyDescent="0.25"/>
    <row r="9446" hidden="1" x14ac:dyDescent="0.25"/>
    <row r="9447" hidden="1" x14ac:dyDescent="0.25"/>
    <row r="9448" hidden="1" x14ac:dyDescent="0.25"/>
    <row r="9449" hidden="1" x14ac:dyDescent="0.25"/>
    <row r="9450" hidden="1" x14ac:dyDescent="0.25"/>
    <row r="9451" hidden="1" x14ac:dyDescent="0.25"/>
    <row r="9452" hidden="1" x14ac:dyDescent="0.25"/>
    <row r="9453" hidden="1" x14ac:dyDescent="0.25"/>
    <row r="9454" hidden="1" x14ac:dyDescent="0.25"/>
    <row r="9455" hidden="1" x14ac:dyDescent="0.25"/>
    <row r="9456" hidden="1" x14ac:dyDescent="0.25"/>
    <row r="9457" hidden="1" x14ac:dyDescent="0.25"/>
    <row r="9458" hidden="1" x14ac:dyDescent="0.25"/>
    <row r="9459" hidden="1" x14ac:dyDescent="0.25"/>
    <row r="9460" hidden="1" x14ac:dyDescent="0.25"/>
    <row r="9461" hidden="1" x14ac:dyDescent="0.25"/>
    <row r="9462" hidden="1" x14ac:dyDescent="0.25"/>
    <row r="9463" hidden="1" x14ac:dyDescent="0.25"/>
    <row r="9464" hidden="1" x14ac:dyDescent="0.25"/>
    <row r="9465" hidden="1" x14ac:dyDescent="0.25"/>
    <row r="9466" hidden="1" x14ac:dyDescent="0.25"/>
    <row r="9467" hidden="1" x14ac:dyDescent="0.25"/>
    <row r="9468" hidden="1" x14ac:dyDescent="0.25"/>
    <row r="9469" hidden="1" x14ac:dyDescent="0.25"/>
    <row r="9470" hidden="1" x14ac:dyDescent="0.25"/>
    <row r="9471" hidden="1" x14ac:dyDescent="0.25"/>
    <row r="9472" hidden="1" x14ac:dyDescent="0.25"/>
    <row r="9473" hidden="1" x14ac:dyDescent="0.25"/>
    <row r="9474" hidden="1" x14ac:dyDescent="0.25"/>
    <row r="9475" hidden="1" x14ac:dyDescent="0.25"/>
    <row r="9476" hidden="1" x14ac:dyDescent="0.25"/>
    <row r="9477" hidden="1" x14ac:dyDescent="0.25"/>
    <row r="9478" hidden="1" x14ac:dyDescent="0.25"/>
    <row r="9479" hidden="1" x14ac:dyDescent="0.25"/>
    <row r="9480" hidden="1" x14ac:dyDescent="0.25"/>
    <row r="9481" hidden="1" x14ac:dyDescent="0.25"/>
    <row r="9482" hidden="1" x14ac:dyDescent="0.25"/>
    <row r="9483" hidden="1" x14ac:dyDescent="0.25"/>
    <row r="9484" hidden="1" x14ac:dyDescent="0.25"/>
    <row r="9485" hidden="1" x14ac:dyDescent="0.25"/>
    <row r="9486" hidden="1" x14ac:dyDescent="0.25"/>
    <row r="9487" hidden="1" x14ac:dyDescent="0.25"/>
    <row r="9488" hidden="1" x14ac:dyDescent="0.25"/>
    <row r="9489" hidden="1" x14ac:dyDescent="0.25"/>
    <row r="9490" hidden="1" x14ac:dyDescent="0.25"/>
    <row r="9491" hidden="1" x14ac:dyDescent="0.25"/>
    <row r="9492" hidden="1" x14ac:dyDescent="0.25"/>
    <row r="9493" hidden="1" x14ac:dyDescent="0.25"/>
    <row r="9494" hidden="1" x14ac:dyDescent="0.25"/>
    <row r="9495" hidden="1" x14ac:dyDescent="0.25"/>
    <row r="9496" hidden="1" x14ac:dyDescent="0.25"/>
    <row r="9497" hidden="1" x14ac:dyDescent="0.25"/>
    <row r="9498" hidden="1" x14ac:dyDescent="0.25"/>
    <row r="9499" hidden="1" x14ac:dyDescent="0.25"/>
    <row r="9500" hidden="1" x14ac:dyDescent="0.25"/>
    <row r="9501" hidden="1" x14ac:dyDescent="0.25"/>
    <row r="9502" hidden="1" x14ac:dyDescent="0.25"/>
    <row r="9503" hidden="1" x14ac:dyDescent="0.25"/>
    <row r="9504" hidden="1" x14ac:dyDescent="0.25"/>
    <row r="9505" hidden="1" x14ac:dyDescent="0.25"/>
    <row r="9506" hidden="1" x14ac:dyDescent="0.25"/>
    <row r="9507" hidden="1" x14ac:dyDescent="0.25"/>
    <row r="9508" hidden="1" x14ac:dyDescent="0.25"/>
    <row r="9509" hidden="1" x14ac:dyDescent="0.25"/>
    <row r="9510" hidden="1" x14ac:dyDescent="0.25"/>
    <row r="9511" hidden="1" x14ac:dyDescent="0.25"/>
    <row r="9512" hidden="1" x14ac:dyDescent="0.25"/>
    <row r="9513" hidden="1" x14ac:dyDescent="0.25"/>
    <row r="9514" hidden="1" x14ac:dyDescent="0.25"/>
    <row r="9515" hidden="1" x14ac:dyDescent="0.25"/>
    <row r="9516" hidden="1" x14ac:dyDescent="0.25"/>
    <row r="9517" hidden="1" x14ac:dyDescent="0.25"/>
    <row r="9518" hidden="1" x14ac:dyDescent="0.25"/>
    <row r="9519" hidden="1" x14ac:dyDescent="0.25"/>
    <row r="9520" hidden="1" x14ac:dyDescent="0.25"/>
    <row r="9521" hidden="1" x14ac:dyDescent="0.25"/>
    <row r="9522" hidden="1" x14ac:dyDescent="0.25"/>
    <row r="9523" hidden="1" x14ac:dyDescent="0.25"/>
    <row r="9524" hidden="1" x14ac:dyDescent="0.25"/>
    <row r="9525" hidden="1" x14ac:dyDescent="0.25"/>
    <row r="9526" hidden="1" x14ac:dyDescent="0.25"/>
    <row r="9527" hidden="1" x14ac:dyDescent="0.25"/>
    <row r="9528" hidden="1" x14ac:dyDescent="0.25"/>
    <row r="9529" hidden="1" x14ac:dyDescent="0.25"/>
    <row r="9530" hidden="1" x14ac:dyDescent="0.25"/>
    <row r="9531" hidden="1" x14ac:dyDescent="0.25"/>
    <row r="9532" hidden="1" x14ac:dyDescent="0.25"/>
    <row r="9533" hidden="1" x14ac:dyDescent="0.25"/>
    <row r="9534" hidden="1" x14ac:dyDescent="0.25"/>
    <row r="9535" hidden="1" x14ac:dyDescent="0.25"/>
    <row r="9536" hidden="1" x14ac:dyDescent="0.25"/>
    <row r="9537" hidden="1" x14ac:dyDescent="0.25"/>
    <row r="9538" hidden="1" x14ac:dyDescent="0.25"/>
    <row r="9539" hidden="1" x14ac:dyDescent="0.25"/>
    <row r="9540" hidden="1" x14ac:dyDescent="0.25"/>
    <row r="9541" hidden="1" x14ac:dyDescent="0.25"/>
    <row r="9542" hidden="1" x14ac:dyDescent="0.25"/>
    <row r="9543" hidden="1" x14ac:dyDescent="0.25"/>
    <row r="9544" hidden="1" x14ac:dyDescent="0.25"/>
    <row r="9545" hidden="1" x14ac:dyDescent="0.25"/>
    <row r="9546" hidden="1" x14ac:dyDescent="0.25"/>
    <row r="9547" hidden="1" x14ac:dyDescent="0.25"/>
    <row r="9548" hidden="1" x14ac:dyDescent="0.25"/>
    <row r="9549" hidden="1" x14ac:dyDescent="0.25"/>
    <row r="9550" hidden="1" x14ac:dyDescent="0.25"/>
    <row r="9551" hidden="1" x14ac:dyDescent="0.25"/>
    <row r="9552" hidden="1" x14ac:dyDescent="0.25"/>
    <row r="9553" hidden="1" x14ac:dyDescent="0.25"/>
    <row r="9554" hidden="1" x14ac:dyDescent="0.25"/>
    <row r="9555" hidden="1" x14ac:dyDescent="0.25"/>
    <row r="9556" hidden="1" x14ac:dyDescent="0.25"/>
    <row r="9557" hidden="1" x14ac:dyDescent="0.25"/>
    <row r="9558" hidden="1" x14ac:dyDescent="0.25"/>
    <row r="9559" hidden="1" x14ac:dyDescent="0.25"/>
    <row r="9560" hidden="1" x14ac:dyDescent="0.25"/>
    <row r="9561" hidden="1" x14ac:dyDescent="0.25"/>
    <row r="9562" hidden="1" x14ac:dyDescent="0.25"/>
    <row r="9563" hidden="1" x14ac:dyDescent="0.25"/>
    <row r="9564" hidden="1" x14ac:dyDescent="0.25"/>
    <row r="9565" hidden="1" x14ac:dyDescent="0.25"/>
    <row r="9566" hidden="1" x14ac:dyDescent="0.25"/>
    <row r="9567" hidden="1" x14ac:dyDescent="0.25"/>
    <row r="9568" hidden="1" x14ac:dyDescent="0.25"/>
    <row r="9569" hidden="1" x14ac:dyDescent="0.25"/>
    <row r="9570" hidden="1" x14ac:dyDescent="0.25"/>
    <row r="9571" hidden="1" x14ac:dyDescent="0.25"/>
    <row r="9572" hidden="1" x14ac:dyDescent="0.25"/>
    <row r="9573" hidden="1" x14ac:dyDescent="0.25"/>
    <row r="9574" hidden="1" x14ac:dyDescent="0.25"/>
    <row r="9575" hidden="1" x14ac:dyDescent="0.25"/>
    <row r="9576" hidden="1" x14ac:dyDescent="0.25"/>
    <row r="9577" hidden="1" x14ac:dyDescent="0.25"/>
    <row r="9578" hidden="1" x14ac:dyDescent="0.25"/>
    <row r="9579" hidden="1" x14ac:dyDescent="0.25"/>
    <row r="9580" hidden="1" x14ac:dyDescent="0.25"/>
    <row r="9581" hidden="1" x14ac:dyDescent="0.25"/>
    <row r="9582" hidden="1" x14ac:dyDescent="0.25"/>
    <row r="9583" hidden="1" x14ac:dyDescent="0.25"/>
    <row r="9584" hidden="1" x14ac:dyDescent="0.25"/>
    <row r="9585" hidden="1" x14ac:dyDescent="0.25"/>
    <row r="9586" hidden="1" x14ac:dyDescent="0.25"/>
    <row r="9587" hidden="1" x14ac:dyDescent="0.25"/>
    <row r="9588" hidden="1" x14ac:dyDescent="0.25"/>
    <row r="9589" hidden="1" x14ac:dyDescent="0.25"/>
    <row r="9590" hidden="1" x14ac:dyDescent="0.25"/>
    <row r="9591" hidden="1" x14ac:dyDescent="0.25"/>
    <row r="9592" hidden="1" x14ac:dyDescent="0.25"/>
    <row r="9593" hidden="1" x14ac:dyDescent="0.25"/>
    <row r="9594" hidden="1" x14ac:dyDescent="0.25"/>
    <row r="9595" hidden="1" x14ac:dyDescent="0.25"/>
    <row r="9596" hidden="1" x14ac:dyDescent="0.25"/>
    <row r="9597" hidden="1" x14ac:dyDescent="0.25"/>
    <row r="9598" hidden="1" x14ac:dyDescent="0.25"/>
    <row r="9599" hidden="1" x14ac:dyDescent="0.25"/>
    <row r="9600" hidden="1" x14ac:dyDescent="0.25"/>
    <row r="9601" hidden="1" x14ac:dyDescent="0.25"/>
    <row r="9602" hidden="1" x14ac:dyDescent="0.25"/>
    <row r="9603" hidden="1" x14ac:dyDescent="0.25"/>
    <row r="9604" hidden="1" x14ac:dyDescent="0.25"/>
    <row r="9605" hidden="1" x14ac:dyDescent="0.25"/>
    <row r="9606" hidden="1" x14ac:dyDescent="0.25"/>
    <row r="9607" hidden="1" x14ac:dyDescent="0.25"/>
    <row r="9608" hidden="1" x14ac:dyDescent="0.25"/>
    <row r="9609" hidden="1" x14ac:dyDescent="0.25"/>
    <row r="9610" hidden="1" x14ac:dyDescent="0.25"/>
    <row r="9611" hidden="1" x14ac:dyDescent="0.25"/>
    <row r="9612" hidden="1" x14ac:dyDescent="0.25"/>
    <row r="9613" hidden="1" x14ac:dyDescent="0.25"/>
    <row r="9614" hidden="1" x14ac:dyDescent="0.25"/>
    <row r="9615" hidden="1" x14ac:dyDescent="0.25"/>
    <row r="9616" hidden="1" x14ac:dyDescent="0.25"/>
    <row r="9617" hidden="1" x14ac:dyDescent="0.25"/>
    <row r="9618" hidden="1" x14ac:dyDescent="0.25"/>
    <row r="9619" hidden="1" x14ac:dyDescent="0.25"/>
    <row r="9620" hidden="1" x14ac:dyDescent="0.25"/>
    <row r="9621" hidden="1" x14ac:dyDescent="0.25"/>
    <row r="9622" hidden="1" x14ac:dyDescent="0.25"/>
    <row r="9623" hidden="1" x14ac:dyDescent="0.25"/>
    <row r="9624" hidden="1" x14ac:dyDescent="0.25"/>
    <row r="9625" hidden="1" x14ac:dyDescent="0.25"/>
    <row r="9626" hidden="1" x14ac:dyDescent="0.25"/>
    <row r="9627" hidden="1" x14ac:dyDescent="0.25"/>
    <row r="9628" hidden="1" x14ac:dyDescent="0.25"/>
    <row r="9629" hidden="1" x14ac:dyDescent="0.25"/>
    <row r="9630" hidden="1" x14ac:dyDescent="0.25"/>
    <row r="9631" hidden="1" x14ac:dyDescent="0.25"/>
    <row r="9632" hidden="1" x14ac:dyDescent="0.25"/>
    <row r="9633" hidden="1" x14ac:dyDescent="0.25"/>
    <row r="9634" hidden="1" x14ac:dyDescent="0.25"/>
    <row r="9635" hidden="1" x14ac:dyDescent="0.25"/>
    <row r="9636" hidden="1" x14ac:dyDescent="0.25"/>
    <row r="9637" hidden="1" x14ac:dyDescent="0.25"/>
    <row r="9638" hidden="1" x14ac:dyDescent="0.25"/>
    <row r="9639" hidden="1" x14ac:dyDescent="0.25"/>
    <row r="9640" hidden="1" x14ac:dyDescent="0.25"/>
    <row r="9641" hidden="1" x14ac:dyDescent="0.25"/>
    <row r="9642" hidden="1" x14ac:dyDescent="0.25"/>
    <row r="9643" hidden="1" x14ac:dyDescent="0.25"/>
    <row r="9644" hidden="1" x14ac:dyDescent="0.25"/>
    <row r="9645" hidden="1" x14ac:dyDescent="0.25"/>
    <row r="9646" hidden="1" x14ac:dyDescent="0.25"/>
    <row r="9647" hidden="1" x14ac:dyDescent="0.25"/>
    <row r="9648" hidden="1" x14ac:dyDescent="0.25"/>
    <row r="9649" hidden="1" x14ac:dyDescent="0.25"/>
    <row r="9650" hidden="1" x14ac:dyDescent="0.25"/>
    <row r="9651" hidden="1" x14ac:dyDescent="0.25"/>
    <row r="9652" hidden="1" x14ac:dyDescent="0.25"/>
    <row r="9653" hidden="1" x14ac:dyDescent="0.25"/>
    <row r="9654" hidden="1" x14ac:dyDescent="0.25"/>
    <row r="9655" hidden="1" x14ac:dyDescent="0.25"/>
    <row r="9656" hidden="1" x14ac:dyDescent="0.25"/>
    <row r="9657" hidden="1" x14ac:dyDescent="0.25"/>
    <row r="9658" hidden="1" x14ac:dyDescent="0.25"/>
    <row r="9659" hidden="1" x14ac:dyDescent="0.25"/>
    <row r="9660" hidden="1" x14ac:dyDescent="0.25"/>
    <row r="9661" hidden="1" x14ac:dyDescent="0.25"/>
    <row r="9662" hidden="1" x14ac:dyDescent="0.25"/>
    <row r="9663" hidden="1" x14ac:dyDescent="0.25"/>
    <row r="9664" hidden="1" x14ac:dyDescent="0.25"/>
    <row r="9665" hidden="1" x14ac:dyDescent="0.25"/>
    <row r="9666" hidden="1" x14ac:dyDescent="0.25"/>
    <row r="9667" hidden="1" x14ac:dyDescent="0.25"/>
    <row r="9668" hidden="1" x14ac:dyDescent="0.25"/>
    <row r="9669" hidden="1" x14ac:dyDescent="0.25"/>
    <row r="9670" hidden="1" x14ac:dyDescent="0.25"/>
    <row r="9671" hidden="1" x14ac:dyDescent="0.25"/>
    <row r="9672" hidden="1" x14ac:dyDescent="0.25"/>
    <row r="9673" hidden="1" x14ac:dyDescent="0.25"/>
    <row r="9674" hidden="1" x14ac:dyDescent="0.25"/>
    <row r="9675" hidden="1" x14ac:dyDescent="0.25"/>
    <row r="9676" hidden="1" x14ac:dyDescent="0.25"/>
    <row r="9677" hidden="1" x14ac:dyDescent="0.25"/>
    <row r="9678" hidden="1" x14ac:dyDescent="0.25"/>
    <row r="9679" hidden="1" x14ac:dyDescent="0.25"/>
    <row r="9680" hidden="1" x14ac:dyDescent="0.25"/>
    <row r="9681" hidden="1" x14ac:dyDescent="0.25"/>
    <row r="9682" hidden="1" x14ac:dyDescent="0.25"/>
    <row r="9683" hidden="1" x14ac:dyDescent="0.25"/>
    <row r="9684" hidden="1" x14ac:dyDescent="0.25"/>
    <row r="9685" hidden="1" x14ac:dyDescent="0.25"/>
    <row r="9686" hidden="1" x14ac:dyDescent="0.25"/>
    <row r="9687" hidden="1" x14ac:dyDescent="0.25"/>
    <row r="9688" hidden="1" x14ac:dyDescent="0.25"/>
    <row r="9689" hidden="1" x14ac:dyDescent="0.25"/>
    <row r="9690" hidden="1" x14ac:dyDescent="0.25"/>
    <row r="9691" hidden="1" x14ac:dyDescent="0.25"/>
    <row r="9692" hidden="1" x14ac:dyDescent="0.25"/>
    <row r="9693" hidden="1" x14ac:dyDescent="0.25"/>
    <row r="9694" hidden="1" x14ac:dyDescent="0.25"/>
    <row r="9695" hidden="1" x14ac:dyDescent="0.25"/>
    <row r="9696" hidden="1" x14ac:dyDescent="0.25"/>
    <row r="9697" hidden="1" x14ac:dyDescent="0.25"/>
    <row r="9698" hidden="1" x14ac:dyDescent="0.25"/>
    <row r="9699" hidden="1" x14ac:dyDescent="0.25"/>
    <row r="9700" hidden="1" x14ac:dyDescent="0.25"/>
    <row r="9701" hidden="1" x14ac:dyDescent="0.25"/>
    <row r="9702" hidden="1" x14ac:dyDescent="0.25"/>
    <row r="9703" hidden="1" x14ac:dyDescent="0.25"/>
    <row r="9704" hidden="1" x14ac:dyDescent="0.25"/>
    <row r="9705" hidden="1" x14ac:dyDescent="0.25"/>
    <row r="9706" hidden="1" x14ac:dyDescent="0.25"/>
    <row r="9707" hidden="1" x14ac:dyDescent="0.25"/>
    <row r="9708" hidden="1" x14ac:dyDescent="0.25"/>
    <row r="9709" hidden="1" x14ac:dyDescent="0.25"/>
    <row r="9710" hidden="1" x14ac:dyDescent="0.25"/>
    <row r="9711" hidden="1" x14ac:dyDescent="0.25"/>
    <row r="9712" hidden="1" x14ac:dyDescent="0.25"/>
    <row r="9713" hidden="1" x14ac:dyDescent="0.25"/>
    <row r="9714" hidden="1" x14ac:dyDescent="0.25"/>
    <row r="9715" hidden="1" x14ac:dyDescent="0.25"/>
    <row r="9716" hidden="1" x14ac:dyDescent="0.25"/>
    <row r="9717" hidden="1" x14ac:dyDescent="0.25"/>
    <row r="9718" hidden="1" x14ac:dyDescent="0.25"/>
    <row r="9719" hidden="1" x14ac:dyDescent="0.25"/>
    <row r="9720" hidden="1" x14ac:dyDescent="0.25"/>
    <row r="9721" hidden="1" x14ac:dyDescent="0.25"/>
    <row r="9722" hidden="1" x14ac:dyDescent="0.25"/>
    <row r="9723" hidden="1" x14ac:dyDescent="0.25"/>
    <row r="9724" hidden="1" x14ac:dyDescent="0.25"/>
    <row r="9725" hidden="1" x14ac:dyDescent="0.25"/>
    <row r="9726" hidden="1" x14ac:dyDescent="0.25"/>
    <row r="9727" hidden="1" x14ac:dyDescent="0.25"/>
    <row r="9728" hidden="1" x14ac:dyDescent="0.25"/>
    <row r="9729" hidden="1" x14ac:dyDescent="0.25"/>
    <row r="9730" hidden="1" x14ac:dyDescent="0.25"/>
    <row r="9731" hidden="1" x14ac:dyDescent="0.25"/>
    <row r="9732" hidden="1" x14ac:dyDescent="0.25"/>
    <row r="9733" hidden="1" x14ac:dyDescent="0.25"/>
    <row r="9734" hidden="1" x14ac:dyDescent="0.25"/>
    <row r="9735" hidden="1" x14ac:dyDescent="0.25"/>
    <row r="9736" hidden="1" x14ac:dyDescent="0.25"/>
    <row r="9737" hidden="1" x14ac:dyDescent="0.25"/>
    <row r="9738" hidden="1" x14ac:dyDescent="0.25"/>
    <row r="9739" hidden="1" x14ac:dyDescent="0.25"/>
    <row r="9740" hidden="1" x14ac:dyDescent="0.25"/>
    <row r="9741" hidden="1" x14ac:dyDescent="0.25"/>
    <row r="9742" hidden="1" x14ac:dyDescent="0.25"/>
    <row r="9743" hidden="1" x14ac:dyDescent="0.25"/>
    <row r="9744" hidden="1" x14ac:dyDescent="0.25"/>
    <row r="9745" hidden="1" x14ac:dyDescent="0.25"/>
    <row r="9746" hidden="1" x14ac:dyDescent="0.25"/>
    <row r="9747" hidden="1" x14ac:dyDescent="0.25"/>
    <row r="9748" hidden="1" x14ac:dyDescent="0.25"/>
    <row r="9749" hidden="1" x14ac:dyDescent="0.25"/>
    <row r="9750" hidden="1" x14ac:dyDescent="0.25"/>
    <row r="9751" hidden="1" x14ac:dyDescent="0.25"/>
    <row r="9752" hidden="1" x14ac:dyDescent="0.25"/>
    <row r="9753" hidden="1" x14ac:dyDescent="0.25"/>
    <row r="9754" hidden="1" x14ac:dyDescent="0.25"/>
    <row r="9755" hidden="1" x14ac:dyDescent="0.25"/>
    <row r="9756" hidden="1" x14ac:dyDescent="0.25"/>
    <row r="9757" hidden="1" x14ac:dyDescent="0.25"/>
    <row r="9758" hidden="1" x14ac:dyDescent="0.25"/>
    <row r="9759" hidden="1" x14ac:dyDescent="0.25"/>
    <row r="9760" hidden="1" x14ac:dyDescent="0.25"/>
    <row r="9761" hidden="1" x14ac:dyDescent="0.25"/>
    <row r="9762" hidden="1" x14ac:dyDescent="0.25"/>
    <row r="9763" hidden="1" x14ac:dyDescent="0.25"/>
    <row r="9764" hidden="1" x14ac:dyDescent="0.25"/>
    <row r="9765" hidden="1" x14ac:dyDescent="0.25"/>
    <row r="9766" hidden="1" x14ac:dyDescent="0.25"/>
    <row r="9767" hidden="1" x14ac:dyDescent="0.25"/>
    <row r="9768" hidden="1" x14ac:dyDescent="0.25"/>
    <row r="9769" hidden="1" x14ac:dyDescent="0.25"/>
    <row r="9770" hidden="1" x14ac:dyDescent="0.25"/>
    <row r="9771" hidden="1" x14ac:dyDescent="0.25"/>
    <row r="9772" hidden="1" x14ac:dyDescent="0.25"/>
    <row r="9773" hidden="1" x14ac:dyDescent="0.25"/>
    <row r="9774" hidden="1" x14ac:dyDescent="0.25"/>
    <row r="9775" hidden="1" x14ac:dyDescent="0.25"/>
    <row r="9776" hidden="1" x14ac:dyDescent="0.25"/>
    <row r="9777" hidden="1" x14ac:dyDescent="0.25"/>
    <row r="9778" hidden="1" x14ac:dyDescent="0.25"/>
    <row r="9779" hidden="1" x14ac:dyDescent="0.25"/>
    <row r="9780" hidden="1" x14ac:dyDescent="0.25"/>
    <row r="9781" hidden="1" x14ac:dyDescent="0.25"/>
    <row r="9782" hidden="1" x14ac:dyDescent="0.25"/>
    <row r="9783" hidden="1" x14ac:dyDescent="0.25"/>
    <row r="9784" hidden="1" x14ac:dyDescent="0.25"/>
    <row r="9785" hidden="1" x14ac:dyDescent="0.25"/>
    <row r="9786" hidden="1" x14ac:dyDescent="0.25"/>
    <row r="9787" hidden="1" x14ac:dyDescent="0.25"/>
    <row r="9788" hidden="1" x14ac:dyDescent="0.25"/>
    <row r="9789" hidden="1" x14ac:dyDescent="0.25"/>
    <row r="9790" hidden="1" x14ac:dyDescent="0.25"/>
    <row r="9791" hidden="1" x14ac:dyDescent="0.25"/>
    <row r="9792" hidden="1" x14ac:dyDescent="0.25"/>
    <row r="9793" hidden="1" x14ac:dyDescent="0.25"/>
    <row r="9794" hidden="1" x14ac:dyDescent="0.25"/>
    <row r="9795" hidden="1" x14ac:dyDescent="0.25"/>
    <row r="9796" hidden="1" x14ac:dyDescent="0.25"/>
    <row r="9797" hidden="1" x14ac:dyDescent="0.25"/>
    <row r="9798" hidden="1" x14ac:dyDescent="0.25"/>
    <row r="9799" hidden="1" x14ac:dyDescent="0.25"/>
    <row r="9800" hidden="1" x14ac:dyDescent="0.25"/>
    <row r="9801" hidden="1" x14ac:dyDescent="0.25"/>
    <row r="9802" hidden="1" x14ac:dyDescent="0.25"/>
    <row r="9803" hidden="1" x14ac:dyDescent="0.25"/>
    <row r="9804" hidden="1" x14ac:dyDescent="0.25"/>
    <row r="9805" hidden="1" x14ac:dyDescent="0.25"/>
    <row r="9806" hidden="1" x14ac:dyDescent="0.25"/>
    <row r="9807" hidden="1" x14ac:dyDescent="0.25"/>
    <row r="9808" hidden="1" x14ac:dyDescent="0.25"/>
    <row r="9809" hidden="1" x14ac:dyDescent="0.25"/>
    <row r="9810" hidden="1" x14ac:dyDescent="0.25"/>
    <row r="9811" hidden="1" x14ac:dyDescent="0.25"/>
    <row r="9812" hidden="1" x14ac:dyDescent="0.25"/>
    <row r="9813" hidden="1" x14ac:dyDescent="0.25"/>
    <row r="9814" hidden="1" x14ac:dyDescent="0.25"/>
    <row r="9815" hidden="1" x14ac:dyDescent="0.25"/>
    <row r="9816" hidden="1" x14ac:dyDescent="0.25"/>
    <row r="9817" hidden="1" x14ac:dyDescent="0.25"/>
    <row r="9818" hidden="1" x14ac:dyDescent="0.25"/>
    <row r="9819" hidden="1" x14ac:dyDescent="0.25"/>
    <row r="9820" hidden="1" x14ac:dyDescent="0.25"/>
    <row r="9821" hidden="1" x14ac:dyDescent="0.25"/>
    <row r="9822" hidden="1" x14ac:dyDescent="0.25"/>
    <row r="9823" hidden="1" x14ac:dyDescent="0.25"/>
    <row r="9824" hidden="1" x14ac:dyDescent="0.25"/>
    <row r="9825" hidden="1" x14ac:dyDescent="0.25"/>
    <row r="9826" hidden="1" x14ac:dyDescent="0.25"/>
    <row r="9827" hidden="1" x14ac:dyDescent="0.25"/>
    <row r="9828" hidden="1" x14ac:dyDescent="0.25"/>
    <row r="9829" hidden="1" x14ac:dyDescent="0.25"/>
    <row r="9830" hidden="1" x14ac:dyDescent="0.25"/>
    <row r="9831" hidden="1" x14ac:dyDescent="0.25"/>
    <row r="9832" hidden="1" x14ac:dyDescent="0.25"/>
    <row r="9833" hidden="1" x14ac:dyDescent="0.25"/>
    <row r="9834" hidden="1" x14ac:dyDescent="0.25"/>
    <row r="9835" hidden="1" x14ac:dyDescent="0.25"/>
    <row r="9836" hidden="1" x14ac:dyDescent="0.25"/>
    <row r="9837" hidden="1" x14ac:dyDescent="0.25"/>
    <row r="9838" hidden="1" x14ac:dyDescent="0.25"/>
    <row r="9839" hidden="1" x14ac:dyDescent="0.25"/>
    <row r="9840" hidden="1" x14ac:dyDescent="0.25"/>
    <row r="9841" hidden="1" x14ac:dyDescent="0.25"/>
    <row r="9842" hidden="1" x14ac:dyDescent="0.25"/>
    <row r="9843" hidden="1" x14ac:dyDescent="0.25"/>
    <row r="9844" hidden="1" x14ac:dyDescent="0.25"/>
    <row r="9845" hidden="1" x14ac:dyDescent="0.25"/>
    <row r="9846" hidden="1" x14ac:dyDescent="0.25"/>
    <row r="9847" hidden="1" x14ac:dyDescent="0.25"/>
    <row r="9848" hidden="1" x14ac:dyDescent="0.25"/>
    <row r="9849" hidden="1" x14ac:dyDescent="0.25"/>
    <row r="9850" hidden="1" x14ac:dyDescent="0.25"/>
    <row r="9851" hidden="1" x14ac:dyDescent="0.25"/>
    <row r="9852" hidden="1" x14ac:dyDescent="0.25"/>
    <row r="9853" hidden="1" x14ac:dyDescent="0.25"/>
    <row r="9854" hidden="1" x14ac:dyDescent="0.25"/>
    <row r="9855" hidden="1" x14ac:dyDescent="0.25"/>
    <row r="9856" hidden="1" x14ac:dyDescent="0.25"/>
    <row r="9857" hidden="1" x14ac:dyDescent="0.25"/>
    <row r="9858" hidden="1" x14ac:dyDescent="0.25"/>
    <row r="9859" hidden="1" x14ac:dyDescent="0.25"/>
    <row r="9860" hidden="1" x14ac:dyDescent="0.25"/>
    <row r="9861" hidden="1" x14ac:dyDescent="0.25"/>
    <row r="9862" hidden="1" x14ac:dyDescent="0.25"/>
    <row r="9863" hidden="1" x14ac:dyDescent="0.25"/>
    <row r="9864" hidden="1" x14ac:dyDescent="0.25"/>
    <row r="9865" hidden="1" x14ac:dyDescent="0.25"/>
    <row r="9866" hidden="1" x14ac:dyDescent="0.25"/>
    <row r="9867" hidden="1" x14ac:dyDescent="0.25"/>
    <row r="9868" hidden="1" x14ac:dyDescent="0.25"/>
    <row r="9869" hidden="1" x14ac:dyDescent="0.25"/>
    <row r="9870" hidden="1" x14ac:dyDescent="0.25"/>
    <row r="9871" hidden="1" x14ac:dyDescent="0.25"/>
    <row r="9872" hidden="1" x14ac:dyDescent="0.25"/>
    <row r="9873" hidden="1" x14ac:dyDescent="0.25"/>
    <row r="9874" hidden="1" x14ac:dyDescent="0.25"/>
    <row r="9875" hidden="1" x14ac:dyDescent="0.25"/>
    <row r="9876" hidden="1" x14ac:dyDescent="0.25"/>
    <row r="9877" hidden="1" x14ac:dyDescent="0.25"/>
    <row r="9878" hidden="1" x14ac:dyDescent="0.25"/>
    <row r="9879" hidden="1" x14ac:dyDescent="0.25"/>
    <row r="9880" hidden="1" x14ac:dyDescent="0.25"/>
    <row r="9881" hidden="1" x14ac:dyDescent="0.25"/>
    <row r="9882" hidden="1" x14ac:dyDescent="0.25"/>
    <row r="9883" hidden="1" x14ac:dyDescent="0.25"/>
    <row r="9884" hidden="1" x14ac:dyDescent="0.25"/>
    <row r="9885" hidden="1" x14ac:dyDescent="0.25"/>
    <row r="9886" hidden="1" x14ac:dyDescent="0.25"/>
    <row r="9887" hidden="1" x14ac:dyDescent="0.25"/>
    <row r="9888" hidden="1" x14ac:dyDescent="0.25"/>
    <row r="9889" hidden="1" x14ac:dyDescent="0.25"/>
    <row r="9890" hidden="1" x14ac:dyDescent="0.25"/>
    <row r="9891" hidden="1" x14ac:dyDescent="0.25"/>
    <row r="9892" hidden="1" x14ac:dyDescent="0.25"/>
    <row r="9893" hidden="1" x14ac:dyDescent="0.25"/>
    <row r="9894" hidden="1" x14ac:dyDescent="0.25"/>
    <row r="9895" hidden="1" x14ac:dyDescent="0.25"/>
    <row r="9896" hidden="1" x14ac:dyDescent="0.25"/>
    <row r="9897" hidden="1" x14ac:dyDescent="0.25"/>
    <row r="9898" hidden="1" x14ac:dyDescent="0.25"/>
    <row r="9899" hidden="1" x14ac:dyDescent="0.25"/>
    <row r="9900" hidden="1" x14ac:dyDescent="0.25"/>
    <row r="9901" hidden="1" x14ac:dyDescent="0.25"/>
    <row r="9902" hidden="1" x14ac:dyDescent="0.25"/>
    <row r="9903" hidden="1" x14ac:dyDescent="0.25"/>
    <row r="9904" hidden="1" x14ac:dyDescent="0.25"/>
    <row r="9905" hidden="1" x14ac:dyDescent="0.25"/>
    <row r="9906" hidden="1" x14ac:dyDescent="0.25"/>
    <row r="9907" hidden="1" x14ac:dyDescent="0.25"/>
    <row r="9908" hidden="1" x14ac:dyDescent="0.25"/>
    <row r="9909" hidden="1" x14ac:dyDescent="0.25"/>
    <row r="9910" hidden="1" x14ac:dyDescent="0.25"/>
    <row r="9911" hidden="1" x14ac:dyDescent="0.25"/>
    <row r="9912" hidden="1" x14ac:dyDescent="0.25"/>
    <row r="9913" hidden="1" x14ac:dyDescent="0.25"/>
    <row r="9914" hidden="1" x14ac:dyDescent="0.25"/>
    <row r="9915" hidden="1" x14ac:dyDescent="0.25"/>
    <row r="9916" hidden="1" x14ac:dyDescent="0.25"/>
    <row r="9917" hidden="1" x14ac:dyDescent="0.25"/>
    <row r="9918" hidden="1" x14ac:dyDescent="0.25"/>
    <row r="9919" hidden="1" x14ac:dyDescent="0.25"/>
    <row r="9920" hidden="1" x14ac:dyDescent="0.25"/>
    <row r="9921" hidden="1" x14ac:dyDescent="0.25"/>
    <row r="9922" hidden="1" x14ac:dyDescent="0.25"/>
    <row r="9923" hidden="1" x14ac:dyDescent="0.25"/>
    <row r="9924" hidden="1" x14ac:dyDescent="0.25"/>
    <row r="9925" hidden="1" x14ac:dyDescent="0.25"/>
    <row r="9926" hidden="1" x14ac:dyDescent="0.25"/>
    <row r="9927" hidden="1" x14ac:dyDescent="0.25"/>
    <row r="9928" hidden="1" x14ac:dyDescent="0.25"/>
    <row r="9929" hidden="1" x14ac:dyDescent="0.25"/>
    <row r="9930" hidden="1" x14ac:dyDescent="0.25"/>
    <row r="9931" hidden="1" x14ac:dyDescent="0.25"/>
    <row r="9932" hidden="1" x14ac:dyDescent="0.25"/>
    <row r="9933" hidden="1" x14ac:dyDescent="0.25"/>
    <row r="9934" hidden="1" x14ac:dyDescent="0.25"/>
    <row r="9935" hidden="1" x14ac:dyDescent="0.25"/>
    <row r="9936" hidden="1" x14ac:dyDescent="0.25"/>
    <row r="9937" hidden="1" x14ac:dyDescent="0.25"/>
    <row r="9938" hidden="1" x14ac:dyDescent="0.25"/>
    <row r="9939" hidden="1" x14ac:dyDescent="0.25"/>
    <row r="9940" hidden="1" x14ac:dyDescent="0.25"/>
    <row r="9941" hidden="1" x14ac:dyDescent="0.25"/>
    <row r="9942" hidden="1" x14ac:dyDescent="0.25"/>
    <row r="9943" hidden="1" x14ac:dyDescent="0.25"/>
    <row r="9944" hidden="1" x14ac:dyDescent="0.25"/>
    <row r="9945" hidden="1" x14ac:dyDescent="0.25"/>
    <row r="9946" hidden="1" x14ac:dyDescent="0.25"/>
    <row r="9947" hidden="1" x14ac:dyDescent="0.25"/>
    <row r="9948" hidden="1" x14ac:dyDescent="0.25"/>
    <row r="9949" hidden="1" x14ac:dyDescent="0.25"/>
    <row r="9950" hidden="1" x14ac:dyDescent="0.25"/>
    <row r="9951" hidden="1" x14ac:dyDescent="0.25"/>
    <row r="9952" hidden="1" x14ac:dyDescent="0.25"/>
    <row r="9953" hidden="1" x14ac:dyDescent="0.25"/>
    <row r="9954" hidden="1" x14ac:dyDescent="0.25"/>
    <row r="9955" hidden="1" x14ac:dyDescent="0.25"/>
    <row r="9956" hidden="1" x14ac:dyDescent="0.25"/>
    <row r="9957" hidden="1" x14ac:dyDescent="0.25"/>
    <row r="9958" hidden="1" x14ac:dyDescent="0.25"/>
    <row r="9959" hidden="1" x14ac:dyDescent="0.25"/>
    <row r="9960" hidden="1" x14ac:dyDescent="0.25"/>
    <row r="9961" hidden="1" x14ac:dyDescent="0.25"/>
    <row r="9962" hidden="1" x14ac:dyDescent="0.25"/>
    <row r="9963" hidden="1" x14ac:dyDescent="0.25"/>
    <row r="9964" hidden="1" x14ac:dyDescent="0.25"/>
    <row r="9965" hidden="1" x14ac:dyDescent="0.25"/>
    <row r="9966" hidden="1" x14ac:dyDescent="0.25"/>
    <row r="9967" hidden="1" x14ac:dyDescent="0.25"/>
    <row r="9968" hidden="1" x14ac:dyDescent="0.25"/>
    <row r="9969" hidden="1" x14ac:dyDescent="0.25"/>
    <row r="9970" hidden="1" x14ac:dyDescent="0.25"/>
    <row r="9971" hidden="1" x14ac:dyDescent="0.25"/>
    <row r="9972" hidden="1" x14ac:dyDescent="0.25"/>
    <row r="9973" hidden="1" x14ac:dyDescent="0.25"/>
    <row r="9974" hidden="1" x14ac:dyDescent="0.25"/>
    <row r="9975" hidden="1" x14ac:dyDescent="0.25"/>
    <row r="9976" hidden="1" x14ac:dyDescent="0.25"/>
    <row r="9977" hidden="1" x14ac:dyDescent="0.25"/>
    <row r="9978" hidden="1" x14ac:dyDescent="0.25"/>
    <row r="9979" hidden="1" x14ac:dyDescent="0.25"/>
    <row r="9980" hidden="1" x14ac:dyDescent="0.25"/>
    <row r="9981" hidden="1" x14ac:dyDescent="0.25"/>
    <row r="9982" hidden="1" x14ac:dyDescent="0.25"/>
    <row r="9983" hidden="1" x14ac:dyDescent="0.25"/>
    <row r="9984" hidden="1" x14ac:dyDescent="0.25"/>
    <row r="9985" hidden="1" x14ac:dyDescent="0.25"/>
    <row r="9986" hidden="1" x14ac:dyDescent="0.25"/>
    <row r="9987" hidden="1" x14ac:dyDescent="0.25"/>
    <row r="9988" hidden="1" x14ac:dyDescent="0.25"/>
    <row r="9989" hidden="1" x14ac:dyDescent="0.25"/>
    <row r="9990" hidden="1" x14ac:dyDescent="0.25"/>
    <row r="9991" hidden="1" x14ac:dyDescent="0.25"/>
    <row r="9992" hidden="1" x14ac:dyDescent="0.25"/>
    <row r="9993" hidden="1" x14ac:dyDescent="0.25"/>
    <row r="9994" hidden="1" x14ac:dyDescent="0.25"/>
    <row r="9995" hidden="1" x14ac:dyDescent="0.25"/>
    <row r="9996" hidden="1" x14ac:dyDescent="0.25"/>
    <row r="9997" hidden="1" x14ac:dyDescent="0.25"/>
    <row r="9998" hidden="1" x14ac:dyDescent="0.25"/>
    <row r="9999" hidden="1" x14ac:dyDescent="0.25"/>
    <row r="10000" hidden="1" x14ac:dyDescent="0.25"/>
    <row r="10001" hidden="1" x14ac:dyDescent="0.25"/>
    <row r="10002" hidden="1" x14ac:dyDescent="0.25"/>
    <row r="10003" hidden="1" x14ac:dyDescent="0.25"/>
    <row r="10004" hidden="1" x14ac:dyDescent="0.25"/>
    <row r="10005" hidden="1" x14ac:dyDescent="0.25"/>
    <row r="10006" hidden="1" x14ac:dyDescent="0.25"/>
    <row r="10007" hidden="1" x14ac:dyDescent="0.25"/>
    <row r="10008" hidden="1" x14ac:dyDescent="0.25"/>
    <row r="10009" hidden="1" x14ac:dyDescent="0.25"/>
    <row r="10010" hidden="1" x14ac:dyDescent="0.25"/>
    <row r="10011" hidden="1" x14ac:dyDescent="0.25"/>
    <row r="10012" hidden="1" x14ac:dyDescent="0.25"/>
    <row r="10013" hidden="1" x14ac:dyDescent="0.25"/>
    <row r="10014" hidden="1" x14ac:dyDescent="0.25"/>
    <row r="10015" hidden="1" x14ac:dyDescent="0.25"/>
    <row r="10016" hidden="1" x14ac:dyDescent="0.25"/>
    <row r="10017" hidden="1" x14ac:dyDescent="0.25"/>
    <row r="10018" hidden="1" x14ac:dyDescent="0.25"/>
    <row r="10019" hidden="1" x14ac:dyDescent="0.25"/>
    <row r="10020" hidden="1" x14ac:dyDescent="0.25"/>
    <row r="10021" hidden="1" x14ac:dyDescent="0.25"/>
    <row r="10022" hidden="1" x14ac:dyDescent="0.25"/>
    <row r="10023" hidden="1" x14ac:dyDescent="0.25"/>
    <row r="10024" hidden="1" x14ac:dyDescent="0.25"/>
    <row r="10025" hidden="1" x14ac:dyDescent="0.25"/>
    <row r="10026" hidden="1" x14ac:dyDescent="0.25"/>
    <row r="10027" hidden="1" x14ac:dyDescent="0.25"/>
    <row r="10028" hidden="1" x14ac:dyDescent="0.25"/>
    <row r="10029" hidden="1" x14ac:dyDescent="0.25"/>
    <row r="10030" hidden="1" x14ac:dyDescent="0.25"/>
    <row r="10031" hidden="1" x14ac:dyDescent="0.25"/>
    <row r="10032" hidden="1" x14ac:dyDescent="0.25"/>
    <row r="10033" hidden="1" x14ac:dyDescent="0.25"/>
    <row r="10034" hidden="1" x14ac:dyDescent="0.25"/>
    <row r="10035" hidden="1" x14ac:dyDescent="0.25"/>
    <row r="10036" hidden="1" x14ac:dyDescent="0.25"/>
    <row r="10037" hidden="1" x14ac:dyDescent="0.25"/>
    <row r="10038" hidden="1" x14ac:dyDescent="0.25"/>
    <row r="10039" hidden="1" x14ac:dyDescent="0.25"/>
    <row r="10040" hidden="1" x14ac:dyDescent="0.25"/>
    <row r="10041" hidden="1" x14ac:dyDescent="0.25"/>
    <row r="10042" hidden="1" x14ac:dyDescent="0.25"/>
    <row r="10043" hidden="1" x14ac:dyDescent="0.25"/>
    <row r="10044" hidden="1" x14ac:dyDescent="0.25"/>
    <row r="10045" hidden="1" x14ac:dyDescent="0.25"/>
    <row r="10046" hidden="1" x14ac:dyDescent="0.25"/>
    <row r="10047" hidden="1" x14ac:dyDescent="0.25"/>
    <row r="10048" hidden="1" x14ac:dyDescent="0.25"/>
    <row r="10049" hidden="1" x14ac:dyDescent="0.25"/>
    <row r="10050" hidden="1" x14ac:dyDescent="0.25"/>
    <row r="10051" hidden="1" x14ac:dyDescent="0.25"/>
    <row r="10052" hidden="1" x14ac:dyDescent="0.25"/>
    <row r="10053" hidden="1" x14ac:dyDescent="0.25"/>
    <row r="10054" hidden="1" x14ac:dyDescent="0.25"/>
    <row r="10055" hidden="1" x14ac:dyDescent="0.25"/>
    <row r="10056" hidden="1" x14ac:dyDescent="0.25"/>
    <row r="10057" hidden="1" x14ac:dyDescent="0.25"/>
    <row r="10058" hidden="1" x14ac:dyDescent="0.25"/>
    <row r="10059" hidden="1" x14ac:dyDescent="0.25"/>
    <row r="10060" hidden="1" x14ac:dyDescent="0.25"/>
    <row r="10061" hidden="1" x14ac:dyDescent="0.25"/>
    <row r="10062" hidden="1" x14ac:dyDescent="0.25"/>
    <row r="10063" hidden="1" x14ac:dyDescent="0.25"/>
    <row r="10064" hidden="1" x14ac:dyDescent="0.25"/>
    <row r="10065" hidden="1" x14ac:dyDescent="0.25"/>
    <row r="10066" hidden="1" x14ac:dyDescent="0.25"/>
    <row r="10067" hidden="1" x14ac:dyDescent="0.25"/>
    <row r="10068" hidden="1" x14ac:dyDescent="0.25"/>
    <row r="10069" hidden="1" x14ac:dyDescent="0.25"/>
    <row r="10070" hidden="1" x14ac:dyDescent="0.25"/>
    <row r="10071" hidden="1" x14ac:dyDescent="0.25"/>
    <row r="10072" hidden="1" x14ac:dyDescent="0.25"/>
    <row r="10073" hidden="1" x14ac:dyDescent="0.25"/>
    <row r="10074" hidden="1" x14ac:dyDescent="0.25"/>
    <row r="10075" hidden="1" x14ac:dyDescent="0.25"/>
    <row r="10076" hidden="1" x14ac:dyDescent="0.25"/>
    <row r="10077" hidden="1" x14ac:dyDescent="0.25"/>
    <row r="10078" hidden="1" x14ac:dyDescent="0.25"/>
    <row r="10079" hidden="1" x14ac:dyDescent="0.25"/>
    <row r="10080" hidden="1" x14ac:dyDescent="0.25"/>
    <row r="10081" hidden="1" x14ac:dyDescent="0.25"/>
    <row r="10082" hidden="1" x14ac:dyDescent="0.25"/>
    <row r="10083" hidden="1" x14ac:dyDescent="0.25"/>
    <row r="10084" hidden="1" x14ac:dyDescent="0.25"/>
    <row r="10085" hidden="1" x14ac:dyDescent="0.25"/>
    <row r="10086" hidden="1" x14ac:dyDescent="0.25"/>
    <row r="10087" hidden="1" x14ac:dyDescent="0.25"/>
    <row r="10088" hidden="1" x14ac:dyDescent="0.25"/>
    <row r="10089" hidden="1" x14ac:dyDescent="0.25"/>
    <row r="10090" hidden="1" x14ac:dyDescent="0.25"/>
    <row r="10091" hidden="1" x14ac:dyDescent="0.25"/>
    <row r="10092" hidden="1" x14ac:dyDescent="0.25"/>
    <row r="10093" hidden="1" x14ac:dyDescent="0.25"/>
    <row r="10094" hidden="1" x14ac:dyDescent="0.25"/>
    <row r="10095" hidden="1" x14ac:dyDescent="0.25"/>
    <row r="10096" hidden="1" x14ac:dyDescent="0.25"/>
    <row r="10097" hidden="1" x14ac:dyDescent="0.25"/>
    <row r="10098" hidden="1" x14ac:dyDescent="0.25"/>
    <row r="10099" hidden="1" x14ac:dyDescent="0.25"/>
    <row r="10100" hidden="1" x14ac:dyDescent="0.25"/>
    <row r="10101" hidden="1" x14ac:dyDescent="0.25"/>
    <row r="10102" hidden="1" x14ac:dyDescent="0.25"/>
    <row r="10103" hidden="1" x14ac:dyDescent="0.25"/>
    <row r="10104" hidden="1" x14ac:dyDescent="0.25"/>
    <row r="10105" hidden="1" x14ac:dyDescent="0.25"/>
    <row r="10106" hidden="1" x14ac:dyDescent="0.25"/>
    <row r="10107" hidden="1" x14ac:dyDescent="0.25"/>
    <row r="10108" hidden="1" x14ac:dyDescent="0.25"/>
    <row r="10109" hidden="1" x14ac:dyDescent="0.25"/>
    <row r="10110" hidden="1" x14ac:dyDescent="0.25"/>
    <row r="10111" hidden="1" x14ac:dyDescent="0.25"/>
    <row r="10112" hidden="1" x14ac:dyDescent="0.25"/>
    <row r="10113" hidden="1" x14ac:dyDescent="0.25"/>
    <row r="10114" hidden="1" x14ac:dyDescent="0.25"/>
    <row r="10115" hidden="1" x14ac:dyDescent="0.25"/>
    <row r="10116" hidden="1" x14ac:dyDescent="0.25"/>
    <row r="10117" hidden="1" x14ac:dyDescent="0.25"/>
    <row r="10118" hidden="1" x14ac:dyDescent="0.25"/>
    <row r="10119" hidden="1" x14ac:dyDescent="0.25"/>
    <row r="10120" hidden="1" x14ac:dyDescent="0.25"/>
    <row r="10121" hidden="1" x14ac:dyDescent="0.25"/>
    <row r="10122" hidden="1" x14ac:dyDescent="0.25"/>
    <row r="10123" hidden="1" x14ac:dyDescent="0.25"/>
    <row r="10124" hidden="1" x14ac:dyDescent="0.25"/>
    <row r="10125" hidden="1" x14ac:dyDescent="0.25"/>
    <row r="10126" hidden="1" x14ac:dyDescent="0.25"/>
    <row r="10127" hidden="1" x14ac:dyDescent="0.25"/>
    <row r="10128" hidden="1" x14ac:dyDescent="0.25"/>
    <row r="10129" hidden="1" x14ac:dyDescent="0.25"/>
    <row r="10130" hidden="1" x14ac:dyDescent="0.25"/>
    <row r="10131" hidden="1" x14ac:dyDescent="0.25"/>
    <row r="10132" hidden="1" x14ac:dyDescent="0.25"/>
    <row r="10133" hidden="1" x14ac:dyDescent="0.25"/>
    <row r="10134" hidden="1" x14ac:dyDescent="0.25"/>
    <row r="10135" hidden="1" x14ac:dyDescent="0.25"/>
    <row r="10136" hidden="1" x14ac:dyDescent="0.25"/>
    <row r="10137" hidden="1" x14ac:dyDescent="0.25"/>
    <row r="10138" hidden="1" x14ac:dyDescent="0.25"/>
    <row r="10139" hidden="1" x14ac:dyDescent="0.25"/>
    <row r="10140" hidden="1" x14ac:dyDescent="0.25"/>
    <row r="10141" hidden="1" x14ac:dyDescent="0.25"/>
    <row r="10142" hidden="1" x14ac:dyDescent="0.25"/>
    <row r="10143" hidden="1" x14ac:dyDescent="0.25"/>
    <row r="10144" hidden="1" x14ac:dyDescent="0.25"/>
    <row r="10145" hidden="1" x14ac:dyDescent="0.25"/>
    <row r="10146" hidden="1" x14ac:dyDescent="0.25"/>
    <row r="10147" hidden="1" x14ac:dyDescent="0.25"/>
    <row r="10148" hidden="1" x14ac:dyDescent="0.25"/>
    <row r="10149" hidden="1" x14ac:dyDescent="0.25"/>
    <row r="10150" hidden="1" x14ac:dyDescent="0.25"/>
    <row r="10151" hidden="1" x14ac:dyDescent="0.25"/>
    <row r="10152" hidden="1" x14ac:dyDescent="0.25"/>
    <row r="10153" hidden="1" x14ac:dyDescent="0.25"/>
    <row r="10154" hidden="1" x14ac:dyDescent="0.25"/>
    <row r="10155" hidden="1" x14ac:dyDescent="0.25"/>
    <row r="10156" hidden="1" x14ac:dyDescent="0.25"/>
    <row r="10157" hidden="1" x14ac:dyDescent="0.25"/>
    <row r="10158" hidden="1" x14ac:dyDescent="0.25"/>
    <row r="10159" hidden="1" x14ac:dyDescent="0.25"/>
    <row r="10160" hidden="1" x14ac:dyDescent="0.25"/>
    <row r="10161" hidden="1" x14ac:dyDescent="0.25"/>
    <row r="10162" hidden="1" x14ac:dyDescent="0.25"/>
    <row r="10163" hidden="1" x14ac:dyDescent="0.25"/>
    <row r="10164" hidden="1" x14ac:dyDescent="0.25"/>
    <row r="10165" hidden="1" x14ac:dyDescent="0.25"/>
    <row r="10166" hidden="1" x14ac:dyDescent="0.25"/>
    <row r="10167" hidden="1" x14ac:dyDescent="0.25"/>
    <row r="10168" hidden="1" x14ac:dyDescent="0.25"/>
    <row r="10169" hidden="1" x14ac:dyDescent="0.25"/>
    <row r="10170" hidden="1" x14ac:dyDescent="0.25"/>
    <row r="10171" hidden="1" x14ac:dyDescent="0.25"/>
    <row r="10172" hidden="1" x14ac:dyDescent="0.25"/>
    <row r="10173" hidden="1" x14ac:dyDescent="0.25"/>
    <row r="10174" hidden="1" x14ac:dyDescent="0.25"/>
    <row r="10175" hidden="1" x14ac:dyDescent="0.25"/>
    <row r="10176" hidden="1" x14ac:dyDescent="0.25"/>
    <row r="10177" hidden="1" x14ac:dyDescent="0.25"/>
    <row r="10178" hidden="1" x14ac:dyDescent="0.25"/>
    <row r="10179" hidden="1" x14ac:dyDescent="0.25"/>
    <row r="10180" hidden="1" x14ac:dyDescent="0.25"/>
    <row r="10181" hidden="1" x14ac:dyDescent="0.25"/>
    <row r="10182" hidden="1" x14ac:dyDescent="0.25"/>
    <row r="10183" hidden="1" x14ac:dyDescent="0.25"/>
    <row r="10184" hidden="1" x14ac:dyDescent="0.25"/>
    <row r="10185" hidden="1" x14ac:dyDescent="0.25"/>
    <row r="10186" hidden="1" x14ac:dyDescent="0.25"/>
    <row r="10187" hidden="1" x14ac:dyDescent="0.25"/>
    <row r="10188" hidden="1" x14ac:dyDescent="0.25"/>
    <row r="10189" hidden="1" x14ac:dyDescent="0.25"/>
    <row r="10190" hidden="1" x14ac:dyDescent="0.25"/>
    <row r="10191" hidden="1" x14ac:dyDescent="0.25"/>
    <row r="10192" hidden="1" x14ac:dyDescent="0.25"/>
    <row r="10193" hidden="1" x14ac:dyDescent="0.25"/>
    <row r="10194" hidden="1" x14ac:dyDescent="0.25"/>
    <row r="10195" hidden="1" x14ac:dyDescent="0.25"/>
    <row r="10196" hidden="1" x14ac:dyDescent="0.25"/>
    <row r="10197" hidden="1" x14ac:dyDescent="0.25"/>
    <row r="10198" hidden="1" x14ac:dyDescent="0.25"/>
    <row r="10199" hidden="1" x14ac:dyDescent="0.25"/>
    <row r="10200" hidden="1" x14ac:dyDescent="0.25"/>
    <row r="10201" hidden="1" x14ac:dyDescent="0.25"/>
    <row r="10202" hidden="1" x14ac:dyDescent="0.25"/>
    <row r="10203" hidden="1" x14ac:dyDescent="0.25"/>
    <row r="10204" hidden="1" x14ac:dyDescent="0.25"/>
    <row r="10205" hidden="1" x14ac:dyDescent="0.25"/>
    <row r="10206" hidden="1" x14ac:dyDescent="0.25"/>
    <row r="10207" hidden="1" x14ac:dyDescent="0.25"/>
    <row r="10208" hidden="1" x14ac:dyDescent="0.25"/>
    <row r="10209" hidden="1" x14ac:dyDescent="0.25"/>
    <row r="10210" hidden="1" x14ac:dyDescent="0.25"/>
    <row r="10211" hidden="1" x14ac:dyDescent="0.25"/>
    <row r="10212" hidden="1" x14ac:dyDescent="0.25"/>
    <row r="10213" hidden="1" x14ac:dyDescent="0.25"/>
    <row r="10214" hidden="1" x14ac:dyDescent="0.25"/>
    <row r="10215" hidden="1" x14ac:dyDescent="0.25"/>
    <row r="10216" hidden="1" x14ac:dyDescent="0.25"/>
    <row r="10217" hidden="1" x14ac:dyDescent="0.25"/>
    <row r="10218" hidden="1" x14ac:dyDescent="0.25"/>
    <row r="10219" hidden="1" x14ac:dyDescent="0.25"/>
    <row r="10220" hidden="1" x14ac:dyDescent="0.25"/>
    <row r="10221" hidden="1" x14ac:dyDescent="0.25"/>
    <row r="10222" hidden="1" x14ac:dyDescent="0.25"/>
    <row r="10223" hidden="1" x14ac:dyDescent="0.25"/>
    <row r="10224" hidden="1" x14ac:dyDescent="0.25"/>
    <row r="10225" hidden="1" x14ac:dyDescent="0.25"/>
    <row r="10226" hidden="1" x14ac:dyDescent="0.25"/>
    <row r="10227" hidden="1" x14ac:dyDescent="0.25"/>
    <row r="10228" hidden="1" x14ac:dyDescent="0.25"/>
    <row r="10229" hidden="1" x14ac:dyDescent="0.25"/>
    <row r="10230" hidden="1" x14ac:dyDescent="0.25"/>
    <row r="10231" hidden="1" x14ac:dyDescent="0.25"/>
    <row r="10232" hidden="1" x14ac:dyDescent="0.25"/>
    <row r="10233" hidden="1" x14ac:dyDescent="0.25"/>
    <row r="10234" hidden="1" x14ac:dyDescent="0.25"/>
    <row r="10235" hidden="1" x14ac:dyDescent="0.25"/>
    <row r="10236" hidden="1" x14ac:dyDescent="0.25"/>
    <row r="10237" hidden="1" x14ac:dyDescent="0.25"/>
    <row r="10238" hidden="1" x14ac:dyDescent="0.25"/>
    <row r="10239" hidden="1" x14ac:dyDescent="0.25"/>
    <row r="10240" hidden="1" x14ac:dyDescent="0.25"/>
    <row r="10241" hidden="1" x14ac:dyDescent="0.25"/>
    <row r="10242" hidden="1" x14ac:dyDescent="0.25"/>
    <row r="10243" hidden="1" x14ac:dyDescent="0.25"/>
    <row r="10244" hidden="1" x14ac:dyDescent="0.25"/>
    <row r="10245" hidden="1" x14ac:dyDescent="0.25"/>
    <row r="10246" hidden="1" x14ac:dyDescent="0.25"/>
    <row r="10247" hidden="1" x14ac:dyDescent="0.25"/>
    <row r="10248" hidden="1" x14ac:dyDescent="0.25"/>
    <row r="10249" hidden="1" x14ac:dyDescent="0.25"/>
    <row r="10250" hidden="1" x14ac:dyDescent="0.25"/>
    <row r="10251" hidden="1" x14ac:dyDescent="0.25"/>
    <row r="10252" hidden="1" x14ac:dyDescent="0.25"/>
    <row r="10253" hidden="1" x14ac:dyDescent="0.25"/>
    <row r="10254" hidden="1" x14ac:dyDescent="0.25"/>
    <row r="10255" hidden="1" x14ac:dyDescent="0.25"/>
    <row r="10256" hidden="1" x14ac:dyDescent="0.25"/>
    <row r="10257" hidden="1" x14ac:dyDescent="0.25"/>
    <row r="10258" hidden="1" x14ac:dyDescent="0.25"/>
    <row r="10259" hidden="1" x14ac:dyDescent="0.25"/>
    <row r="10260" hidden="1" x14ac:dyDescent="0.25"/>
    <row r="10261" hidden="1" x14ac:dyDescent="0.25"/>
    <row r="10262" hidden="1" x14ac:dyDescent="0.25"/>
    <row r="10263" hidden="1" x14ac:dyDescent="0.25"/>
    <row r="10264" hidden="1" x14ac:dyDescent="0.25"/>
    <row r="10265" hidden="1" x14ac:dyDescent="0.25"/>
    <row r="10266" hidden="1" x14ac:dyDescent="0.25"/>
    <row r="10267" hidden="1" x14ac:dyDescent="0.25"/>
    <row r="10268" hidden="1" x14ac:dyDescent="0.25"/>
    <row r="10269" hidden="1" x14ac:dyDescent="0.25"/>
    <row r="10270" hidden="1" x14ac:dyDescent="0.25"/>
    <row r="10271" hidden="1" x14ac:dyDescent="0.25"/>
    <row r="10272" hidden="1" x14ac:dyDescent="0.25"/>
    <row r="10273" hidden="1" x14ac:dyDescent="0.25"/>
    <row r="10274" hidden="1" x14ac:dyDescent="0.25"/>
    <row r="10275" hidden="1" x14ac:dyDescent="0.25"/>
    <row r="10276" hidden="1" x14ac:dyDescent="0.25"/>
    <row r="10277" hidden="1" x14ac:dyDescent="0.25"/>
    <row r="10278" hidden="1" x14ac:dyDescent="0.25"/>
    <row r="10279" hidden="1" x14ac:dyDescent="0.25"/>
    <row r="10280" hidden="1" x14ac:dyDescent="0.25"/>
    <row r="10281" hidden="1" x14ac:dyDescent="0.25"/>
    <row r="10282" hidden="1" x14ac:dyDescent="0.25"/>
    <row r="10283" hidden="1" x14ac:dyDescent="0.25"/>
    <row r="10284" hidden="1" x14ac:dyDescent="0.25"/>
    <row r="10285" hidden="1" x14ac:dyDescent="0.25"/>
    <row r="10286" hidden="1" x14ac:dyDescent="0.25"/>
    <row r="10287" hidden="1" x14ac:dyDescent="0.25"/>
    <row r="10288" hidden="1" x14ac:dyDescent="0.25"/>
    <row r="10289" hidden="1" x14ac:dyDescent="0.25"/>
    <row r="10290" hidden="1" x14ac:dyDescent="0.25"/>
    <row r="10291" hidden="1" x14ac:dyDescent="0.25"/>
    <row r="10292" hidden="1" x14ac:dyDescent="0.25"/>
    <row r="10293" hidden="1" x14ac:dyDescent="0.25"/>
    <row r="10294" hidden="1" x14ac:dyDescent="0.25"/>
    <row r="10295" hidden="1" x14ac:dyDescent="0.25"/>
    <row r="10296" hidden="1" x14ac:dyDescent="0.25"/>
    <row r="10297" hidden="1" x14ac:dyDescent="0.25"/>
    <row r="10298" hidden="1" x14ac:dyDescent="0.25"/>
    <row r="10299" hidden="1" x14ac:dyDescent="0.25"/>
    <row r="10300" hidden="1" x14ac:dyDescent="0.25"/>
    <row r="10301" hidden="1" x14ac:dyDescent="0.25"/>
    <row r="10302" hidden="1" x14ac:dyDescent="0.25"/>
    <row r="10303" hidden="1" x14ac:dyDescent="0.25"/>
    <row r="10304" hidden="1" x14ac:dyDescent="0.25"/>
    <row r="10305" hidden="1" x14ac:dyDescent="0.25"/>
    <row r="10306" hidden="1" x14ac:dyDescent="0.25"/>
    <row r="10307" hidden="1" x14ac:dyDescent="0.25"/>
    <row r="10308" hidden="1" x14ac:dyDescent="0.25"/>
    <row r="10309" hidden="1" x14ac:dyDescent="0.25"/>
    <row r="10310" hidden="1" x14ac:dyDescent="0.25"/>
    <row r="10311" hidden="1" x14ac:dyDescent="0.25"/>
    <row r="10312" hidden="1" x14ac:dyDescent="0.25"/>
    <row r="10313" hidden="1" x14ac:dyDescent="0.25"/>
    <row r="10314" hidden="1" x14ac:dyDescent="0.25"/>
    <row r="10315" hidden="1" x14ac:dyDescent="0.25"/>
    <row r="10316" hidden="1" x14ac:dyDescent="0.25"/>
    <row r="10317" hidden="1" x14ac:dyDescent="0.25"/>
    <row r="10318" hidden="1" x14ac:dyDescent="0.25"/>
    <row r="10319" hidden="1" x14ac:dyDescent="0.25"/>
    <row r="10320" hidden="1" x14ac:dyDescent="0.25"/>
    <row r="10321" hidden="1" x14ac:dyDescent="0.25"/>
    <row r="10322" hidden="1" x14ac:dyDescent="0.25"/>
    <row r="10323" hidden="1" x14ac:dyDescent="0.25"/>
    <row r="10324" hidden="1" x14ac:dyDescent="0.25"/>
    <row r="10325" hidden="1" x14ac:dyDescent="0.25"/>
    <row r="10326" hidden="1" x14ac:dyDescent="0.25"/>
    <row r="10327" hidden="1" x14ac:dyDescent="0.25"/>
    <row r="10328" hidden="1" x14ac:dyDescent="0.25"/>
    <row r="10329" hidden="1" x14ac:dyDescent="0.25"/>
    <row r="10330" hidden="1" x14ac:dyDescent="0.25"/>
    <row r="10331" hidden="1" x14ac:dyDescent="0.25"/>
    <row r="10332" hidden="1" x14ac:dyDescent="0.25"/>
    <row r="10333" hidden="1" x14ac:dyDescent="0.25"/>
    <row r="10334" hidden="1" x14ac:dyDescent="0.25"/>
    <row r="10335" hidden="1" x14ac:dyDescent="0.25"/>
    <row r="10336" hidden="1" x14ac:dyDescent="0.25"/>
    <row r="10337" hidden="1" x14ac:dyDescent="0.25"/>
    <row r="10338" hidden="1" x14ac:dyDescent="0.25"/>
    <row r="10339" hidden="1" x14ac:dyDescent="0.25"/>
    <row r="10340" hidden="1" x14ac:dyDescent="0.25"/>
    <row r="10341" hidden="1" x14ac:dyDescent="0.25"/>
    <row r="10342" hidden="1" x14ac:dyDescent="0.25"/>
    <row r="10343" hidden="1" x14ac:dyDescent="0.25"/>
    <row r="10344" hidden="1" x14ac:dyDescent="0.25"/>
    <row r="10345" hidden="1" x14ac:dyDescent="0.25"/>
    <row r="10346" hidden="1" x14ac:dyDescent="0.25"/>
    <row r="10347" hidden="1" x14ac:dyDescent="0.25"/>
    <row r="10348" hidden="1" x14ac:dyDescent="0.25"/>
    <row r="10349" hidden="1" x14ac:dyDescent="0.25"/>
    <row r="10350" hidden="1" x14ac:dyDescent="0.25"/>
    <row r="10351" hidden="1" x14ac:dyDescent="0.25"/>
    <row r="10352" hidden="1" x14ac:dyDescent="0.25"/>
    <row r="10353" hidden="1" x14ac:dyDescent="0.25"/>
    <row r="10354" hidden="1" x14ac:dyDescent="0.25"/>
    <row r="10355" hidden="1" x14ac:dyDescent="0.25"/>
    <row r="10356" hidden="1" x14ac:dyDescent="0.25"/>
    <row r="10357" hidden="1" x14ac:dyDescent="0.25"/>
    <row r="10358" hidden="1" x14ac:dyDescent="0.25"/>
    <row r="10359" hidden="1" x14ac:dyDescent="0.25"/>
    <row r="10360" hidden="1" x14ac:dyDescent="0.25"/>
    <row r="10361" hidden="1" x14ac:dyDescent="0.25"/>
    <row r="10362" hidden="1" x14ac:dyDescent="0.25"/>
    <row r="10363" hidden="1" x14ac:dyDescent="0.25"/>
    <row r="10364" hidden="1" x14ac:dyDescent="0.25"/>
    <row r="10365" hidden="1" x14ac:dyDescent="0.25"/>
    <row r="10366" hidden="1" x14ac:dyDescent="0.25"/>
    <row r="10367" hidden="1" x14ac:dyDescent="0.25"/>
    <row r="10368" hidden="1" x14ac:dyDescent="0.25"/>
    <row r="10369" hidden="1" x14ac:dyDescent="0.25"/>
    <row r="10370" hidden="1" x14ac:dyDescent="0.25"/>
    <row r="10371" hidden="1" x14ac:dyDescent="0.25"/>
    <row r="10372" hidden="1" x14ac:dyDescent="0.25"/>
    <row r="10373" hidden="1" x14ac:dyDescent="0.25"/>
    <row r="10374" hidden="1" x14ac:dyDescent="0.25"/>
    <row r="10375" hidden="1" x14ac:dyDescent="0.25"/>
    <row r="10376" hidden="1" x14ac:dyDescent="0.25"/>
    <row r="10377" hidden="1" x14ac:dyDescent="0.25"/>
    <row r="10378" hidden="1" x14ac:dyDescent="0.25"/>
    <row r="10379" hidden="1" x14ac:dyDescent="0.25"/>
    <row r="10380" hidden="1" x14ac:dyDescent="0.25"/>
    <row r="10381" hidden="1" x14ac:dyDescent="0.25"/>
    <row r="10382" hidden="1" x14ac:dyDescent="0.25"/>
    <row r="10383" hidden="1" x14ac:dyDescent="0.25"/>
    <row r="10384" hidden="1" x14ac:dyDescent="0.25"/>
    <row r="10385" hidden="1" x14ac:dyDescent="0.25"/>
    <row r="10386" hidden="1" x14ac:dyDescent="0.25"/>
    <row r="10387" hidden="1" x14ac:dyDescent="0.25"/>
    <row r="10388" hidden="1" x14ac:dyDescent="0.25"/>
    <row r="10389" hidden="1" x14ac:dyDescent="0.25"/>
    <row r="10390" hidden="1" x14ac:dyDescent="0.25"/>
    <row r="10391" hidden="1" x14ac:dyDescent="0.25"/>
    <row r="10392" hidden="1" x14ac:dyDescent="0.25"/>
    <row r="10393" hidden="1" x14ac:dyDescent="0.25"/>
    <row r="10394" hidden="1" x14ac:dyDescent="0.25"/>
    <row r="10395" hidden="1" x14ac:dyDescent="0.25"/>
    <row r="10396" hidden="1" x14ac:dyDescent="0.25"/>
    <row r="10397" hidden="1" x14ac:dyDescent="0.25"/>
    <row r="10398" hidden="1" x14ac:dyDescent="0.25"/>
    <row r="10399" hidden="1" x14ac:dyDescent="0.25"/>
    <row r="10400" hidden="1" x14ac:dyDescent="0.25"/>
    <row r="10401" hidden="1" x14ac:dyDescent="0.25"/>
    <row r="10402" hidden="1" x14ac:dyDescent="0.25"/>
    <row r="10403" hidden="1" x14ac:dyDescent="0.25"/>
    <row r="10404" hidden="1" x14ac:dyDescent="0.25"/>
    <row r="10405" hidden="1" x14ac:dyDescent="0.25"/>
    <row r="10406" hidden="1" x14ac:dyDescent="0.25"/>
    <row r="10407" hidden="1" x14ac:dyDescent="0.25"/>
    <row r="10408" hidden="1" x14ac:dyDescent="0.25"/>
    <row r="10409" hidden="1" x14ac:dyDescent="0.25"/>
    <row r="10410" hidden="1" x14ac:dyDescent="0.25"/>
    <row r="10411" hidden="1" x14ac:dyDescent="0.25"/>
    <row r="10412" hidden="1" x14ac:dyDescent="0.25"/>
    <row r="10413" hidden="1" x14ac:dyDescent="0.25"/>
    <row r="10414" hidden="1" x14ac:dyDescent="0.25"/>
    <row r="10415" hidden="1" x14ac:dyDescent="0.25"/>
    <row r="10416" hidden="1" x14ac:dyDescent="0.25"/>
    <row r="10417" hidden="1" x14ac:dyDescent="0.25"/>
    <row r="10418" hidden="1" x14ac:dyDescent="0.25"/>
    <row r="10419" hidden="1" x14ac:dyDescent="0.25"/>
    <row r="10420" hidden="1" x14ac:dyDescent="0.25"/>
    <row r="10421" hidden="1" x14ac:dyDescent="0.25"/>
    <row r="10422" hidden="1" x14ac:dyDescent="0.25"/>
    <row r="10423" hidden="1" x14ac:dyDescent="0.25"/>
    <row r="10424" hidden="1" x14ac:dyDescent="0.25"/>
    <row r="10425" hidden="1" x14ac:dyDescent="0.25"/>
    <row r="10426" hidden="1" x14ac:dyDescent="0.25"/>
    <row r="10427" hidden="1" x14ac:dyDescent="0.25"/>
    <row r="10428" hidden="1" x14ac:dyDescent="0.25"/>
    <row r="10429" hidden="1" x14ac:dyDescent="0.25"/>
    <row r="10430" hidden="1" x14ac:dyDescent="0.25"/>
    <row r="10431" hidden="1" x14ac:dyDescent="0.25"/>
    <row r="10432" hidden="1" x14ac:dyDescent="0.25"/>
    <row r="10433" hidden="1" x14ac:dyDescent="0.25"/>
    <row r="10434" hidden="1" x14ac:dyDescent="0.25"/>
    <row r="10435" hidden="1" x14ac:dyDescent="0.25"/>
    <row r="10436" hidden="1" x14ac:dyDescent="0.25"/>
    <row r="10437" hidden="1" x14ac:dyDescent="0.25"/>
    <row r="10438" hidden="1" x14ac:dyDescent="0.25"/>
    <row r="10439" hidden="1" x14ac:dyDescent="0.25"/>
    <row r="10440" hidden="1" x14ac:dyDescent="0.25"/>
    <row r="10441" hidden="1" x14ac:dyDescent="0.25"/>
    <row r="10442" hidden="1" x14ac:dyDescent="0.25"/>
    <row r="10443" hidden="1" x14ac:dyDescent="0.25"/>
    <row r="10444" hidden="1" x14ac:dyDescent="0.25"/>
    <row r="10445" hidden="1" x14ac:dyDescent="0.25"/>
    <row r="10446" hidden="1" x14ac:dyDescent="0.25"/>
    <row r="10447" hidden="1" x14ac:dyDescent="0.25"/>
    <row r="10448" hidden="1" x14ac:dyDescent="0.25"/>
    <row r="10449" hidden="1" x14ac:dyDescent="0.25"/>
    <row r="10450" hidden="1" x14ac:dyDescent="0.25"/>
    <row r="10451" hidden="1" x14ac:dyDescent="0.25"/>
    <row r="10452" hidden="1" x14ac:dyDescent="0.25"/>
    <row r="10453" hidden="1" x14ac:dyDescent="0.25"/>
    <row r="10454" hidden="1" x14ac:dyDescent="0.25"/>
    <row r="10455" hidden="1" x14ac:dyDescent="0.25"/>
    <row r="10456" hidden="1" x14ac:dyDescent="0.25"/>
    <row r="10457" hidden="1" x14ac:dyDescent="0.25"/>
    <row r="10458" hidden="1" x14ac:dyDescent="0.25"/>
    <row r="10459" hidden="1" x14ac:dyDescent="0.25"/>
    <row r="10460" hidden="1" x14ac:dyDescent="0.25"/>
    <row r="10461" hidden="1" x14ac:dyDescent="0.25"/>
    <row r="10462" hidden="1" x14ac:dyDescent="0.25"/>
    <row r="10463" hidden="1" x14ac:dyDescent="0.25"/>
    <row r="10464" hidden="1" x14ac:dyDescent="0.25"/>
    <row r="10465" hidden="1" x14ac:dyDescent="0.25"/>
    <row r="10466" hidden="1" x14ac:dyDescent="0.25"/>
    <row r="10467" hidden="1" x14ac:dyDescent="0.25"/>
    <row r="10468" hidden="1" x14ac:dyDescent="0.25"/>
    <row r="10469" hidden="1" x14ac:dyDescent="0.25"/>
    <row r="10470" hidden="1" x14ac:dyDescent="0.25"/>
    <row r="10471" hidden="1" x14ac:dyDescent="0.25"/>
    <row r="10472" hidden="1" x14ac:dyDescent="0.25"/>
    <row r="10473" hidden="1" x14ac:dyDescent="0.25"/>
    <row r="10474" hidden="1" x14ac:dyDescent="0.25"/>
    <row r="10475" hidden="1" x14ac:dyDescent="0.25"/>
    <row r="10476" hidden="1" x14ac:dyDescent="0.25"/>
    <row r="10477" hidden="1" x14ac:dyDescent="0.25"/>
    <row r="10478" hidden="1" x14ac:dyDescent="0.25"/>
    <row r="10479" hidden="1" x14ac:dyDescent="0.25"/>
    <row r="10480" hidden="1" x14ac:dyDescent="0.25"/>
    <row r="10481" hidden="1" x14ac:dyDescent="0.25"/>
    <row r="10482" hidden="1" x14ac:dyDescent="0.25"/>
    <row r="10483" hidden="1" x14ac:dyDescent="0.25"/>
    <row r="10484" hidden="1" x14ac:dyDescent="0.25"/>
    <row r="10485" hidden="1" x14ac:dyDescent="0.25"/>
    <row r="10486" hidden="1" x14ac:dyDescent="0.25"/>
    <row r="10487" hidden="1" x14ac:dyDescent="0.25"/>
    <row r="10488" hidden="1" x14ac:dyDescent="0.25"/>
    <row r="10489" hidden="1" x14ac:dyDescent="0.25"/>
    <row r="10490" hidden="1" x14ac:dyDescent="0.25"/>
    <row r="10491" hidden="1" x14ac:dyDescent="0.25"/>
    <row r="10492" hidden="1" x14ac:dyDescent="0.25"/>
    <row r="10493" hidden="1" x14ac:dyDescent="0.25"/>
    <row r="10494" hidden="1" x14ac:dyDescent="0.25"/>
    <row r="10495" hidden="1" x14ac:dyDescent="0.25"/>
    <row r="10496" hidden="1" x14ac:dyDescent="0.25"/>
    <row r="10497" hidden="1" x14ac:dyDescent="0.25"/>
    <row r="10498" hidden="1" x14ac:dyDescent="0.25"/>
    <row r="10499" hidden="1" x14ac:dyDescent="0.25"/>
    <row r="10500" hidden="1" x14ac:dyDescent="0.25"/>
    <row r="10501" hidden="1" x14ac:dyDescent="0.25"/>
    <row r="10502" hidden="1" x14ac:dyDescent="0.25"/>
    <row r="10503" hidden="1" x14ac:dyDescent="0.25"/>
    <row r="10504" hidden="1" x14ac:dyDescent="0.25"/>
    <row r="10505" hidden="1" x14ac:dyDescent="0.25"/>
    <row r="10506" hidden="1" x14ac:dyDescent="0.25"/>
    <row r="10507" hidden="1" x14ac:dyDescent="0.25"/>
    <row r="10508" hidden="1" x14ac:dyDescent="0.25"/>
    <row r="10509" hidden="1" x14ac:dyDescent="0.25"/>
    <row r="10510" hidden="1" x14ac:dyDescent="0.25"/>
    <row r="10511" hidden="1" x14ac:dyDescent="0.25"/>
    <row r="10512" hidden="1" x14ac:dyDescent="0.25"/>
    <row r="10513" hidden="1" x14ac:dyDescent="0.25"/>
    <row r="10514" hidden="1" x14ac:dyDescent="0.25"/>
    <row r="10515" hidden="1" x14ac:dyDescent="0.25"/>
    <row r="10516" hidden="1" x14ac:dyDescent="0.25"/>
    <row r="10517" hidden="1" x14ac:dyDescent="0.25"/>
    <row r="10518" hidden="1" x14ac:dyDescent="0.25"/>
    <row r="10519" hidden="1" x14ac:dyDescent="0.25"/>
    <row r="10520" hidden="1" x14ac:dyDescent="0.25"/>
    <row r="10521" hidden="1" x14ac:dyDescent="0.25"/>
    <row r="10522" hidden="1" x14ac:dyDescent="0.25"/>
    <row r="10523" hidden="1" x14ac:dyDescent="0.25"/>
    <row r="10524" hidden="1" x14ac:dyDescent="0.25"/>
    <row r="10525" hidden="1" x14ac:dyDescent="0.25"/>
    <row r="10526" hidden="1" x14ac:dyDescent="0.25"/>
    <row r="10527" hidden="1" x14ac:dyDescent="0.25"/>
    <row r="10528" hidden="1" x14ac:dyDescent="0.25"/>
    <row r="10529" hidden="1" x14ac:dyDescent="0.25"/>
    <row r="10530" hidden="1" x14ac:dyDescent="0.25"/>
    <row r="10531" hidden="1" x14ac:dyDescent="0.25"/>
    <row r="10532" hidden="1" x14ac:dyDescent="0.25"/>
    <row r="10533" hidden="1" x14ac:dyDescent="0.25"/>
    <row r="10534" hidden="1" x14ac:dyDescent="0.25"/>
    <row r="10535" hidden="1" x14ac:dyDescent="0.25"/>
    <row r="10536" hidden="1" x14ac:dyDescent="0.25"/>
    <row r="10537" hidden="1" x14ac:dyDescent="0.25"/>
    <row r="10538" hidden="1" x14ac:dyDescent="0.25"/>
    <row r="10539" hidden="1" x14ac:dyDescent="0.25"/>
    <row r="10540" hidden="1" x14ac:dyDescent="0.25"/>
    <row r="10541" hidden="1" x14ac:dyDescent="0.25"/>
    <row r="10542" hidden="1" x14ac:dyDescent="0.25"/>
    <row r="10543" hidden="1" x14ac:dyDescent="0.25"/>
    <row r="10544" hidden="1" x14ac:dyDescent="0.25"/>
    <row r="10545" hidden="1" x14ac:dyDescent="0.25"/>
    <row r="10546" hidden="1" x14ac:dyDescent="0.25"/>
    <row r="10547" hidden="1" x14ac:dyDescent="0.25"/>
    <row r="10548" hidden="1" x14ac:dyDescent="0.25"/>
    <row r="10549" hidden="1" x14ac:dyDescent="0.25"/>
    <row r="10550" hidden="1" x14ac:dyDescent="0.25"/>
    <row r="10551" hidden="1" x14ac:dyDescent="0.25"/>
    <row r="10552" hidden="1" x14ac:dyDescent="0.25"/>
    <row r="10553" hidden="1" x14ac:dyDescent="0.25"/>
    <row r="10554" hidden="1" x14ac:dyDescent="0.25"/>
    <row r="10555" hidden="1" x14ac:dyDescent="0.25"/>
    <row r="10556" hidden="1" x14ac:dyDescent="0.25"/>
    <row r="10557" hidden="1" x14ac:dyDescent="0.25"/>
    <row r="10558" hidden="1" x14ac:dyDescent="0.25"/>
    <row r="10559" hidden="1" x14ac:dyDescent="0.25"/>
    <row r="10560" hidden="1" x14ac:dyDescent="0.25"/>
    <row r="10561" hidden="1" x14ac:dyDescent="0.25"/>
    <row r="10562" hidden="1" x14ac:dyDescent="0.25"/>
    <row r="10563" hidden="1" x14ac:dyDescent="0.25"/>
    <row r="10564" hidden="1" x14ac:dyDescent="0.25"/>
    <row r="10565" hidden="1" x14ac:dyDescent="0.25"/>
    <row r="10566" hidden="1" x14ac:dyDescent="0.25"/>
    <row r="10567" hidden="1" x14ac:dyDescent="0.25"/>
    <row r="10568" hidden="1" x14ac:dyDescent="0.25"/>
    <row r="10569" hidden="1" x14ac:dyDescent="0.25"/>
    <row r="10570" hidden="1" x14ac:dyDescent="0.25"/>
    <row r="10571" hidden="1" x14ac:dyDescent="0.25"/>
    <row r="10572" hidden="1" x14ac:dyDescent="0.25"/>
    <row r="10573" hidden="1" x14ac:dyDescent="0.25"/>
    <row r="10574" hidden="1" x14ac:dyDescent="0.25"/>
    <row r="10575" hidden="1" x14ac:dyDescent="0.25"/>
    <row r="10576" hidden="1" x14ac:dyDescent="0.25"/>
    <row r="10577" hidden="1" x14ac:dyDescent="0.25"/>
    <row r="10578" hidden="1" x14ac:dyDescent="0.25"/>
    <row r="10579" hidden="1" x14ac:dyDescent="0.25"/>
    <row r="10580" hidden="1" x14ac:dyDescent="0.25"/>
    <row r="10581" hidden="1" x14ac:dyDescent="0.25"/>
    <row r="10582" hidden="1" x14ac:dyDescent="0.25"/>
    <row r="10583" hidden="1" x14ac:dyDescent="0.25"/>
    <row r="10584" hidden="1" x14ac:dyDescent="0.25"/>
    <row r="10585" hidden="1" x14ac:dyDescent="0.25"/>
    <row r="10586" hidden="1" x14ac:dyDescent="0.25"/>
    <row r="10587" hidden="1" x14ac:dyDescent="0.25"/>
    <row r="10588" hidden="1" x14ac:dyDescent="0.25"/>
    <row r="10589" hidden="1" x14ac:dyDescent="0.25"/>
    <row r="10590" hidden="1" x14ac:dyDescent="0.25"/>
    <row r="10591" hidden="1" x14ac:dyDescent="0.25"/>
    <row r="10592" hidden="1" x14ac:dyDescent="0.25"/>
    <row r="10593" hidden="1" x14ac:dyDescent="0.25"/>
    <row r="10594" hidden="1" x14ac:dyDescent="0.25"/>
    <row r="10595" hidden="1" x14ac:dyDescent="0.25"/>
    <row r="10596" hidden="1" x14ac:dyDescent="0.25"/>
    <row r="10597" hidden="1" x14ac:dyDescent="0.25"/>
    <row r="10598" hidden="1" x14ac:dyDescent="0.25"/>
    <row r="10599" hidden="1" x14ac:dyDescent="0.25"/>
    <row r="10600" hidden="1" x14ac:dyDescent="0.25"/>
    <row r="10601" hidden="1" x14ac:dyDescent="0.25"/>
    <row r="10602" hidden="1" x14ac:dyDescent="0.25"/>
    <row r="10603" hidden="1" x14ac:dyDescent="0.25"/>
    <row r="10604" hidden="1" x14ac:dyDescent="0.25"/>
    <row r="10605" hidden="1" x14ac:dyDescent="0.25"/>
    <row r="10606" hidden="1" x14ac:dyDescent="0.25"/>
    <row r="10607" hidden="1" x14ac:dyDescent="0.25"/>
    <row r="10608" hidden="1" x14ac:dyDescent="0.25"/>
    <row r="10609" hidden="1" x14ac:dyDescent="0.25"/>
    <row r="10610" hidden="1" x14ac:dyDescent="0.25"/>
    <row r="10611" hidden="1" x14ac:dyDescent="0.25"/>
    <row r="10612" hidden="1" x14ac:dyDescent="0.25"/>
    <row r="10613" hidden="1" x14ac:dyDescent="0.25"/>
    <row r="10614" hidden="1" x14ac:dyDescent="0.25"/>
    <row r="10615" hidden="1" x14ac:dyDescent="0.25"/>
    <row r="10616" hidden="1" x14ac:dyDescent="0.25"/>
    <row r="10617" hidden="1" x14ac:dyDescent="0.25"/>
    <row r="10618" hidden="1" x14ac:dyDescent="0.25"/>
    <row r="10619" hidden="1" x14ac:dyDescent="0.25"/>
    <row r="10620" hidden="1" x14ac:dyDescent="0.25"/>
    <row r="10621" hidden="1" x14ac:dyDescent="0.25"/>
    <row r="10622" hidden="1" x14ac:dyDescent="0.25"/>
    <row r="10623" hidden="1" x14ac:dyDescent="0.25"/>
    <row r="10624" hidden="1" x14ac:dyDescent="0.25"/>
    <row r="10625" hidden="1" x14ac:dyDescent="0.25"/>
    <row r="10626" hidden="1" x14ac:dyDescent="0.25"/>
    <row r="10627" hidden="1" x14ac:dyDescent="0.25"/>
    <row r="10628" hidden="1" x14ac:dyDescent="0.25"/>
    <row r="10629" hidden="1" x14ac:dyDescent="0.25"/>
    <row r="10630" hidden="1" x14ac:dyDescent="0.25"/>
    <row r="10631" hidden="1" x14ac:dyDescent="0.25"/>
    <row r="10632" hidden="1" x14ac:dyDescent="0.25"/>
    <row r="10633" hidden="1" x14ac:dyDescent="0.25"/>
    <row r="10634" hidden="1" x14ac:dyDescent="0.25"/>
    <row r="10635" hidden="1" x14ac:dyDescent="0.25"/>
    <row r="10636" hidden="1" x14ac:dyDescent="0.25"/>
    <row r="10637" hidden="1" x14ac:dyDescent="0.25"/>
    <row r="10638" hidden="1" x14ac:dyDescent="0.25"/>
    <row r="10639" hidden="1" x14ac:dyDescent="0.25"/>
    <row r="10640" hidden="1" x14ac:dyDescent="0.25"/>
    <row r="10641" hidden="1" x14ac:dyDescent="0.25"/>
    <row r="10642" hidden="1" x14ac:dyDescent="0.25"/>
    <row r="10643" hidden="1" x14ac:dyDescent="0.25"/>
    <row r="10644" hidden="1" x14ac:dyDescent="0.25"/>
    <row r="10645" hidden="1" x14ac:dyDescent="0.25"/>
    <row r="10646" hidden="1" x14ac:dyDescent="0.25"/>
    <row r="10647" hidden="1" x14ac:dyDescent="0.25"/>
    <row r="10648" hidden="1" x14ac:dyDescent="0.25"/>
    <row r="10649" hidden="1" x14ac:dyDescent="0.25"/>
    <row r="10650" hidden="1" x14ac:dyDescent="0.25"/>
    <row r="10651" hidden="1" x14ac:dyDescent="0.25"/>
    <row r="10652" hidden="1" x14ac:dyDescent="0.25"/>
    <row r="10653" hidden="1" x14ac:dyDescent="0.25"/>
    <row r="10654" hidden="1" x14ac:dyDescent="0.25"/>
    <row r="10655" hidden="1" x14ac:dyDescent="0.25"/>
    <row r="10656" hidden="1" x14ac:dyDescent="0.25"/>
    <row r="10657" hidden="1" x14ac:dyDescent="0.25"/>
    <row r="10658" hidden="1" x14ac:dyDescent="0.25"/>
    <row r="10659" hidden="1" x14ac:dyDescent="0.25"/>
    <row r="10660" hidden="1" x14ac:dyDescent="0.25"/>
    <row r="10661" hidden="1" x14ac:dyDescent="0.25"/>
    <row r="10662" hidden="1" x14ac:dyDescent="0.25"/>
    <row r="10663" hidden="1" x14ac:dyDescent="0.25"/>
    <row r="10664" hidden="1" x14ac:dyDescent="0.25"/>
    <row r="10665" hidden="1" x14ac:dyDescent="0.25"/>
    <row r="10666" hidden="1" x14ac:dyDescent="0.25"/>
    <row r="10667" hidden="1" x14ac:dyDescent="0.25"/>
    <row r="10668" hidden="1" x14ac:dyDescent="0.25"/>
    <row r="10669" hidden="1" x14ac:dyDescent="0.25"/>
    <row r="10670" hidden="1" x14ac:dyDescent="0.25"/>
    <row r="10671" hidden="1" x14ac:dyDescent="0.25"/>
    <row r="10672" hidden="1" x14ac:dyDescent="0.25"/>
    <row r="10673" hidden="1" x14ac:dyDescent="0.25"/>
    <row r="10674" hidden="1" x14ac:dyDescent="0.25"/>
    <row r="10675" hidden="1" x14ac:dyDescent="0.25"/>
    <row r="10676" hidden="1" x14ac:dyDescent="0.25"/>
    <row r="10677" hidden="1" x14ac:dyDescent="0.25"/>
    <row r="10678" hidden="1" x14ac:dyDescent="0.25"/>
    <row r="10679" hidden="1" x14ac:dyDescent="0.25"/>
    <row r="10680" hidden="1" x14ac:dyDescent="0.25"/>
    <row r="10681" hidden="1" x14ac:dyDescent="0.25"/>
    <row r="10682" hidden="1" x14ac:dyDescent="0.25"/>
    <row r="10683" hidden="1" x14ac:dyDescent="0.25"/>
    <row r="10684" hidden="1" x14ac:dyDescent="0.25"/>
    <row r="10685" hidden="1" x14ac:dyDescent="0.25"/>
    <row r="10686" hidden="1" x14ac:dyDescent="0.25"/>
    <row r="10687" hidden="1" x14ac:dyDescent="0.25"/>
    <row r="10688" hidden="1" x14ac:dyDescent="0.25"/>
    <row r="10689" hidden="1" x14ac:dyDescent="0.25"/>
    <row r="10690" hidden="1" x14ac:dyDescent="0.25"/>
    <row r="10691" hidden="1" x14ac:dyDescent="0.25"/>
    <row r="10692" hidden="1" x14ac:dyDescent="0.25"/>
    <row r="10693" hidden="1" x14ac:dyDescent="0.25"/>
    <row r="10694" hidden="1" x14ac:dyDescent="0.25"/>
    <row r="10695" hidden="1" x14ac:dyDescent="0.25"/>
    <row r="10696" hidden="1" x14ac:dyDescent="0.25"/>
    <row r="10697" hidden="1" x14ac:dyDescent="0.25"/>
    <row r="10698" hidden="1" x14ac:dyDescent="0.25"/>
    <row r="10699" hidden="1" x14ac:dyDescent="0.25"/>
    <row r="10700" hidden="1" x14ac:dyDescent="0.25"/>
    <row r="10701" hidden="1" x14ac:dyDescent="0.25"/>
    <row r="10702" hidden="1" x14ac:dyDescent="0.25"/>
    <row r="10703" hidden="1" x14ac:dyDescent="0.25"/>
    <row r="10704" hidden="1" x14ac:dyDescent="0.25"/>
    <row r="10705" hidden="1" x14ac:dyDescent="0.25"/>
    <row r="10706" hidden="1" x14ac:dyDescent="0.25"/>
    <row r="10707" hidden="1" x14ac:dyDescent="0.25"/>
    <row r="10708" hidden="1" x14ac:dyDescent="0.25"/>
    <row r="10709" hidden="1" x14ac:dyDescent="0.25"/>
    <row r="10710" hidden="1" x14ac:dyDescent="0.25"/>
    <row r="10711" hidden="1" x14ac:dyDescent="0.25"/>
    <row r="10712" hidden="1" x14ac:dyDescent="0.25"/>
    <row r="10713" hidden="1" x14ac:dyDescent="0.25"/>
    <row r="10714" hidden="1" x14ac:dyDescent="0.25"/>
    <row r="10715" hidden="1" x14ac:dyDescent="0.25"/>
    <row r="10716" hidden="1" x14ac:dyDescent="0.25"/>
    <row r="10717" hidden="1" x14ac:dyDescent="0.25"/>
    <row r="10718" hidden="1" x14ac:dyDescent="0.25"/>
    <row r="10719" hidden="1" x14ac:dyDescent="0.25"/>
    <row r="10720" hidden="1" x14ac:dyDescent="0.25"/>
    <row r="10721" hidden="1" x14ac:dyDescent="0.25"/>
    <row r="10722" hidden="1" x14ac:dyDescent="0.25"/>
    <row r="10723" hidden="1" x14ac:dyDescent="0.25"/>
    <row r="10724" hidden="1" x14ac:dyDescent="0.25"/>
    <row r="10725" hidden="1" x14ac:dyDescent="0.25"/>
    <row r="10726" hidden="1" x14ac:dyDescent="0.25"/>
    <row r="10727" hidden="1" x14ac:dyDescent="0.25"/>
    <row r="10728" hidden="1" x14ac:dyDescent="0.25"/>
    <row r="10729" hidden="1" x14ac:dyDescent="0.25"/>
    <row r="10730" hidden="1" x14ac:dyDescent="0.25"/>
    <row r="10731" hidden="1" x14ac:dyDescent="0.25"/>
    <row r="10732" hidden="1" x14ac:dyDescent="0.25"/>
    <row r="10733" hidden="1" x14ac:dyDescent="0.25"/>
    <row r="10734" hidden="1" x14ac:dyDescent="0.25"/>
    <row r="10735" hidden="1" x14ac:dyDescent="0.25"/>
    <row r="10736" hidden="1" x14ac:dyDescent="0.25"/>
    <row r="10737" hidden="1" x14ac:dyDescent="0.25"/>
    <row r="10738" hidden="1" x14ac:dyDescent="0.25"/>
    <row r="10739" hidden="1" x14ac:dyDescent="0.25"/>
    <row r="10740" hidden="1" x14ac:dyDescent="0.25"/>
    <row r="10741" hidden="1" x14ac:dyDescent="0.25"/>
    <row r="10742" hidden="1" x14ac:dyDescent="0.25"/>
    <row r="10743" hidden="1" x14ac:dyDescent="0.25"/>
    <row r="10744" hidden="1" x14ac:dyDescent="0.25"/>
    <row r="10745" hidden="1" x14ac:dyDescent="0.25"/>
    <row r="10746" hidden="1" x14ac:dyDescent="0.25"/>
    <row r="10747" hidden="1" x14ac:dyDescent="0.25"/>
    <row r="10748" hidden="1" x14ac:dyDescent="0.25"/>
    <row r="10749" hidden="1" x14ac:dyDescent="0.25"/>
    <row r="10750" hidden="1" x14ac:dyDescent="0.25"/>
    <row r="10751" hidden="1" x14ac:dyDescent="0.25"/>
    <row r="10752" hidden="1" x14ac:dyDescent="0.25"/>
    <row r="10753" hidden="1" x14ac:dyDescent="0.25"/>
    <row r="10754" hidden="1" x14ac:dyDescent="0.25"/>
    <row r="10755" hidden="1" x14ac:dyDescent="0.25"/>
    <row r="10756" hidden="1" x14ac:dyDescent="0.25"/>
    <row r="10757" hidden="1" x14ac:dyDescent="0.25"/>
    <row r="10758" hidden="1" x14ac:dyDescent="0.25"/>
    <row r="10759" hidden="1" x14ac:dyDescent="0.25"/>
    <row r="10760" hidden="1" x14ac:dyDescent="0.25"/>
    <row r="10761" hidden="1" x14ac:dyDescent="0.25"/>
    <row r="10762" hidden="1" x14ac:dyDescent="0.25"/>
    <row r="10763" hidden="1" x14ac:dyDescent="0.25"/>
    <row r="10764" hidden="1" x14ac:dyDescent="0.25"/>
    <row r="10765" hidden="1" x14ac:dyDescent="0.25"/>
    <row r="10766" hidden="1" x14ac:dyDescent="0.25"/>
    <row r="10767" hidden="1" x14ac:dyDescent="0.25"/>
    <row r="10768" hidden="1" x14ac:dyDescent="0.25"/>
    <row r="10769" hidden="1" x14ac:dyDescent="0.25"/>
    <row r="10770" hidden="1" x14ac:dyDescent="0.25"/>
    <row r="10771" hidden="1" x14ac:dyDescent="0.25"/>
    <row r="10772" hidden="1" x14ac:dyDescent="0.25"/>
    <row r="10773" hidden="1" x14ac:dyDescent="0.25"/>
    <row r="10774" hidden="1" x14ac:dyDescent="0.25"/>
    <row r="10775" hidden="1" x14ac:dyDescent="0.25"/>
    <row r="10776" hidden="1" x14ac:dyDescent="0.25"/>
    <row r="10777" hidden="1" x14ac:dyDescent="0.25"/>
    <row r="10778" hidden="1" x14ac:dyDescent="0.25"/>
    <row r="10779" hidden="1" x14ac:dyDescent="0.25"/>
    <row r="10780" hidden="1" x14ac:dyDescent="0.25"/>
    <row r="10781" hidden="1" x14ac:dyDescent="0.25"/>
    <row r="10782" hidden="1" x14ac:dyDescent="0.25"/>
    <row r="10783" hidden="1" x14ac:dyDescent="0.25"/>
    <row r="10784" hidden="1" x14ac:dyDescent="0.25"/>
    <row r="10785" hidden="1" x14ac:dyDescent="0.25"/>
    <row r="10786" hidden="1" x14ac:dyDescent="0.25"/>
    <row r="10787" hidden="1" x14ac:dyDescent="0.25"/>
    <row r="10788" hidden="1" x14ac:dyDescent="0.25"/>
    <row r="10789" hidden="1" x14ac:dyDescent="0.25"/>
    <row r="10790" hidden="1" x14ac:dyDescent="0.25"/>
    <row r="10791" hidden="1" x14ac:dyDescent="0.25"/>
    <row r="10792" hidden="1" x14ac:dyDescent="0.25"/>
    <row r="10793" hidden="1" x14ac:dyDescent="0.25"/>
    <row r="10794" hidden="1" x14ac:dyDescent="0.25"/>
    <row r="10795" hidden="1" x14ac:dyDescent="0.25"/>
    <row r="10796" hidden="1" x14ac:dyDescent="0.25"/>
    <row r="10797" hidden="1" x14ac:dyDescent="0.25"/>
    <row r="10798" hidden="1" x14ac:dyDescent="0.25"/>
    <row r="10799" hidden="1" x14ac:dyDescent="0.25"/>
    <row r="10800" hidden="1" x14ac:dyDescent="0.25"/>
    <row r="10801" hidden="1" x14ac:dyDescent="0.25"/>
    <row r="10802" hidden="1" x14ac:dyDescent="0.25"/>
    <row r="10803" hidden="1" x14ac:dyDescent="0.25"/>
    <row r="10804" hidden="1" x14ac:dyDescent="0.25"/>
    <row r="10805" hidden="1" x14ac:dyDescent="0.25"/>
    <row r="10806" hidden="1" x14ac:dyDescent="0.25"/>
    <row r="10807" hidden="1" x14ac:dyDescent="0.25"/>
    <row r="10808" hidden="1" x14ac:dyDescent="0.25"/>
    <row r="10809" hidden="1" x14ac:dyDescent="0.25"/>
    <row r="10810" hidden="1" x14ac:dyDescent="0.25"/>
    <row r="10811" hidden="1" x14ac:dyDescent="0.25"/>
    <row r="10812" hidden="1" x14ac:dyDescent="0.25"/>
    <row r="10813" hidden="1" x14ac:dyDescent="0.25"/>
    <row r="10814" hidden="1" x14ac:dyDescent="0.25"/>
    <row r="10815" hidden="1" x14ac:dyDescent="0.25"/>
    <row r="10816" hidden="1" x14ac:dyDescent="0.25"/>
    <row r="10817" hidden="1" x14ac:dyDescent="0.25"/>
    <row r="10818" hidden="1" x14ac:dyDescent="0.25"/>
    <row r="10819" hidden="1" x14ac:dyDescent="0.25"/>
    <row r="10820" hidden="1" x14ac:dyDescent="0.25"/>
    <row r="10821" hidden="1" x14ac:dyDescent="0.25"/>
    <row r="10822" hidden="1" x14ac:dyDescent="0.25"/>
    <row r="10823" hidden="1" x14ac:dyDescent="0.25"/>
    <row r="10824" hidden="1" x14ac:dyDescent="0.25"/>
    <row r="10825" hidden="1" x14ac:dyDescent="0.25"/>
    <row r="10826" hidden="1" x14ac:dyDescent="0.25"/>
    <row r="10827" hidden="1" x14ac:dyDescent="0.25"/>
    <row r="10828" hidden="1" x14ac:dyDescent="0.25"/>
    <row r="10829" hidden="1" x14ac:dyDescent="0.25"/>
    <row r="10830" hidden="1" x14ac:dyDescent="0.25"/>
    <row r="10831" hidden="1" x14ac:dyDescent="0.25"/>
    <row r="10832" hidden="1" x14ac:dyDescent="0.25"/>
    <row r="10833" hidden="1" x14ac:dyDescent="0.25"/>
    <row r="10834" hidden="1" x14ac:dyDescent="0.25"/>
    <row r="10835" hidden="1" x14ac:dyDescent="0.25"/>
    <row r="10836" hidden="1" x14ac:dyDescent="0.25"/>
    <row r="10837" hidden="1" x14ac:dyDescent="0.25"/>
    <row r="10838" hidden="1" x14ac:dyDescent="0.25"/>
    <row r="10839" hidden="1" x14ac:dyDescent="0.25"/>
    <row r="10840" hidden="1" x14ac:dyDescent="0.25"/>
    <row r="10841" hidden="1" x14ac:dyDescent="0.25"/>
    <row r="10842" hidden="1" x14ac:dyDescent="0.25"/>
    <row r="10843" hidden="1" x14ac:dyDescent="0.25"/>
    <row r="10844" hidden="1" x14ac:dyDescent="0.25"/>
    <row r="10845" hidden="1" x14ac:dyDescent="0.25"/>
    <row r="10846" hidden="1" x14ac:dyDescent="0.25"/>
    <row r="10847" hidden="1" x14ac:dyDescent="0.25"/>
    <row r="10848" hidden="1" x14ac:dyDescent="0.25"/>
    <row r="10849" hidden="1" x14ac:dyDescent="0.25"/>
    <row r="10850" hidden="1" x14ac:dyDescent="0.25"/>
    <row r="10851" hidden="1" x14ac:dyDescent="0.25"/>
    <row r="10852" hidden="1" x14ac:dyDescent="0.25"/>
    <row r="10853" hidden="1" x14ac:dyDescent="0.25"/>
    <row r="10854" hidden="1" x14ac:dyDescent="0.25"/>
    <row r="10855" hidden="1" x14ac:dyDescent="0.25"/>
    <row r="10856" hidden="1" x14ac:dyDescent="0.25"/>
    <row r="10857" hidden="1" x14ac:dyDescent="0.25"/>
    <row r="10858" hidden="1" x14ac:dyDescent="0.25"/>
    <row r="10859" hidden="1" x14ac:dyDescent="0.25"/>
    <row r="10860" hidden="1" x14ac:dyDescent="0.25"/>
    <row r="10861" hidden="1" x14ac:dyDescent="0.25"/>
    <row r="10862" hidden="1" x14ac:dyDescent="0.25"/>
    <row r="10863" hidden="1" x14ac:dyDescent="0.25"/>
    <row r="10864" hidden="1" x14ac:dyDescent="0.25"/>
    <row r="10865" hidden="1" x14ac:dyDescent="0.25"/>
    <row r="10866" hidden="1" x14ac:dyDescent="0.25"/>
    <row r="10867" hidden="1" x14ac:dyDescent="0.25"/>
    <row r="10868" hidden="1" x14ac:dyDescent="0.25"/>
    <row r="10869" hidden="1" x14ac:dyDescent="0.25"/>
    <row r="10870" hidden="1" x14ac:dyDescent="0.25"/>
    <row r="10871" hidden="1" x14ac:dyDescent="0.25"/>
    <row r="10872" hidden="1" x14ac:dyDescent="0.25"/>
    <row r="10873" hidden="1" x14ac:dyDescent="0.25"/>
    <row r="10874" hidden="1" x14ac:dyDescent="0.25"/>
    <row r="10875" hidden="1" x14ac:dyDescent="0.25"/>
    <row r="10876" hidden="1" x14ac:dyDescent="0.25"/>
    <row r="10877" hidden="1" x14ac:dyDescent="0.25"/>
    <row r="10878" hidden="1" x14ac:dyDescent="0.25"/>
    <row r="10879" hidden="1" x14ac:dyDescent="0.25"/>
    <row r="10880" hidden="1" x14ac:dyDescent="0.25"/>
    <row r="10881" hidden="1" x14ac:dyDescent="0.25"/>
    <row r="10882" hidden="1" x14ac:dyDescent="0.25"/>
    <row r="10883" hidden="1" x14ac:dyDescent="0.25"/>
    <row r="10884" hidden="1" x14ac:dyDescent="0.25"/>
    <row r="10885" hidden="1" x14ac:dyDescent="0.25"/>
    <row r="10886" hidden="1" x14ac:dyDescent="0.25"/>
    <row r="10887" hidden="1" x14ac:dyDescent="0.25"/>
    <row r="10888" hidden="1" x14ac:dyDescent="0.25"/>
    <row r="10889" hidden="1" x14ac:dyDescent="0.25"/>
    <row r="10890" hidden="1" x14ac:dyDescent="0.25"/>
    <row r="10891" hidden="1" x14ac:dyDescent="0.25"/>
    <row r="10892" hidden="1" x14ac:dyDescent="0.25"/>
    <row r="10893" hidden="1" x14ac:dyDescent="0.25"/>
    <row r="10894" hidden="1" x14ac:dyDescent="0.25"/>
    <row r="10895" hidden="1" x14ac:dyDescent="0.25"/>
    <row r="10896" hidden="1" x14ac:dyDescent="0.25"/>
    <row r="10897" hidden="1" x14ac:dyDescent="0.25"/>
    <row r="10898" hidden="1" x14ac:dyDescent="0.25"/>
    <row r="10899" hidden="1" x14ac:dyDescent="0.25"/>
    <row r="10900" hidden="1" x14ac:dyDescent="0.25"/>
    <row r="10901" hidden="1" x14ac:dyDescent="0.25"/>
    <row r="10902" hidden="1" x14ac:dyDescent="0.25"/>
    <row r="10903" hidden="1" x14ac:dyDescent="0.25"/>
    <row r="10904" hidden="1" x14ac:dyDescent="0.25"/>
    <row r="10905" hidden="1" x14ac:dyDescent="0.25"/>
    <row r="10906" hidden="1" x14ac:dyDescent="0.25"/>
    <row r="10907" hidden="1" x14ac:dyDescent="0.25"/>
    <row r="10908" hidden="1" x14ac:dyDescent="0.25"/>
    <row r="10909" hidden="1" x14ac:dyDescent="0.25"/>
    <row r="10910" hidden="1" x14ac:dyDescent="0.25"/>
    <row r="10911" hidden="1" x14ac:dyDescent="0.25"/>
    <row r="10912" hidden="1" x14ac:dyDescent="0.25"/>
    <row r="10913" hidden="1" x14ac:dyDescent="0.25"/>
    <row r="10914" hidden="1" x14ac:dyDescent="0.25"/>
    <row r="10915" hidden="1" x14ac:dyDescent="0.25"/>
    <row r="10916" hidden="1" x14ac:dyDescent="0.25"/>
    <row r="10917" hidden="1" x14ac:dyDescent="0.25"/>
    <row r="10918" hidden="1" x14ac:dyDescent="0.25"/>
    <row r="10919" hidden="1" x14ac:dyDescent="0.25"/>
    <row r="10920" hidden="1" x14ac:dyDescent="0.25"/>
    <row r="10921" hidden="1" x14ac:dyDescent="0.25"/>
    <row r="10922" hidden="1" x14ac:dyDescent="0.25"/>
    <row r="10923" hidden="1" x14ac:dyDescent="0.25"/>
    <row r="10924" hidden="1" x14ac:dyDescent="0.25"/>
    <row r="10925" hidden="1" x14ac:dyDescent="0.25"/>
    <row r="10926" hidden="1" x14ac:dyDescent="0.25"/>
    <row r="10927" hidden="1" x14ac:dyDescent="0.25"/>
    <row r="10928" hidden="1" x14ac:dyDescent="0.25"/>
    <row r="10929" hidden="1" x14ac:dyDescent="0.25"/>
    <row r="10930" hidden="1" x14ac:dyDescent="0.25"/>
    <row r="10931" hidden="1" x14ac:dyDescent="0.25"/>
    <row r="10932" hidden="1" x14ac:dyDescent="0.25"/>
    <row r="10933" hidden="1" x14ac:dyDescent="0.25"/>
    <row r="10934" hidden="1" x14ac:dyDescent="0.25"/>
    <row r="10935" hidden="1" x14ac:dyDescent="0.25"/>
    <row r="10936" hidden="1" x14ac:dyDescent="0.25"/>
    <row r="10937" hidden="1" x14ac:dyDescent="0.25"/>
    <row r="10938" hidden="1" x14ac:dyDescent="0.25"/>
    <row r="10939" hidden="1" x14ac:dyDescent="0.25"/>
    <row r="10940" hidden="1" x14ac:dyDescent="0.25"/>
    <row r="10941" hidden="1" x14ac:dyDescent="0.25"/>
    <row r="10942" hidden="1" x14ac:dyDescent="0.25"/>
    <row r="10943" hidden="1" x14ac:dyDescent="0.25"/>
    <row r="10944" hidden="1" x14ac:dyDescent="0.25"/>
    <row r="10945" hidden="1" x14ac:dyDescent="0.25"/>
    <row r="10946" hidden="1" x14ac:dyDescent="0.25"/>
    <row r="10947" hidden="1" x14ac:dyDescent="0.25"/>
    <row r="10948" hidden="1" x14ac:dyDescent="0.25"/>
    <row r="10949" hidden="1" x14ac:dyDescent="0.25"/>
    <row r="10950" hidden="1" x14ac:dyDescent="0.25"/>
    <row r="10951" hidden="1" x14ac:dyDescent="0.25"/>
    <row r="10952" hidden="1" x14ac:dyDescent="0.25"/>
    <row r="10953" hidden="1" x14ac:dyDescent="0.25"/>
    <row r="10954" hidden="1" x14ac:dyDescent="0.25"/>
    <row r="10955" hidden="1" x14ac:dyDescent="0.25"/>
    <row r="10956" hidden="1" x14ac:dyDescent="0.25"/>
    <row r="10957" hidden="1" x14ac:dyDescent="0.25"/>
    <row r="10958" hidden="1" x14ac:dyDescent="0.25"/>
    <row r="10959" hidden="1" x14ac:dyDescent="0.25"/>
    <row r="10960" hidden="1" x14ac:dyDescent="0.25"/>
    <row r="10961" hidden="1" x14ac:dyDescent="0.25"/>
    <row r="10962" hidden="1" x14ac:dyDescent="0.25"/>
    <row r="10963" hidden="1" x14ac:dyDescent="0.25"/>
    <row r="10964" hidden="1" x14ac:dyDescent="0.25"/>
    <row r="10965" hidden="1" x14ac:dyDescent="0.25"/>
    <row r="10966" hidden="1" x14ac:dyDescent="0.25"/>
    <row r="10967" hidden="1" x14ac:dyDescent="0.25"/>
    <row r="10968" hidden="1" x14ac:dyDescent="0.25"/>
    <row r="10969" hidden="1" x14ac:dyDescent="0.25"/>
    <row r="10970" hidden="1" x14ac:dyDescent="0.25"/>
    <row r="10971" hidden="1" x14ac:dyDescent="0.25"/>
    <row r="10972" hidden="1" x14ac:dyDescent="0.25"/>
    <row r="10973" hidden="1" x14ac:dyDescent="0.25"/>
    <row r="10974" hidden="1" x14ac:dyDescent="0.25"/>
    <row r="10975" hidden="1" x14ac:dyDescent="0.25"/>
    <row r="10976" hidden="1" x14ac:dyDescent="0.25"/>
    <row r="10977" hidden="1" x14ac:dyDescent="0.25"/>
    <row r="10978" hidden="1" x14ac:dyDescent="0.25"/>
    <row r="10979" hidden="1" x14ac:dyDescent="0.25"/>
    <row r="10980" hidden="1" x14ac:dyDescent="0.25"/>
    <row r="10981" hidden="1" x14ac:dyDescent="0.25"/>
    <row r="10982" hidden="1" x14ac:dyDescent="0.25"/>
    <row r="10983" hidden="1" x14ac:dyDescent="0.25"/>
    <row r="10984" hidden="1" x14ac:dyDescent="0.25"/>
    <row r="10985" hidden="1" x14ac:dyDescent="0.25"/>
    <row r="10986" hidden="1" x14ac:dyDescent="0.25"/>
    <row r="10987" hidden="1" x14ac:dyDescent="0.25"/>
    <row r="10988" hidden="1" x14ac:dyDescent="0.25"/>
    <row r="10989" hidden="1" x14ac:dyDescent="0.25"/>
    <row r="10990" hidden="1" x14ac:dyDescent="0.25"/>
    <row r="10991" hidden="1" x14ac:dyDescent="0.25"/>
    <row r="10992" hidden="1" x14ac:dyDescent="0.25"/>
    <row r="10993" hidden="1" x14ac:dyDescent="0.25"/>
    <row r="10994" hidden="1" x14ac:dyDescent="0.25"/>
    <row r="10995" hidden="1" x14ac:dyDescent="0.25"/>
    <row r="10996" hidden="1" x14ac:dyDescent="0.25"/>
    <row r="10997" hidden="1" x14ac:dyDescent="0.25"/>
    <row r="10998" hidden="1" x14ac:dyDescent="0.25"/>
    <row r="10999" hidden="1" x14ac:dyDescent="0.25"/>
    <row r="11000" hidden="1" x14ac:dyDescent="0.25"/>
    <row r="11001" hidden="1" x14ac:dyDescent="0.25"/>
    <row r="11002" hidden="1" x14ac:dyDescent="0.25"/>
    <row r="11003" hidden="1" x14ac:dyDescent="0.25"/>
    <row r="11004" hidden="1" x14ac:dyDescent="0.25"/>
    <row r="11005" hidden="1" x14ac:dyDescent="0.25"/>
    <row r="11006" hidden="1" x14ac:dyDescent="0.25"/>
    <row r="11007" hidden="1" x14ac:dyDescent="0.25"/>
    <row r="11008" hidden="1" x14ac:dyDescent="0.25"/>
    <row r="11009" hidden="1" x14ac:dyDescent="0.25"/>
    <row r="11010" hidden="1" x14ac:dyDescent="0.25"/>
    <row r="11011" hidden="1" x14ac:dyDescent="0.25"/>
    <row r="11012" hidden="1" x14ac:dyDescent="0.25"/>
    <row r="11013" hidden="1" x14ac:dyDescent="0.25"/>
    <row r="11014" hidden="1" x14ac:dyDescent="0.25"/>
    <row r="11015" hidden="1" x14ac:dyDescent="0.25"/>
    <row r="11016" hidden="1" x14ac:dyDescent="0.25"/>
    <row r="11017" hidden="1" x14ac:dyDescent="0.25"/>
    <row r="11018" hidden="1" x14ac:dyDescent="0.25"/>
    <row r="11019" hidden="1" x14ac:dyDescent="0.25"/>
    <row r="11020" hidden="1" x14ac:dyDescent="0.25"/>
    <row r="11021" hidden="1" x14ac:dyDescent="0.25"/>
    <row r="11022" hidden="1" x14ac:dyDescent="0.25"/>
    <row r="11023" hidden="1" x14ac:dyDescent="0.25"/>
    <row r="11024" hidden="1" x14ac:dyDescent="0.25"/>
    <row r="11025" hidden="1" x14ac:dyDescent="0.25"/>
    <row r="11026" hidden="1" x14ac:dyDescent="0.25"/>
    <row r="11027" hidden="1" x14ac:dyDescent="0.25"/>
    <row r="11028" hidden="1" x14ac:dyDescent="0.25"/>
    <row r="11029" hidden="1" x14ac:dyDescent="0.25"/>
    <row r="11030" hidden="1" x14ac:dyDescent="0.25"/>
    <row r="11031" hidden="1" x14ac:dyDescent="0.25"/>
    <row r="11032" hidden="1" x14ac:dyDescent="0.25"/>
    <row r="11033" hidden="1" x14ac:dyDescent="0.25"/>
    <row r="11034" hidden="1" x14ac:dyDescent="0.25"/>
    <row r="11035" hidden="1" x14ac:dyDescent="0.25"/>
    <row r="11036" hidden="1" x14ac:dyDescent="0.25"/>
    <row r="11037" hidden="1" x14ac:dyDescent="0.25"/>
    <row r="11038" hidden="1" x14ac:dyDescent="0.25"/>
    <row r="11039" hidden="1" x14ac:dyDescent="0.25"/>
    <row r="11040" hidden="1" x14ac:dyDescent="0.25"/>
    <row r="11041" hidden="1" x14ac:dyDescent="0.25"/>
    <row r="11042" hidden="1" x14ac:dyDescent="0.25"/>
    <row r="11043" hidden="1" x14ac:dyDescent="0.25"/>
    <row r="11044" hidden="1" x14ac:dyDescent="0.25"/>
    <row r="11045" hidden="1" x14ac:dyDescent="0.25"/>
    <row r="11046" hidden="1" x14ac:dyDescent="0.25"/>
    <row r="11047" hidden="1" x14ac:dyDescent="0.25"/>
    <row r="11048" hidden="1" x14ac:dyDescent="0.25"/>
    <row r="11049" hidden="1" x14ac:dyDescent="0.25"/>
    <row r="11050" hidden="1" x14ac:dyDescent="0.25"/>
    <row r="11051" hidden="1" x14ac:dyDescent="0.25"/>
    <row r="11052" hidden="1" x14ac:dyDescent="0.25"/>
    <row r="11053" hidden="1" x14ac:dyDescent="0.25"/>
    <row r="11054" hidden="1" x14ac:dyDescent="0.25"/>
    <row r="11055" hidden="1" x14ac:dyDescent="0.25"/>
    <row r="11056" hidden="1" x14ac:dyDescent="0.25"/>
    <row r="11057" hidden="1" x14ac:dyDescent="0.25"/>
    <row r="11058" hidden="1" x14ac:dyDescent="0.25"/>
    <row r="11059" hidden="1" x14ac:dyDescent="0.25"/>
    <row r="11060" hidden="1" x14ac:dyDescent="0.25"/>
    <row r="11061" hidden="1" x14ac:dyDescent="0.25"/>
    <row r="11062" hidden="1" x14ac:dyDescent="0.25"/>
    <row r="11063" hidden="1" x14ac:dyDescent="0.25"/>
    <row r="11064" hidden="1" x14ac:dyDescent="0.25"/>
    <row r="11065" hidden="1" x14ac:dyDescent="0.25"/>
    <row r="11066" hidden="1" x14ac:dyDescent="0.25"/>
    <row r="11067" hidden="1" x14ac:dyDescent="0.25"/>
    <row r="11068" hidden="1" x14ac:dyDescent="0.25"/>
    <row r="11069" hidden="1" x14ac:dyDescent="0.25"/>
    <row r="11070" hidden="1" x14ac:dyDescent="0.25"/>
    <row r="11071" hidden="1" x14ac:dyDescent="0.25"/>
    <row r="11072" hidden="1" x14ac:dyDescent="0.25"/>
    <row r="11073" hidden="1" x14ac:dyDescent="0.25"/>
    <row r="11074" hidden="1" x14ac:dyDescent="0.25"/>
    <row r="11075" hidden="1" x14ac:dyDescent="0.25"/>
    <row r="11076" hidden="1" x14ac:dyDescent="0.25"/>
    <row r="11077" hidden="1" x14ac:dyDescent="0.25"/>
    <row r="11078" hidden="1" x14ac:dyDescent="0.25"/>
    <row r="11079" hidden="1" x14ac:dyDescent="0.25"/>
    <row r="11080" hidden="1" x14ac:dyDescent="0.25"/>
    <row r="11081" hidden="1" x14ac:dyDescent="0.25"/>
    <row r="11082" hidden="1" x14ac:dyDescent="0.25"/>
    <row r="11083" hidden="1" x14ac:dyDescent="0.25"/>
    <row r="11084" hidden="1" x14ac:dyDescent="0.25"/>
    <row r="11085" hidden="1" x14ac:dyDescent="0.25"/>
    <row r="11086" hidden="1" x14ac:dyDescent="0.25"/>
    <row r="11087" hidden="1" x14ac:dyDescent="0.25"/>
    <row r="11088" hidden="1" x14ac:dyDescent="0.25"/>
    <row r="11089" hidden="1" x14ac:dyDescent="0.25"/>
    <row r="11090" hidden="1" x14ac:dyDescent="0.25"/>
    <row r="11091" hidden="1" x14ac:dyDescent="0.25"/>
    <row r="11092" hidden="1" x14ac:dyDescent="0.25"/>
    <row r="11093" hidden="1" x14ac:dyDescent="0.25"/>
    <row r="11094" hidden="1" x14ac:dyDescent="0.25"/>
    <row r="11095" hidden="1" x14ac:dyDescent="0.25"/>
    <row r="11096" hidden="1" x14ac:dyDescent="0.25"/>
    <row r="11097" hidden="1" x14ac:dyDescent="0.25"/>
    <row r="11098" hidden="1" x14ac:dyDescent="0.25"/>
    <row r="11099" hidden="1" x14ac:dyDescent="0.25"/>
    <row r="11100" hidden="1" x14ac:dyDescent="0.25"/>
    <row r="11101" hidden="1" x14ac:dyDescent="0.25"/>
    <row r="11102" hidden="1" x14ac:dyDescent="0.25"/>
    <row r="11103" hidden="1" x14ac:dyDescent="0.25"/>
    <row r="11104" hidden="1" x14ac:dyDescent="0.25"/>
    <row r="11105" hidden="1" x14ac:dyDescent="0.25"/>
    <row r="11106" hidden="1" x14ac:dyDescent="0.25"/>
    <row r="11107" hidden="1" x14ac:dyDescent="0.25"/>
    <row r="11108" hidden="1" x14ac:dyDescent="0.25"/>
    <row r="11109" hidden="1" x14ac:dyDescent="0.25"/>
    <row r="11110" hidden="1" x14ac:dyDescent="0.25"/>
    <row r="11111" hidden="1" x14ac:dyDescent="0.25"/>
    <row r="11112" hidden="1" x14ac:dyDescent="0.25"/>
    <row r="11113" hidden="1" x14ac:dyDescent="0.25"/>
    <row r="11114" hidden="1" x14ac:dyDescent="0.25"/>
    <row r="11115" hidden="1" x14ac:dyDescent="0.25"/>
    <row r="11116" hidden="1" x14ac:dyDescent="0.25"/>
    <row r="11117" hidden="1" x14ac:dyDescent="0.25"/>
    <row r="11118" hidden="1" x14ac:dyDescent="0.25"/>
    <row r="11119" hidden="1" x14ac:dyDescent="0.25"/>
    <row r="11120" hidden="1" x14ac:dyDescent="0.25"/>
    <row r="11121" hidden="1" x14ac:dyDescent="0.25"/>
    <row r="11122" hidden="1" x14ac:dyDescent="0.25"/>
    <row r="11123" hidden="1" x14ac:dyDescent="0.25"/>
    <row r="11124" hidden="1" x14ac:dyDescent="0.25"/>
    <row r="11125" hidden="1" x14ac:dyDescent="0.25"/>
    <row r="11126" hidden="1" x14ac:dyDescent="0.25"/>
    <row r="11127" hidden="1" x14ac:dyDescent="0.25"/>
    <row r="11128" hidden="1" x14ac:dyDescent="0.25"/>
    <row r="11129" hidden="1" x14ac:dyDescent="0.25"/>
    <row r="11130" hidden="1" x14ac:dyDescent="0.25"/>
    <row r="11131" hidden="1" x14ac:dyDescent="0.25"/>
    <row r="11132" hidden="1" x14ac:dyDescent="0.25"/>
    <row r="11133" hidden="1" x14ac:dyDescent="0.25"/>
    <row r="11134" hidden="1" x14ac:dyDescent="0.25"/>
    <row r="11135" hidden="1" x14ac:dyDescent="0.25"/>
    <row r="11136" hidden="1" x14ac:dyDescent="0.25"/>
    <row r="11137" hidden="1" x14ac:dyDescent="0.25"/>
    <row r="11138" hidden="1" x14ac:dyDescent="0.25"/>
    <row r="11139" hidden="1" x14ac:dyDescent="0.25"/>
    <row r="11140" hidden="1" x14ac:dyDescent="0.25"/>
    <row r="11141" hidden="1" x14ac:dyDescent="0.25"/>
    <row r="11142" hidden="1" x14ac:dyDescent="0.25"/>
    <row r="11143" hidden="1" x14ac:dyDescent="0.25"/>
    <row r="11144" hidden="1" x14ac:dyDescent="0.25"/>
    <row r="11145" hidden="1" x14ac:dyDescent="0.25"/>
    <row r="11146" hidden="1" x14ac:dyDescent="0.25"/>
    <row r="11147" hidden="1" x14ac:dyDescent="0.25"/>
    <row r="11148" hidden="1" x14ac:dyDescent="0.25"/>
    <row r="11149" hidden="1" x14ac:dyDescent="0.25"/>
    <row r="11150" hidden="1" x14ac:dyDescent="0.25"/>
    <row r="11151" hidden="1" x14ac:dyDescent="0.25"/>
    <row r="11152" hidden="1" x14ac:dyDescent="0.25"/>
    <row r="11153" hidden="1" x14ac:dyDescent="0.25"/>
    <row r="11154" hidden="1" x14ac:dyDescent="0.25"/>
    <row r="11155" hidden="1" x14ac:dyDescent="0.25"/>
    <row r="11156" hidden="1" x14ac:dyDescent="0.25"/>
    <row r="11157" hidden="1" x14ac:dyDescent="0.25"/>
    <row r="11158" hidden="1" x14ac:dyDescent="0.25"/>
    <row r="11159" hidden="1" x14ac:dyDescent="0.25"/>
    <row r="11160" hidden="1" x14ac:dyDescent="0.25"/>
    <row r="11161" hidden="1" x14ac:dyDescent="0.25"/>
    <row r="11162" hidden="1" x14ac:dyDescent="0.25"/>
    <row r="11163" hidden="1" x14ac:dyDescent="0.25"/>
    <row r="11164" hidden="1" x14ac:dyDescent="0.25"/>
    <row r="11165" hidden="1" x14ac:dyDescent="0.25"/>
    <row r="11166" hidden="1" x14ac:dyDescent="0.25"/>
    <row r="11167" hidden="1" x14ac:dyDescent="0.25"/>
    <row r="11168" hidden="1" x14ac:dyDescent="0.25"/>
    <row r="11169" hidden="1" x14ac:dyDescent="0.25"/>
    <row r="11170" hidden="1" x14ac:dyDescent="0.25"/>
    <row r="11171" hidden="1" x14ac:dyDescent="0.25"/>
    <row r="11172" hidden="1" x14ac:dyDescent="0.25"/>
    <row r="11173" hidden="1" x14ac:dyDescent="0.25"/>
    <row r="11174" hidden="1" x14ac:dyDescent="0.25"/>
    <row r="11175" hidden="1" x14ac:dyDescent="0.25"/>
    <row r="11176" hidden="1" x14ac:dyDescent="0.25"/>
    <row r="11177" hidden="1" x14ac:dyDescent="0.25"/>
    <row r="11178" hidden="1" x14ac:dyDescent="0.25"/>
    <row r="11179" hidden="1" x14ac:dyDescent="0.25"/>
    <row r="11180" hidden="1" x14ac:dyDescent="0.25"/>
    <row r="11181" hidden="1" x14ac:dyDescent="0.25"/>
    <row r="11182" hidden="1" x14ac:dyDescent="0.25"/>
    <row r="11183" hidden="1" x14ac:dyDescent="0.25"/>
    <row r="11184" hidden="1" x14ac:dyDescent="0.25"/>
    <row r="11185" hidden="1" x14ac:dyDescent="0.25"/>
    <row r="11186" hidden="1" x14ac:dyDescent="0.25"/>
    <row r="11187" hidden="1" x14ac:dyDescent="0.25"/>
    <row r="11188" hidden="1" x14ac:dyDescent="0.25"/>
    <row r="11189" hidden="1" x14ac:dyDescent="0.25"/>
    <row r="11190" hidden="1" x14ac:dyDescent="0.25"/>
    <row r="11191" hidden="1" x14ac:dyDescent="0.25"/>
    <row r="11192" hidden="1" x14ac:dyDescent="0.25"/>
    <row r="11193" hidden="1" x14ac:dyDescent="0.25"/>
    <row r="11194" hidden="1" x14ac:dyDescent="0.25"/>
    <row r="11195" hidden="1" x14ac:dyDescent="0.25"/>
    <row r="11196" hidden="1" x14ac:dyDescent="0.25"/>
    <row r="11197" hidden="1" x14ac:dyDescent="0.25"/>
    <row r="11198" hidden="1" x14ac:dyDescent="0.25"/>
    <row r="11199" hidden="1" x14ac:dyDescent="0.25"/>
    <row r="11200" hidden="1" x14ac:dyDescent="0.25"/>
    <row r="11201" hidden="1" x14ac:dyDescent="0.25"/>
    <row r="11202" hidden="1" x14ac:dyDescent="0.25"/>
    <row r="11203" hidden="1" x14ac:dyDescent="0.25"/>
    <row r="11204" hidden="1" x14ac:dyDescent="0.25"/>
    <row r="11205" hidden="1" x14ac:dyDescent="0.25"/>
    <row r="11206" hidden="1" x14ac:dyDescent="0.25"/>
    <row r="11207" hidden="1" x14ac:dyDescent="0.25"/>
    <row r="11208" hidden="1" x14ac:dyDescent="0.25"/>
    <row r="11209" hidden="1" x14ac:dyDescent="0.25"/>
    <row r="11210" hidden="1" x14ac:dyDescent="0.25"/>
    <row r="11211" hidden="1" x14ac:dyDescent="0.25"/>
    <row r="11212" hidden="1" x14ac:dyDescent="0.25"/>
    <row r="11213" hidden="1" x14ac:dyDescent="0.25"/>
    <row r="11214" hidden="1" x14ac:dyDescent="0.25"/>
    <row r="11215" hidden="1" x14ac:dyDescent="0.25"/>
    <row r="11216" hidden="1" x14ac:dyDescent="0.25"/>
    <row r="11217" hidden="1" x14ac:dyDescent="0.25"/>
    <row r="11218" hidden="1" x14ac:dyDescent="0.25"/>
    <row r="11219" hidden="1" x14ac:dyDescent="0.25"/>
    <row r="11220" hidden="1" x14ac:dyDescent="0.25"/>
    <row r="11221" hidden="1" x14ac:dyDescent="0.25"/>
    <row r="11222" hidden="1" x14ac:dyDescent="0.25"/>
    <row r="11223" hidden="1" x14ac:dyDescent="0.25"/>
    <row r="11224" hidden="1" x14ac:dyDescent="0.25"/>
    <row r="11225" hidden="1" x14ac:dyDescent="0.25"/>
    <row r="11226" hidden="1" x14ac:dyDescent="0.25"/>
    <row r="11227" hidden="1" x14ac:dyDescent="0.25"/>
    <row r="11228" hidden="1" x14ac:dyDescent="0.25"/>
    <row r="11229" hidden="1" x14ac:dyDescent="0.25"/>
    <row r="11230" hidden="1" x14ac:dyDescent="0.25"/>
    <row r="11231" hidden="1" x14ac:dyDescent="0.25"/>
    <row r="11232" hidden="1" x14ac:dyDescent="0.25"/>
    <row r="11233" hidden="1" x14ac:dyDescent="0.25"/>
    <row r="11234" hidden="1" x14ac:dyDescent="0.25"/>
    <row r="11235" hidden="1" x14ac:dyDescent="0.25"/>
    <row r="11236" hidden="1" x14ac:dyDescent="0.25"/>
    <row r="11237" hidden="1" x14ac:dyDescent="0.25"/>
    <row r="11238" hidden="1" x14ac:dyDescent="0.25"/>
    <row r="11239" hidden="1" x14ac:dyDescent="0.25"/>
    <row r="11240" hidden="1" x14ac:dyDescent="0.25"/>
    <row r="11241" hidden="1" x14ac:dyDescent="0.25"/>
    <row r="11242" hidden="1" x14ac:dyDescent="0.25"/>
    <row r="11243" hidden="1" x14ac:dyDescent="0.25"/>
    <row r="11244" hidden="1" x14ac:dyDescent="0.25"/>
    <row r="11245" hidden="1" x14ac:dyDescent="0.25"/>
    <row r="11246" hidden="1" x14ac:dyDescent="0.25"/>
    <row r="11247" hidden="1" x14ac:dyDescent="0.25"/>
    <row r="11248" hidden="1" x14ac:dyDescent="0.25"/>
    <row r="11249" hidden="1" x14ac:dyDescent="0.25"/>
    <row r="11250" hidden="1" x14ac:dyDescent="0.25"/>
    <row r="11251" hidden="1" x14ac:dyDescent="0.25"/>
    <row r="11252" hidden="1" x14ac:dyDescent="0.25"/>
    <row r="11253" hidden="1" x14ac:dyDescent="0.25"/>
    <row r="11254" hidden="1" x14ac:dyDescent="0.25"/>
    <row r="11255" hidden="1" x14ac:dyDescent="0.25"/>
    <row r="11256" hidden="1" x14ac:dyDescent="0.25"/>
    <row r="11257" hidden="1" x14ac:dyDescent="0.25"/>
    <row r="11258" hidden="1" x14ac:dyDescent="0.25"/>
    <row r="11259" hidden="1" x14ac:dyDescent="0.25"/>
    <row r="11260" hidden="1" x14ac:dyDescent="0.25"/>
    <row r="11261" hidden="1" x14ac:dyDescent="0.25"/>
    <row r="11262" hidden="1" x14ac:dyDescent="0.25"/>
    <row r="11263" hidden="1" x14ac:dyDescent="0.25"/>
    <row r="11264" hidden="1" x14ac:dyDescent="0.25"/>
    <row r="11265" hidden="1" x14ac:dyDescent="0.25"/>
    <row r="11266" hidden="1" x14ac:dyDescent="0.25"/>
    <row r="11267" hidden="1" x14ac:dyDescent="0.25"/>
    <row r="11268" hidden="1" x14ac:dyDescent="0.25"/>
    <row r="11269" hidden="1" x14ac:dyDescent="0.25"/>
    <row r="11270" hidden="1" x14ac:dyDescent="0.25"/>
    <row r="11271" hidden="1" x14ac:dyDescent="0.25"/>
    <row r="11272" hidden="1" x14ac:dyDescent="0.25"/>
    <row r="11273" hidden="1" x14ac:dyDescent="0.25"/>
    <row r="11274" hidden="1" x14ac:dyDescent="0.25"/>
    <row r="11275" hidden="1" x14ac:dyDescent="0.25"/>
    <row r="11276" hidden="1" x14ac:dyDescent="0.25"/>
    <row r="11277" hidden="1" x14ac:dyDescent="0.25"/>
    <row r="11278" hidden="1" x14ac:dyDescent="0.25"/>
    <row r="11279" hidden="1" x14ac:dyDescent="0.25"/>
    <row r="11280" hidden="1" x14ac:dyDescent="0.25"/>
    <row r="11281" hidden="1" x14ac:dyDescent="0.25"/>
    <row r="11282" hidden="1" x14ac:dyDescent="0.25"/>
    <row r="11283" hidden="1" x14ac:dyDescent="0.25"/>
    <row r="11284" hidden="1" x14ac:dyDescent="0.25"/>
    <row r="11285" hidden="1" x14ac:dyDescent="0.25"/>
    <row r="11286" hidden="1" x14ac:dyDescent="0.25"/>
    <row r="11287" hidden="1" x14ac:dyDescent="0.25"/>
    <row r="11288" hidden="1" x14ac:dyDescent="0.25"/>
    <row r="11289" hidden="1" x14ac:dyDescent="0.25"/>
    <row r="11290" hidden="1" x14ac:dyDescent="0.25"/>
    <row r="11291" hidden="1" x14ac:dyDescent="0.25"/>
    <row r="11292" hidden="1" x14ac:dyDescent="0.25"/>
    <row r="11293" hidden="1" x14ac:dyDescent="0.25"/>
    <row r="11294" hidden="1" x14ac:dyDescent="0.25"/>
    <row r="11295" hidden="1" x14ac:dyDescent="0.25"/>
    <row r="11296" hidden="1" x14ac:dyDescent="0.25"/>
    <row r="11297" hidden="1" x14ac:dyDescent="0.25"/>
    <row r="11298" hidden="1" x14ac:dyDescent="0.25"/>
    <row r="11299" hidden="1" x14ac:dyDescent="0.25"/>
    <row r="11300" hidden="1" x14ac:dyDescent="0.25"/>
    <row r="11301" hidden="1" x14ac:dyDescent="0.25"/>
    <row r="11302" hidden="1" x14ac:dyDescent="0.25"/>
    <row r="11303" hidden="1" x14ac:dyDescent="0.25"/>
    <row r="11304" hidden="1" x14ac:dyDescent="0.25"/>
    <row r="11305" hidden="1" x14ac:dyDescent="0.25"/>
    <row r="11306" hidden="1" x14ac:dyDescent="0.25"/>
    <row r="11307" hidden="1" x14ac:dyDescent="0.25"/>
    <row r="11308" hidden="1" x14ac:dyDescent="0.25"/>
    <row r="11309" hidden="1" x14ac:dyDescent="0.25"/>
    <row r="11310" hidden="1" x14ac:dyDescent="0.25"/>
    <row r="11311" hidden="1" x14ac:dyDescent="0.25"/>
    <row r="11312" hidden="1" x14ac:dyDescent="0.25"/>
    <row r="11313" hidden="1" x14ac:dyDescent="0.25"/>
    <row r="11314" hidden="1" x14ac:dyDescent="0.25"/>
    <row r="11315" hidden="1" x14ac:dyDescent="0.25"/>
    <row r="11316" hidden="1" x14ac:dyDescent="0.25"/>
    <row r="11317" hidden="1" x14ac:dyDescent="0.25"/>
    <row r="11318" hidden="1" x14ac:dyDescent="0.25"/>
    <row r="11319" hidden="1" x14ac:dyDescent="0.25"/>
    <row r="11320" hidden="1" x14ac:dyDescent="0.25"/>
    <row r="11321" hidden="1" x14ac:dyDescent="0.25"/>
    <row r="11322" hidden="1" x14ac:dyDescent="0.25"/>
    <row r="11323" hidden="1" x14ac:dyDescent="0.25"/>
    <row r="11324" hidden="1" x14ac:dyDescent="0.25"/>
    <row r="11325" hidden="1" x14ac:dyDescent="0.25"/>
    <row r="11326" hidden="1" x14ac:dyDescent="0.25"/>
    <row r="11327" hidden="1" x14ac:dyDescent="0.25"/>
    <row r="11328" hidden="1" x14ac:dyDescent="0.25"/>
    <row r="11329" hidden="1" x14ac:dyDescent="0.25"/>
    <row r="11330" hidden="1" x14ac:dyDescent="0.25"/>
    <row r="11331" hidden="1" x14ac:dyDescent="0.25"/>
    <row r="11332" hidden="1" x14ac:dyDescent="0.25"/>
    <row r="11333" hidden="1" x14ac:dyDescent="0.25"/>
    <row r="11334" hidden="1" x14ac:dyDescent="0.25"/>
    <row r="11335" hidden="1" x14ac:dyDescent="0.25"/>
    <row r="11336" hidden="1" x14ac:dyDescent="0.25"/>
    <row r="11337" hidden="1" x14ac:dyDescent="0.25"/>
    <row r="11338" hidden="1" x14ac:dyDescent="0.25"/>
    <row r="11339" hidden="1" x14ac:dyDescent="0.25"/>
    <row r="11340" hidden="1" x14ac:dyDescent="0.25"/>
    <row r="11341" hidden="1" x14ac:dyDescent="0.25"/>
    <row r="11342" hidden="1" x14ac:dyDescent="0.25"/>
    <row r="11343" hidden="1" x14ac:dyDescent="0.25"/>
    <row r="11344" hidden="1" x14ac:dyDescent="0.25"/>
    <row r="11345" hidden="1" x14ac:dyDescent="0.25"/>
    <row r="11346" hidden="1" x14ac:dyDescent="0.25"/>
    <row r="11347" hidden="1" x14ac:dyDescent="0.25"/>
    <row r="11348" hidden="1" x14ac:dyDescent="0.25"/>
    <row r="11349" hidden="1" x14ac:dyDescent="0.25"/>
    <row r="11350" hidden="1" x14ac:dyDescent="0.25"/>
    <row r="11351" hidden="1" x14ac:dyDescent="0.25"/>
    <row r="11352" hidden="1" x14ac:dyDescent="0.25"/>
    <row r="11353" hidden="1" x14ac:dyDescent="0.25"/>
    <row r="11354" hidden="1" x14ac:dyDescent="0.25"/>
    <row r="11355" hidden="1" x14ac:dyDescent="0.25"/>
    <row r="11356" hidden="1" x14ac:dyDescent="0.25"/>
    <row r="11357" hidden="1" x14ac:dyDescent="0.25"/>
    <row r="11358" hidden="1" x14ac:dyDescent="0.25"/>
    <row r="11359" hidden="1" x14ac:dyDescent="0.25"/>
    <row r="11360" hidden="1" x14ac:dyDescent="0.25"/>
    <row r="11361" hidden="1" x14ac:dyDescent="0.25"/>
    <row r="11362" hidden="1" x14ac:dyDescent="0.25"/>
    <row r="11363" hidden="1" x14ac:dyDescent="0.25"/>
    <row r="11364" hidden="1" x14ac:dyDescent="0.25"/>
    <row r="11365" hidden="1" x14ac:dyDescent="0.25"/>
    <row r="11366" hidden="1" x14ac:dyDescent="0.25"/>
    <row r="11367" hidden="1" x14ac:dyDescent="0.25"/>
    <row r="11368" hidden="1" x14ac:dyDescent="0.25"/>
    <row r="11369" hidden="1" x14ac:dyDescent="0.25"/>
    <row r="11370" hidden="1" x14ac:dyDescent="0.25"/>
    <row r="11371" hidden="1" x14ac:dyDescent="0.25"/>
    <row r="11372" hidden="1" x14ac:dyDescent="0.25"/>
    <row r="11373" hidden="1" x14ac:dyDescent="0.25"/>
    <row r="11374" hidden="1" x14ac:dyDescent="0.25"/>
    <row r="11375" hidden="1" x14ac:dyDescent="0.25"/>
    <row r="11376" hidden="1" x14ac:dyDescent="0.25"/>
    <row r="11377" hidden="1" x14ac:dyDescent="0.25"/>
    <row r="11378" hidden="1" x14ac:dyDescent="0.25"/>
    <row r="11379" hidden="1" x14ac:dyDescent="0.25"/>
    <row r="11380" hidden="1" x14ac:dyDescent="0.25"/>
    <row r="11381" hidden="1" x14ac:dyDescent="0.25"/>
    <row r="11382" hidden="1" x14ac:dyDescent="0.25"/>
    <row r="11383" hidden="1" x14ac:dyDescent="0.25"/>
    <row r="11384" hidden="1" x14ac:dyDescent="0.25"/>
    <row r="11385" hidden="1" x14ac:dyDescent="0.25"/>
    <row r="11386" hidden="1" x14ac:dyDescent="0.25"/>
    <row r="11387" hidden="1" x14ac:dyDescent="0.25"/>
    <row r="11388" hidden="1" x14ac:dyDescent="0.25"/>
    <row r="11389" hidden="1" x14ac:dyDescent="0.25"/>
    <row r="11390" hidden="1" x14ac:dyDescent="0.25"/>
    <row r="11391" hidden="1" x14ac:dyDescent="0.25"/>
    <row r="11392" hidden="1" x14ac:dyDescent="0.25"/>
    <row r="11393" hidden="1" x14ac:dyDescent="0.25"/>
    <row r="11394" hidden="1" x14ac:dyDescent="0.25"/>
    <row r="11395" hidden="1" x14ac:dyDescent="0.25"/>
    <row r="11396" hidden="1" x14ac:dyDescent="0.25"/>
    <row r="11397" hidden="1" x14ac:dyDescent="0.25"/>
    <row r="11398" hidden="1" x14ac:dyDescent="0.25"/>
    <row r="11399" hidden="1" x14ac:dyDescent="0.25"/>
    <row r="11400" hidden="1" x14ac:dyDescent="0.25"/>
    <row r="11401" hidden="1" x14ac:dyDescent="0.25"/>
    <row r="11402" hidden="1" x14ac:dyDescent="0.25"/>
    <row r="11403" hidden="1" x14ac:dyDescent="0.25"/>
    <row r="11404" hidden="1" x14ac:dyDescent="0.25"/>
    <row r="11405" hidden="1" x14ac:dyDescent="0.25"/>
    <row r="11406" hidden="1" x14ac:dyDescent="0.25"/>
    <row r="11407" hidden="1" x14ac:dyDescent="0.25"/>
    <row r="11408" hidden="1" x14ac:dyDescent="0.25"/>
    <row r="11409" hidden="1" x14ac:dyDescent="0.25"/>
    <row r="11410" hidden="1" x14ac:dyDescent="0.25"/>
    <row r="11411" hidden="1" x14ac:dyDescent="0.25"/>
    <row r="11412" hidden="1" x14ac:dyDescent="0.25"/>
    <row r="11413" hidden="1" x14ac:dyDescent="0.25"/>
    <row r="11414" hidden="1" x14ac:dyDescent="0.25"/>
    <row r="11415" hidden="1" x14ac:dyDescent="0.25"/>
    <row r="11416" hidden="1" x14ac:dyDescent="0.25"/>
    <row r="11417" hidden="1" x14ac:dyDescent="0.25"/>
    <row r="11418" hidden="1" x14ac:dyDescent="0.25"/>
    <row r="11419" hidden="1" x14ac:dyDescent="0.25"/>
    <row r="11420" hidden="1" x14ac:dyDescent="0.25"/>
    <row r="11421" hidden="1" x14ac:dyDescent="0.25"/>
    <row r="11422" hidden="1" x14ac:dyDescent="0.25"/>
    <row r="11423" hidden="1" x14ac:dyDescent="0.25"/>
    <row r="11424" hidden="1" x14ac:dyDescent="0.25"/>
    <row r="11425" hidden="1" x14ac:dyDescent="0.25"/>
    <row r="11426" hidden="1" x14ac:dyDescent="0.25"/>
    <row r="11427" hidden="1" x14ac:dyDescent="0.25"/>
    <row r="11428" hidden="1" x14ac:dyDescent="0.25"/>
    <row r="11429" hidden="1" x14ac:dyDescent="0.25"/>
    <row r="11430" hidden="1" x14ac:dyDescent="0.25"/>
    <row r="11431" hidden="1" x14ac:dyDescent="0.25"/>
    <row r="11432" hidden="1" x14ac:dyDescent="0.25"/>
    <row r="11433" hidden="1" x14ac:dyDescent="0.25"/>
    <row r="11434" hidden="1" x14ac:dyDescent="0.25"/>
    <row r="11435" hidden="1" x14ac:dyDescent="0.25"/>
    <row r="11436" hidden="1" x14ac:dyDescent="0.25"/>
    <row r="11437" hidden="1" x14ac:dyDescent="0.25"/>
    <row r="11438" hidden="1" x14ac:dyDescent="0.25"/>
    <row r="11439" hidden="1" x14ac:dyDescent="0.25"/>
    <row r="11440" hidden="1" x14ac:dyDescent="0.25"/>
    <row r="11441" hidden="1" x14ac:dyDescent="0.25"/>
    <row r="11442" hidden="1" x14ac:dyDescent="0.25"/>
    <row r="11443" hidden="1" x14ac:dyDescent="0.25"/>
    <row r="11444" hidden="1" x14ac:dyDescent="0.25"/>
    <row r="11445" hidden="1" x14ac:dyDescent="0.25"/>
    <row r="11446" hidden="1" x14ac:dyDescent="0.25"/>
    <row r="11447" hidden="1" x14ac:dyDescent="0.25"/>
    <row r="11448" hidden="1" x14ac:dyDescent="0.25"/>
    <row r="11449" hidden="1" x14ac:dyDescent="0.25"/>
    <row r="11450" hidden="1" x14ac:dyDescent="0.25"/>
    <row r="11451" hidden="1" x14ac:dyDescent="0.25"/>
    <row r="11452" hidden="1" x14ac:dyDescent="0.25"/>
    <row r="11453" hidden="1" x14ac:dyDescent="0.25"/>
    <row r="11454" hidden="1" x14ac:dyDescent="0.25"/>
    <row r="11455" hidden="1" x14ac:dyDescent="0.25"/>
    <row r="11456" hidden="1" x14ac:dyDescent="0.25"/>
    <row r="11457" hidden="1" x14ac:dyDescent="0.25"/>
    <row r="11458" hidden="1" x14ac:dyDescent="0.25"/>
    <row r="11459" hidden="1" x14ac:dyDescent="0.25"/>
    <row r="11460" hidden="1" x14ac:dyDescent="0.25"/>
    <row r="11461" hidden="1" x14ac:dyDescent="0.25"/>
    <row r="11462" hidden="1" x14ac:dyDescent="0.25"/>
    <row r="11463" hidden="1" x14ac:dyDescent="0.25"/>
    <row r="11464" hidden="1" x14ac:dyDescent="0.25"/>
    <row r="11465" hidden="1" x14ac:dyDescent="0.25"/>
    <row r="11466" hidden="1" x14ac:dyDescent="0.25"/>
    <row r="11467" hidden="1" x14ac:dyDescent="0.25"/>
    <row r="11468" hidden="1" x14ac:dyDescent="0.25"/>
    <row r="11469" hidden="1" x14ac:dyDescent="0.25"/>
    <row r="11470" hidden="1" x14ac:dyDescent="0.25"/>
    <row r="11471" hidden="1" x14ac:dyDescent="0.25"/>
    <row r="11472" hidden="1" x14ac:dyDescent="0.25"/>
    <row r="11473" hidden="1" x14ac:dyDescent="0.25"/>
    <row r="11474" hidden="1" x14ac:dyDescent="0.25"/>
    <row r="11475" hidden="1" x14ac:dyDescent="0.25"/>
    <row r="11476" hidden="1" x14ac:dyDescent="0.25"/>
    <row r="11477" hidden="1" x14ac:dyDescent="0.25"/>
    <row r="11478" hidden="1" x14ac:dyDescent="0.25"/>
    <row r="11479" hidden="1" x14ac:dyDescent="0.25"/>
    <row r="11480" hidden="1" x14ac:dyDescent="0.25"/>
    <row r="11481" hidden="1" x14ac:dyDescent="0.25"/>
    <row r="11482" hidden="1" x14ac:dyDescent="0.25"/>
    <row r="11483" hidden="1" x14ac:dyDescent="0.25"/>
    <row r="11484" hidden="1" x14ac:dyDescent="0.25"/>
    <row r="11485" hidden="1" x14ac:dyDescent="0.25"/>
    <row r="11486" hidden="1" x14ac:dyDescent="0.25"/>
    <row r="11487" hidden="1" x14ac:dyDescent="0.25"/>
    <row r="11488" hidden="1" x14ac:dyDescent="0.25"/>
    <row r="11489" hidden="1" x14ac:dyDescent="0.25"/>
    <row r="11490" hidden="1" x14ac:dyDescent="0.25"/>
    <row r="11491" hidden="1" x14ac:dyDescent="0.25"/>
    <row r="11492" hidden="1" x14ac:dyDescent="0.25"/>
    <row r="11493" hidden="1" x14ac:dyDescent="0.25"/>
    <row r="11494" hidden="1" x14ac:dyDescent="0.25"/>
    <row r="11495" hidden="1" x14ac:dyDescent="0.25"/>
    <row r="11496" hidden="1" x14ac:dyDescent="0.25"/>
    <row r="11497" hidden="1" x14ac:dyDescent="0.25"/>
    <row r="11498" hidden="1" x14ac:dyDescent="0.25"/>
    <row r="11499" hidden="1" x14ac:dyDescent="0.25"/>
    <row r="11500" hidden="1" x14ac:dyDescent="0.25"/>
    <row r="11501" hidden="1" x14ac:dyDescent="0.25"/>
    <row r="11502" hidden="1" x14ac:dyDescent="0.25"/>
    <row r="11503" hidden="1" x14ac:dyDescent="0.25"/>
    <row r="11504" hidden="1" x14ac:dyDescent="0.25"/>
    <row r="11505" hidden="1" x14ac:dyDescent="0.25"/>
    <row r="11506" hidden="1" x14ac:dyDescent="0.25"/>
    <row r="11507" hidden="1" x14ac:dyDescent="0.25"/>
    <row r="11508" hidden="1" x14ac:dyDescent="0.25"/>
    <row r="11509" hidden="1" x14ac:dyDescent="0.25"/>
    <row r="11510" hidden="1" x14ac:dyDescent="0.25"/>
    <row r="11511" hidden="1" x14ac:dyDescent="0.25"/>
    <row r="11512" hidden="1" x14ac:dyDescent="0.25"/>
    <row r="11513" hidden="1" x14ac:dyDescent="0.25"/>
    <row r="11514" hidden="1" x14ac:dyDescent="0.25"/>
    <row r="11515" hidden="1" x14ac:dyDescent="0.25"/>
    <row r="11516" hidden="1" x14ac:dyDescent="0.25"/>
    <row r="11517" hidden="1" x14ac:dyDescent="0.25"/>
    <row r="11518" hidden="1" x14ac:dyDescent="0.25"/>
    <row r="11519" hidden="1" x14ac:dyDescent="0.25"/>
    <row r="11520" hidden="1" x14ac:dyDescent="0.25"/>
    <row r="11521" hidden="1" x14ac:dyDescent="0.25"/>
    <row r="11522" hidden="1" x14ac:dyDescent="0.25"/>
    <row r="11523" hidden="1" x14ac:dyDescent="0.25"/>
    <row r="11524" hidden="1" x14ac:dyDescent="0.25"/>
    <row r="11525" hidden="1" x14ac:dyDescent="0.25"/>
    <row r="11526" hidden="1" x14ac:dyDescent="0.25"/>
    <row r="11527" hidden="1" x14ac:dyDescent="0.25"/>
    <row r="11528" hidden="1" x14ac:dyDescent="0.25"/>
    <row r="11529" hidden="1" x14ac:dyDescent="0.25"/>
    <row r="11530" hidden="1" x14ac:dyDescent="0.25"/>
    <row r="11531" hidden="1" x14ac:dyDescent="0.25"/>
    <row r="11532" hidden="1" x14ac:dyDescent="0.25"/>
    <row r="11533" hidden="1" x14ac:dyDescent="0.25"/>
    <row r="11534" hidden="1" x14ac:dyDescent="0.25"/>
    <row r="11535" hidden="1" x14ac:dyDescent="0.25"/>
    <row r="11536" hidden="1" x14ac:dyDescent="0.25"/>
    <row r="11537" hidden="1" x14ac:dyDescent="0.25"/>
    <row r="11538" hidden="1" x14ac:dyDescent="0.25"/>
    <row r="11539" hidden="1" x14ac:dyDescent="0.25"/>
    <row r="11540" hidden="1" x14ac:dyDescent="0.25"/>
    <row r="11541" hidden="1" x14ac:dyDescent="0.25"/>
    <row r="11542" hidden="1" x14ac:dyDescent="0.25"/>
    <row r="11543" hidden="1" x14ac:dyDescent="0.25"/>
    <row r="11544" hidden="1" x14ac:dyDescent="0.25"/>
    <row r="11545" hidden="1" x14ac:dyDescent="0.25"/>
    <row r="11546" hidden="1" x14ac:dyDescent="0.25"/>
    <row r="11547" hidden="1" x14ac:dyDescent="0.25"/>
    <row r="11548" hidden="1" x14ac:dyDescent="0.25"/>
    <row r="11549" hidden="1" x14ac:dyDescent="0.25"/>
    <row r="11550" hidden="1" x14ac:dyDescent="0.25"/>
    <row r="11551" hidden="1" x14ac:dyDescent="0.25"/>
    <row r="11552" hidden="1" x14ac:dyDescent="0.25"/>
    <row r="11553" hidden="1" x14ac:dyDescent="0.25"/>
    <row r="11554" hidden="1" x14ac:dyDescent="0.25"/>
    <row r="11555" hidden="1" x14ac:dyDescent="0.25"/>
    <row r="11556" hidden="1" x14ac:dyDescent="0.25"/>
    <row r="11557" hidden="1" x14ac:dyDescent="0.25"/>
    <row r="11558" hidden="1" x14ac:dyDescent="0.25"/>
    <row r="11559" hidden="1" x14ac:dyDescent="0.25"/>
    <row r="11560" hidden="1" x14ac:dyDescent="0.25"/>
    <row r="11561" hidden="1" x14ac:dyDescent="0.25"/>
    <row r="11562" hidden="1" x14ac:dyDescent="0.25"/>
    <row r="11563" hidden="1" x14ac:dyDescent="0.25"/>
    <row r="11564" hidden="1" x14ac:dyDescent="0.25"/>
    <row r="11565" hidden="1" x14ac:dyDescent="0.25"/>
    <row r="11566" hidden="1" x14ac:dyDescent="0.25"/>
    <row r="11567" hidden="1" x14ac:dyDescent="0.25"/>
    <row r="11568" hidden="1" x14ac:dyDescent="0.25"/>
    <row r="11569" hidden="1" x14ac:dyDescent="0.25"/>
    <row r="11570" hidden="1" x14ac:dyDescent="0.25"/>
    <row r="11571" hidden="1" x14ac:dyDescent="0.25"/>
    <row r="11572" hidden="1" x14ac:dyDescent="0.25"/>
    <row r="11573" hidden="1" x14ac:dyDescent="0.25"/>
    <row r="11574" hidden="1" x14ac:dyDescent="0.25"/>
    <row r="11575" hidden="1" x14ac:dyDescent="0.25"/>
    <row r="11576" hidden="1" x14ac:dyDescent="0.25"/>
    <row r="11577" hidden="1" x14ac:dyDescent="0.25"/>
    <row r="11578" hidden="1" x14ac:dyDescent="0.25"/>
    <row r="11579" hidden="1" x14ac:dyDescent="0.25"/>
    <row r="11580" hidden="1" x14ac:dyDescent="0.25"/>
    <row r="11581" hidden="1" x14ac:dyDescent="0.25"/>
    <row r="11582" hidden="1" x14ac:dyDescent="0.25"/>
    <row r="11583" hidden="1" x14ac:dyDescent="0.25"/>
    <row r="11584" hidden="1" x14ac:dyDescent="0.25"/>
    <row r="11585" hidden="1" x14ac:dyDescent="0.25"/>
    <row r="11586" hidden="1" x14ac:dyDescent="0.25"/>
    <row r="11587" hidden="1" x14ac:dyDescent="0.25"/>
    <row r="11588" hidden="1" x14ac:dyDescent="0.25"/>
    <row r="11589" hidden="1" x14ac:dyDescent="0.25"/>
    <row r="11590" hidden="1" x14ac:dyDescent="0.25"/>
    <row r="11591" hidden="1" x14ac:dyDescent="0.25"/>
    <row r="11592" hidden="1" x14ac:dyDescent="0.25"/>
    <row r="11593" hidden="1" x14ac:dyDescent="0.25"/>
    <row r="11594" hidden="1" x14ac:dyDescent="0.25"/>
    <row r="11595" hidden="1" x14ac:dyDescent="0.25"/>
    <row r="11596" hidden="1" x14ac:dyDescent="0.25"/>
    <row r="11597" hidden="1" x14ac:dyDescent="0.25"/>
    <row r="11598" hidden="1" x14ac:dyDescent="0.25"/>
    <row r="11599" hidden="1" x14ac:dyDescent="0.25"/>
    <row r="11600" hidden="1" x14ac:dyDescent="0.25"/>
    <row r="11601" hidden="1" x14ac:dyDescent="0.25"/>
    <row r="11602" hidden="1" x14ac:dyDescent="0.25"/>
    <row r="11603" hidden="1" x14ac:dyDescent="0.25"/>
    <row r="11604" hidden="1" x14ac:dyDescent="0.25"/>
    <row r="11605" hidden="1" x14ac:dyDescent="0.25"/>
    <row r="11606" hidden="1" x14ac:dyDescent="0.25"/>
    <row r="11607" hidden="1" x14ac:dyDescent="0.25"/>
    <row r="11608" hidden="1" x14ac:dyDescent="0.25"/>
    <row r="11609" hidden="1" x14ac:dyDescent="0.25"/>
    <row r="11610" hidden="1" x14ac:dyDescent="0.25"/>
    <row r="11611" hidden="1" x14ac:dyDescent="0.25"/>
    <row r="11612" hidden="1" x14ac:dyDescent="0.25"/>
    <row r="11613" hidden="1" x14ac:dyDescent="0.25"/>
    <row r="11614" hidden="1" x14ac:dyDescent="0.25"/>
    <row r="11615" hidden="1" x14ac:dyDescent="0.25"/>
    <row r="11616" hidden="1" x14ac:dyDescent="0.25"/>
    <row r="11617" hidden="1" x14ac:dyDescent="0.25"/>
    <row r="11618" hidden="1" x14ac:dyDescent="0.25"/>
    <row r="11619" hidden="1" x14ac:dyDescent="0.25"/>
    <row r="11620" hidden="1" x14ac:dyDescent="0.25"/>
    <row r="11621" hidden="1" x14ac:dyDescent="0.25"/>
    <row r="11622" hidden="1" x14ac:dyDescent="0.25"/>
    <row r="11623" hidden="1" x14ac:dyDescent="0.25"/>
    <row r="11624" hidden="1" x14ac:dyDescent="0.25"/>
    <row r="11625" hidden="1" x14ac:dyDescent="0.25"/>
    <row r="11626" hidden="1" x14ac:dyDescent="0.25"/>
    <row r="11627" hidden="1" x14ac:dyDescent="0.25"/>
    <row r="11628" hidden="1" x14ac:dyDescent="0.25"/>
    <row r="11629" hidden="1" x14ac:dyDescent="0.25"/>
    <row r="11630" hidden="1" x14ac:dyDescent="0.25"/>
    <row r="11631" hidden="1" x14ac:dyDescent="0.25"/>
    <row r="11632" hidden="1" x14ac:dyDescent="0.25"/>
    <row r="11633" hidden="1" x14ac:dyDescent="0.25"/>
    <row r="11634" hidden="1" x14ac:dyDescent="0.25"/>
    <row r="11635" hidden="1" x14ac:dyDescent="0.25"/>
    <row r="11636" hidden="1" x14ac:dyDescent="0.25"/>
    <row r="11637" hidden="1" x14ac:dyDescent="0.25"/>
    <row r="11638" hidden="1" x14ac:dyDescent="0.25"/>
    <row r="11639" hidden="1" x14ac:dyDescent="0.25"/>
    <row r="11640" hidden="1" x14ac:dyDescent="0.25"/>
    <row r="11641" hidden="1" x14ac:dyDescent="0.25"/>
    <row r="11642" hidden="1" x14ac:dyDescent="0.25"/>
    <row r="11643" hidden="1" x14ac:dyDescent="0.25"/>
    <row r="11644" hidden="1" x14ac:dyDescent="0.25"/>
    <row r="11645" hidden="1" x14ac:dyDescent="0.25"/>
    <row r="11646" hidden="1" x14ac:dyDescent="0.25"/>
    <row r="11647" hidden="1" x14ac:dyDescent="0.25"/>
    <row r="11648" hidden="1" x14ac:dyDescent="0.25"/>
    <row r="11649" hidden="1" x14ac:dyDescent="0.25"/>
    <row r="11650" hidden="1" x14ac:dyDescent="0.25"/>
    <row r="11651" hidden="1" x14ac:dyDescent="0.25"/>
    <row r="11652" hidden="1" x14ac:dyDescent="0.25"/>
    <row r="11653" hidden="1" x14ac:dyDescent="0.25"/>
    <row r="11654" hidden="1" x14ac:dyDescent="0.25"/>
    <row r="11655" hidden="1" x14ac:dyDescent="0.25"/>
    <row r="11656" hidden="1" x14ac:dyDescent="0.25"/>
    <row r="11657" hidden="1" x14ac:dyDescent="0.25"/>
    <row r="11658" hidden="1" x14ac:dyDescent="0.25"/>
    <row r="11659" hidden="1" x14ac:dyDescent="0.25"/>
    <row r="11660" hidden="1" x14ac:dyDescent="0.25"/>
    <row r="11661" hidden="1" x14ac:dyDescent="0.25"/>
    <row r="11662" hidden="1" x14ac:dyDescent="0.25"/>
    <row r="11663" hidden="1" x14ac:dyDescent="0.25"/>
    <row r="11664" hidden="1" x14ac:dyDescent="0.25"/>
    <row r="11665" hidden="1" x14ac:dyDescent="0.25"/>
    <row r="11666" hidden="1" x14ac:dyDescent="0.25"/>
    <row r="11667" hidden="1" x14ac:dyDescent="0.25"/>
    <row r="11668" hidden="1" x14ac:dyDescent="0.25"/>
    <row r="11669" hidden="1" x14ac:dyDescent="0.25"/>
    <row r="11670" hidden="1" x14ac:dyDescent="0.25"/>
    <row r="11671" hidden="1" x14ac:dyDescent="0.25"/>
    <row r="11672" hidden="1" x14ac:dyDescent="0.25"/>
    <row r="11673" hidden="1" x14ac:dyDescent="0.25"/>
    <row r="11674" hidden="1" x14ac:dyDescent="0.25"/>
    <row r="11675" hidden="1" x14ac:dyDescent="0.25"/>
    <row r="11676" hidden="1" x14ac:dyDescent="0.25"/>
    <row r="11677" hidden="1" x14ac:dyDescent="0.25"/>
    <row r="11678" hidden="1" x14ac:dyDescent="0.25"/>
    <row r="11679" hidden="1" x14ac:dyDescent="0.25"/>
    <row r="11680" hidden="1" x14ac:dyDescent="0.25"/>
    <row r="11681" hidden="1" x14ac:dyDescent="0.25"/>
    <row r="11682" hidden="1" x14ac:dyDescent="0.25"/>
    <row r="11683" hidden="1" x14ac:dyDescent="0.25"/>
    <row r="11684" hidden="1" x14ac:dyDescent="0.25"/>
    <row r="11685" hidden="1" x14ac:dyDescent="0.25"/>
    <row r="11686" hidden="1" x14ac:dyDescent="0.25"/>
    <row r="11687" hidden="1" x14ac:dyDescent="0.25"/>
    <row r="11688" hidden="1" x14ac:dyDescent="0.25"/>
    <row r="11689" hidden="1" x14ac:dyDescent="0.25"/>
    <row r="11690" hidden="1" x14ac:dyDescent="0.25"/>
    <row r="11691" hidden="1" x14ac:dyDescent="0.25"/>
    <row r="11692" hidden="1" x14ac:dyDescent="0.25"/>
    <row r="11693" hidden="1" x14ac:dyDescent="0.25"/>
    <row r="11694" hidden="1" x14ac:dyDescent="0.25"/>
    <row r="11695" hidden="1" x14ac:dyDescent="0.25"/>
    <row r="11696" hidden="1" x14ac:dyDescent="0.25"/>
    <row r="11697" hidden="1" x14ac:dyDescent="0.25"/>
    <row r="11698" hidden="1" x14ac:dyDescent="0.25"/>
    <row r="11699" hidden="1" x14ac:dyDescent="0.25"/>
    <row r="11700" hidden="1" x14ac:dyDescent="0.25"/>
    <row r="11701" hidden="1" x14ac:dyDescent="0.25"/>
    <row r="11702" hidden="1" x14ac:dyDescent="0.25"/>
    <row r="11703" hidden="1" x14ac:dyDescent="0.25"/>
    <row r="11704" hidden="1" x14ac:dyDescent="0.25"/>
    <row r="11705" hidden="1" x14ac:dyDescent="0.25"/>
    <row r="11706" hidden="1" x14ac:dyDescent="0.25"/>
    <row r="11707" hidden="1" x14ac:dyDescent="0.25"/>
    <row r="11708" hidden="1" x14ac:dyDescent="0.25"/>
    <row r="11709" hidden="1" x14ac:dyDescent="0.25"/>
    <row r="11710" hidden="1" x14ac:dyDescent="0.25"/>
    <row r="11711" hidden="1" x14ac:dyDescent="0.25"/>
    <row r="11712" hidden="1" x14ac:dyDescent="0.25"/>
    <row r="11713" hidden="1" x14ac:dyDescent="0.25"/>
    <row r="11714" hidden="1" x14ac:dyDescent="0.25"/>
    <row r="11715" hidden="1" x14ac:dyDescent="0.25"/>
    <row r="11716" hidden="1" x14ac:dyDescent="0.25"/>
    <row r="11717" hidden="1" x14ac:dyDescent="0.25"/>
    <row r="11718" hidden="1" x14ac:dyDescent="0.25"/>
    <row r="11719" hidden="1" x14ac:dyDescent="0.25"/>
    <row r="11720" hidden="1" x14ac:dyDescent="0.25"/>
    <row r="11721" hidden="1" x14ac:dyDescent="0.25"/>
    <row r="11722" hidden="1" x14ac:dyDescent="0.25"/>
    <row r="11723" hidden="1" x14ac:dyDescent="0.25"/>
    <row r="11724" hidden="1" x14ac:dyDescent="0.25"/>
    <row r="11725" hidden="1" x14ac:dyDescent="0.25"/>
    <row r="11726" hidden="1" x14ac:dyDescent="0.25"/>
    <row r="11727" hidden="1" x14ac:dyDescent="0.25"/>
    <row r="11728" hidden="1" x14ac:dyDescent="0.25"/>
    <row r="11729" hidden="1" x14ac:dyDescent="0.25"/>
    <row r="11730" hidden="1" x14ac:dyDescent="0.25"/>
    <row r="11731" hidden="1" x14ac:dyDescent="0.25"/>
    <row r="11732" hidden="1" x14ac:dyDescent="0.25"/>
    <row r="11733" hidden="1" x14ac:dyDescent="0.25"/>
    <row r="11734" hidden="1" x14ac:dyDescent="0.25"/>
    <row r="11735" hidden="1" x14ac:dyDescent="0.25"/>
    <row r="11736" hidden="1" x14ac:dyDescent="0.25"/>
    <row r="11737" hidden="1" x14ac:dyDescent="0.25"/>
    <row r="11738" hidden="1" x14ac:dyDescent="0.25"/>
    <row r="11739" hidden="1" x14ac:dyDescent="0.25"/>
    <row r="11740" hidden="1" x14ac:dyDescent="0.25"/>
    <row r="11741" hidden="1" x14ac:dyDescent="0.25"/>
    <row r="11742" hidden="1" x14ac:dyDescent="0.25"/>
    <row r="11743" hidden="1" x14ac:dyDescent="0.25"/>
    <row r="11744" hidden="1" x14ac:dyDescent="0.25"/>
    <row r="11745" hidden="1" x14ac:dyDescent="0.25"/>
    <row r="11746" hidden="1" x14ac:dyDescent="0.25"/>
    <row r="11747" hidden="1" x14ac:dyDescent="0.25"/>
    <row r="11748" hidden="1" x14ac:dyDescent="0.25"/>
    <row r="11749" hidden="1" x14ac:dyDescent="0.25"/>
    <row r="11750" hidden="1" x14ac:dyDescent="0.25"/>
    <row r="11751" hidden="1" x14ac:dyDescent="0.25"/>
    <row r="11752" hidden="1" x14ac:dyDescent="0.25"/>
    <row r="11753" hidden="1" x14ac:dyDescent="0.25"/>
    <row r="11754" hidden="1" x14ac:dyDescent="0.25"/>
    <row r="11755" hidden="1" x14ac:dyDescent="0.25"/>
    <row r="11756" hidden="1" x14ac:dyDescent="0.25"/>
    <row r="11757" hidden="1" x14ac:dyDescent="0.25"/>
    <row r="11758" hidden="1" x14ac:dyDescent="0.25"/>
    <row r="11759" hidden="1" x14ac:dyDescent="0.25"/>
    <row r="11760" hidden="1" x14ac:dyDescent="0.25"/>
    <row r="11761" hidden="1" x14ac:dyDescent="0.25"/>
    <row r="11762" hidden="1" x14ac:dyDescent="0.25"/>
    <row r="11763" hidden="1" x14ac:dyDescent="0.25"/>
    <row r="11764" hidden="1" x14ac:dyDescent="0.25"/>
    <row r="11765" hidden="1" x14ac:dyDescent="0.25"/>
    <row r="11766" hidden="1" x14ac:dyDescent="0.25"/>
    <row r="11767" hidden="1" x14ac:dyDescent="0.25"/>
    <row r="11768" hidden="1" x14ac:dyDescent="0.25"/>
    <row r="11769" hidden="1" x14ac:dyDescent="0.25"/>
    <row r="11770" hidden="1" x14ac:dyDescent="0.25"/>
    <row r="11771" hidden="1" x14ac:dyDescent="0.25"/>
    <row r="11772" hidden="1" x14ac:dyDescent="0.25"/>
    <row r="11773" hidden="1" x14ac:dyDescent="0.25"/>
    <row r="11774" hidden="1" x14ac:dyDescent="0.25"/>
    <row r="11775" hidden="1" x14ac:dyDescent="0.25"/>
    <row r="11776" hidden="1" x14ac:dyDescent="0.25"/>
    <row r="11777" hidden="1" x14ac:dyDescent="0.25"/>
    <row r="11778" hidden="1" x14ac:dyDescent="0.25"/>
    <row r="11779" hidden="1" x14ac:dyDescent="0.25"/>
    <row r="11780" hidden="1" x14ac:dyDescent="0.25"/>
    <row r="11781" hidden="1" x14ac:dyDescent="0.25"/>
    <row r="11782" hidden="1" x14ac:dyDescent="0.25"/>
    <row r="11783" hidden="1" x14ac:dyDescent="0.25"/>
    <row r="11784" hidden="1" x14ac:dyDescent="0.25"/>
    <row r="11785" hidden="1" x14ac:dyDescent="0.25"/>
    <row r="11786" hidden="1" x14ac:dyDescent="0.25"/>
    <row r="11787" hidden="1" x14ac:dyDescent="0.25"/>
    <row r="11788" hidden="1" x14ac:dyDescent="0.25"/>
    <row r="11789" hidden="1" x14ac:dyDescent="0.25"/>
    <row r="11790" hidden="1" x14ac:dyDescent="0.25"/>
    <row r="11791" hidden="1" x14ac:dyDescent="0.25"/>
    <row r="11792" hidden="1" x14ac:dyDescent="0.25"/>
    <row r="11793" hidden="1" x14ac:dyDescent="0.25"/>
    <row r="11794" hidden="1" x14ac:dyDescent="0.25"/>
    <row r="11795" hidden="1" x14ac:dyDescent="0.25"/>
    <row r="11796" hidden="1" x14ac:dyDescent="0.25"/>
    <row r="11797" hidden="1" x14ac:dyDescent="0.25"/>
    <row r="11798" hidden="1" x14ac:dyDescent="0.25"/>
    <row r="11799" hidden="1" x14ac:dyDescent="0.25"/>
    <row r="11800" hidden="1" x14ac:dyDescent="0.25"/>
    <row r="11801" hidden="1" x14ac:dyDescent="0.25"/>
    <row r="11802" hidden="1" x14ac:dyDescent="0.25"/>
    <row r="11803" hidden="1" x14ac:dyDescent="0.25"/>
    <row r="11804" hidden="1" x14ac:dyDescent="0.25"/>
    <row r="11805" hidden="1" x14ac:dyDescent="0.25"/>
    <row r="11806" hidden="1" x14ac:dyDescent="0.25"/>
    <row r="11807" hidden="1" x14ac:dyDescent="0.25"/>
    <row r="11808" hidden="1" x14ac:dyDescent="0.25"/>
    <row r="11809" hidden="1" x14ac:dyDescent="0.25"/>
    <row r="11810" hidden="1" x14ac:dyDescent="0.25"/>
    <row r="11811" hidden="1" x14ac:dyDescent="0.25"/>
    <row r="11812" hidden="1" x14ac:dyDescent="0.25"/>
    <row r="11813" hidden="1" x14ac:dyDescent="0.25"/>
    <row r="11814" hidden="1" x14ac:dyDescent="0.25"/>
    <row r="11815" hidden="1" x14ac:dyDescent="0.25"/>
    <row r="11816" hidden="1" x14ac:dyDescent="0.25"/>
    <row r="11817" hidden="1" x14ac:dyDescent="0.25"/>
    <row r="11818" hidden="1" x14ac:dyDescent="0.25"/>
    <row r="11819" hidden="1" x14ac:dyDescent="0.25"/>
    <row r="11820" hidden="1" x14ac:dyDescent="0.25"/>
    <row r="11821" hidden="1" x14ac:dyDescent="0.25"/>
    <row r="11822" hidden="1" x14ac:dyDescent="0.25"/>
    <row r="11823" hidden="1" x14ac:dyDescent="0.25"/>
    <row r="11824" hidden="1" x14ac:dyDescent="0.25"/>
    <row r="11825" hidden="1" x14ac:dyDescent="0.25"/>
    <row r="11826" hidden="1" x14ac:dyDescent="0.25"/>
    <row r="11827" hidden="1" x14ac:dyDescent="0.25"/>
    <row r="11828" hidden="1" x14ac:dyDescent="0.25"/>
    <row r="11829" hidden="1" x14ac:dyDescent="0.25"/>
    <row r="11830" hidden="1" x14ac:dyDescent="0.25"/>
    <row r="11831" hidden="1" x14ac:dyDescent="0.25"/>
    <row r="11832" hidden="1" x14ac:dyDescent="0.25"/>
    <row r="11833" hidden="1" x14ac:dyDescent="0.25"/>
    <row r="11834" hidden="1" x14ac:dyDescent="0.25"/>
    <row r="11835" hidden="1" x14ac:dyDescent="0.25"/>
    <row r="11836" hidden="1" x14ac:dyDescent="0.25"/>
    <row r="11837" hidden="1" x14ac:dyDescent="0.25"/>
    <row r="11838" hidden="1" x14ac:dyDescent="0.25"/>
    <row r="11839" hidden="1" x14ac:dyDescent="0.25"/>
    <row r="11840" hidden="1" x14ac:dyDescent="0.25"/>
    <row r="11841" hidden="1" x14ac:dyDescent="0.25"/>
    <row r="11842" hidden="1" x14ac:dyDescent="0.25"/>
    <row r="11843" hidden="1" x14ac:dyDescent="0.25"/>
    <row r="11844" hidden="1" x14ac:dyDescent="0.25"/>
    <row r="11845" hidden="1" x14ac:dyDescent="0.25"/>
    <row r="11846" hidden="1" x14ac:dyDescent="0.25"/>
    <row r="11847" hidden="1" x14ac:dyDescent="0.25"/>
    <row r="11848" hidden="1" x14ac:dyDescent="0.25"/>
    <row r="11849" hidden="1" x14ac:dyDescent="0.25"/>
    <row r="11850" hidden="1" x14ac:dyDescent="0.25"/>
    <row r="11851" hidden="1" x14ac:dyDescent="0.25"/>
    <row r="11852" hidden="1" x14ac:dyDescent="0.25"/>
    <row r="11853" hidden="1" x14ac:dyDescent="0.25"/>
    <row r="11854" hidden="1" x14ac:dyDescent="0.25"/>
    <row r="11855" hidden="1" x14ac:dyDescent="0.25"/>
    <row r="11856" hidden="1" x14ac:dyDescent="0.25"/>
    <row r="11857" hidden="1" x14ac:dyDescent="0.25"/>
    <row r="11858" hidden="1" x14ac:dyDescent="0.25"/>
    <row r="11859" hidden="1" x14ac:dyDescent="0.25"/>
    <row r="11860" hidden="1" x14ac:dyDescent="0.25"/>
    <row r="11861" hidden="1" x14ac:dyDescent="0.25"/>
    <row r="11862" hidden="1" x14ac:dyDescent="0.25"/>
    <row r="11863" hidden="1" x14ac:dyDescent="0.25"/>
    <row r="11864" hidden="1" x14ac:dyDescent="0.25"/>
    <row r="11865" hidden="1" x14ac:dyDescent="0.25"/>
    <row r="11866" hidden="1" x14ac:dyDescent="0.25"/>
    <row r="11867" hidden="1" x14ac:dyDescent="0.25"/>
    <row r="11868" hidden="1" x14ac:dyDescent="0.25"/>
    <row r="11869" hidden="1" x14ac:dyDescent="0.25"/>
    <row r="11870" hidden="1" x14ac:dyDescent="0.25"/>
    <row r="11871" hidden="1" x14ac:dyDescent="0.25"/>
    <row r="11872" hidden="1" x14ac:dyDescent="0.25"/>
    <row r="11873" hidden="1" x14ac:dyDescent="0.25"/>
    <row r="11874" hidden="1" x14ac:dyDescent="0.25"/>
    <row r="11875" hidden="1" x14ac:dyDescent="0.25"/>
    <row r="11876" hidden="1" x14ac:dyDescent="0.25"/>
    <row r="11877" hidden="1" x14ac:dyDescent="0.25"/>
    <row r="11878" hidden="1" x14ac:dyDescent="0.25"/>
    <row r="11879" hidden="1" x14ac:dyDescent="0.25"/>
    <row r="11880" hidden="1" x14ac:dyDescent="0.25"/>
    <row r="11881" hidden="1" x14ac:dyDescent="0.25"/>
    <row r="11882" hidden="1" x14ac:dyDescent="0.25"/>
    <row r="11883" hidden="1" x14ac:dyDescent="0.25"/>
    <row r="11884" hidden="1" x14ac:dyDescent="0.25"/>
    <row r="11885" hidden="1" x14ac:dyDescent="0.25"/>
    <row r="11886" hidden="1" x14ac:dyDescent="0.25"/>
    <row r="11887" hidden="1" x14ac:dyDescent="0.25"/>
    <row r="11888" hidden="1" x14ac:dyDescent="0.25"/>
    <row r="11889" hidden="1" x14ac:dyDescent="0.25"/>
    <row r="11890" hidden="1" x14ac:dyDescent="0.25"/>
    <row r="11891" hidden="1" x14ac:dyDescent="0.25"/>
    <row r="11892" hidden="1" x14ac:dyDescent="0.25"/>
    <row r="11893" hidden="1" x14ac:dyDescent="0.25"/>
    <row r="11894" hidden="1" x14ac:dyDescent="0.25"/>
    <row r="11895" hidden="1" x14ac:dyDescent="0.25"/>
    <row r="11896" hidden="1" x14ac:dyDescent="0.25"/>
    <row r="11897" hidden="1" x14ac:dyDescent="0.25"/>
    <row r="11898" hidden="1" x14ac:dyDescent="0.25"/>
    <row r="11899" hidden="1" x14ac:dyDescent="0.25"/>
    <row r="11900" hidden="1" x14ac:dyDescent="0.25"/>
    <row r="11901" hidden="1" x14ac:dyDescent="0.25"/>
    <row r="11902" hidden="1" x14ac:dyDescent="0.25"/>
    <row r="11903" hidden="1" x14ac:dyDescent="0.25"/>
    <row r="11904" hidden="1" x14ac:dyDescent="0.25"/>
    <row r="11905" hidden="1" x14ac:dyDescent="0.25"/>
    <row r="11906" hidden="1" x14ac:dyDescent="0.25"/>
    <row r="11907" hidden="1" x14ac:dyDescent="0.25"/>
    <row r="11908" hidden="1" x14ac:dyDescent="0.25"/>
    <row r="11909" hidden="1" x14ac:dyDescent="0.25"/>
    <row r="11910" hidden="1" x14ac:dyDescent="0.25"/>
    <row r="11911" hidden="1" x14ac:dyDescent="0.25"/>
    <row r="11912" hidden="1" x14ac:dyDescent="0.25"/>
    <row r="11913" hidden="1" x14ac:dyDescent="0.25"/>
    <row r="11914" hidden="1" x14ac:dyDescent="0.25"/>
    <row r="11915" hidden="1" x14ac:dyDescent="0.25"/>
    <row r="11916" hidden="1" x14ac:dyDescent="0.25"/>
    <row r="11917" hidden="1" x14ac:dyDescent="0.25"/>
    <row r="11918" hidden="1" x14ac:dyDescent="0.25"/>
    <row r="11919" hidden="1" x14ac:dyDescent="0.25"/>
    <row r="11920" hidden="1" x14ac:dyDescent="0.25"/>
    <row r="11921" hidden="1" x14ac:dyDescent="0.25"/>
    <row r="11922" hidden="1" x14ac:dyDescent="0.25"/>
    <row r="11923" hidden="1" x14ac:dyDescent="0.25"/>
    <row r="11924" hidden="1" x14ac:dyDescent="0.25"/>
    <row r="11925" hidden="1" x14ac:dyDescent="0.25"/>
    <row r="11926" hidden="1" x14ac:dyDescent="0.25"/>
    <row r="11927" hidden="1" x14ac:dyDescent="0.25"/>
    <row r="11928" hidden="1" x14ac:dyDescent="0.25"/>
    <row r="11929" hidden="1" x14ac:dyDescent="0.25"/>
    <row r="11930" hidden="1" x14ac:dyDescent="0.25"/>
    <row r="11931" hidden="1" x14ac:dyDescent="0.25"/>
    <row r="11932" hidden="1" x14ac:dyDescent="0.25"/>
    <row r="11933" hidden="1" x14ac:dyDescent="0.25"/>
    <row r="11934" hidden="1" x14ac:dyDescent="0.25"/>
    <row r="11935" hidden="1" x14ac:dyDescent="0.25"/>
    <row r="11936" hidden="1" x14ac:dyDescent="0.25"/>
    <row r="11937" hidden="1" x14ac:dyDescent="0.25"/>
    <row r="11938" hidden="1" x14ac:dyDescent="0.25"/>
    <row r="11939" hidden="1" x14ac:dyDescent="0.25"/>
    <row r="11940" hidden="1" x14ac:dyDescent="0.25"/>
    <row r="11941" hidden="1" x14ac:dyDescent="0.25"/>
    <row r="11942" hidden="1" x14ac:dyDescent="0.25"/>
    <row r="11943" hidden="1" x14ac:dyDescent="0.25"/>
    <row r="11944" hidden="1" x14ac:dyDescent="0.25"/>
    <row r="11945" hidden="1" x14ac:dyDescent="0.25"/>
    <row r="11946" hidden="1" x14ac:dyDescent="0.25"/>
    <row r="11947" hidden="1" x14ac:dyDescent="0.25"/>
    <row r="11948" hidden="1" x14ac:dyDescent="0.25"/>
    <row r="11949" hidden="1" x14ac:dyDescent="0.25"/>
    <row r="11950" hidden="1" x14ac:dyDescent="0.25"/>
    <row r="11951" hidden="1" x14ac:dyDescent="0.25"/>
    <row r="11952" hidden="1" x14ac:dyDescent="0.25"/>
    <row r="11953" hidden="1" x14ac:dyDescent="0.25"/>
    <row r="11954" hidden="1" x14ac:dyDescent="0.25"/>
    <row r="11955" hidden="1" x14ac:dyDescent="0.25"/>
    <row r="11956" hidden="1" x14ac:dyDescent="0.25"/>
    <row r="11957" hidden="1" x14ac:dyDescent="0.25"/>
    <row r="11958" hidden="1" x14ac:dyDescent="0.25"/>
    <row r="11959" hidden="1" x14ac:dyDescent="0.25"/>
    <row r="11960" hidden="1" x14ac:dyDescent="0.25"/>
    <row r="11961" hidden="1" x14ac:dyDescent="0.25"/>
    <row r="11962" hidden="1" x14ac:dyDescent="0.25"/>
    <row r="11963" hidden="1" x14ac:dyDescent="0.25"/>
    <row r="11964" hidden="1" x14ac:dyDescent="0.25"/>
    <row r="11965" hidden="1" x14ac:dyDescent="0.25"/>
    <row r="11966" hidden="1" x14ac:dyDescent="0.25"/>
    <row r="11967" hidden="1" x14ac:dyDescent="0.25"/>
    <row r="11968" hidden="1" x14ac:dyDescent="0.25"/>
    <row r="11969" hidden="1" x14ac:dyDescent="0.25"/>
    <row r="11970" hidden="1" x14ac:dyDescent="0.25"/>
    <row r="11971" hidden="1" x14ac:dyDescent="0.25"/>
    <row r="11972" hidden="1" x14ac:dyDescent="0.25"/>
    <row r="11973" hidden="1" x14ac:dyDescent="0.25"/>
    <row r="11974" hidden="1" x14ac:dyDescent="0.25"/>
    <row r="11975" hidden="1" x14ac:dyDescent="0.25"/>
    <row r="11976" hidden="1" x14ac:dyDescent="0.25"/>
    <row r="11977" hidden="1" x14ac:dyDescent="0.25"/>
    <row r="11978" hidden="1" x14ac:dyDescent="0.25"/>
    <row r="11979" hidden="1" x14ac:dyDescent="0.25"/>
    <row r="11980" hidden="1" x14ac:dyDescent="0.25"/>
    <row r="11981" hidden="1" x14ac:dyDescent="0.25"/>
    <row r="11982" hidden="1" x14ac:dyDescent="0.25"/>
    <row r="11983" hidden="1" x14ac:dyDescent="0.25"/>
    <row r="11984" hidden="1" x14ac:dyDescent="0.25"/>
    <row r="11985" hidden="1" x14ac:dyDescent="0.25"/>
    <row r="11986" hidden="1" x14ac:dyDescent="0.25"/>
    <row r="11987" hidden="1" x14ac:dyDescent="0.25"/>
    <row r="11988" hidden="1" x14ac:dyDescent="0.25"/>
    <row r="11989" hidden="1" x14ac:dyDescent="0.25"/>
    <row r="11990" hidden="1" x14ac:dyDescent="0.25"/>
    <row r="11991" hidden="1" x14ac:dyDescent="0.25"/>
    <row r="11992" hidden="1" x14ac:dyDescent="0.25"/>
    <row r="11993" hidden="1" x14ac:dyDescent="0.25"/>
    <row r="11994" hidden="1" x14ac:dyDescent="0.25"/>
    <row r="11995" hidden="1" x14ac:dyDescent="0.25"/>
    <row r="11996" hidden="1" x14ac:dyDescent="0.25"/>
    <row r="11997" hidden="1" x14ac:dyDescent="0.25"/>
    <row r="11998" hidden="1" x14ac:dyDescent="0.25"/>
    <row r="11999" hidden="1" x14ac:dyDescent="0.25"/>
    <row r="12000" hidden="1" x14ac:dyDescent="0.25"/>
    <row r="12001" hidden="1" x14ac:dyDescent="0.25"/>
    <row r="12002" hidden="1" x14ac:dyDescent="0.25"/>
    <row r="12003" hidden="1" x14ac:dyDescent="0.25"/>
    <row r="12004" hidden="1" x14ac:dyDescent="0.25"/>
    <row r="12005" hidden="1" x14ac:dyDescent="0.25"/>
    <row r="12006" hidden="1" x14ac:dyDescent="0.25"/>
    <row r="12007" hidden="1" x14ac:dyDescent="0.25"/>
    <row r="12008" hidden="1" x14ac:dyDescent="0.25"/>
    <row r="12009" hidden="1" x14ac:dyDescent="0.25"/>
    <row r="12010" hidden="1" x14ac:dyDescent="0.25"/>
    <row r="12011" hidden="1" x14ac:dyDescent="0.25"/>
    <row r="12012" hidden="1" x14ac:dyDescent="0.25"/>
    <row r="12013" hidden="1" x14ac:dyDescent="0.25"/>
    <row r="12014" hidden="1" x14ac:dyDescent="0.25"/>
    <row r="12015" hidden="1" x14ac:dyDescent="0.25"/>
    <row r="12016" hidden="1" x14ac:dyDescent="0.25"/>
    <row r="12017" hidden="1" x14ac:dyDescent="0.25"/>
    <row r="12018" hidden="1" x14ac:dyDescent="0.25"/>
    <row r="12019" hidden="1" x14ac:dyDescent="0.25"/>
    <row r="12020" hidden="1" x14ac:dyDescent="0.25"/>
    <row r="12021" hidden="1" x14ac:dyDescent="0.25"/>
    <row r="12022" hidden="1" x14ac:dyDescent="0.25"/>
    <row r="12023" hidden="1" x14ac:dyDescent="0.25"/>
    <row r="12024" hidden="1" x14ac:dyDescent="0.25"/>
    <row r="12025" hidden="1" x14ac:dyDescent="0.25"/>
    <row r="12026" hidden="1" x14ac:dyDescent="0.25"/>
    <row r="12027" hidden="1" x14ac:dyDescent="0.25"/>
    <row r="12028" hidden="1" x14ac:dyDescent="0.25"/>
    <row r="12029" hidden="1" x14ac:dyDescent="0.25"/>
    <row r="12030" hidden="1" x14ac:dyDescent="0.25"/>
    <row r="12031" hidden="1" x14ac:dyDescent="0.25"/>
    <row r="12032" hidden="1" x14ac:dyDescent="0.25"/>
    <row r="12033" hidden="1" x14ac:dyDescent="0.25"/>
    <row r="12034" hidden="1" x14ac:dyDescent="0.25"/>
    <row r="12035" hidden="1" x14ac:dyDescent="0.25"/>
    <row r="12036" hidden="1" x14ac:dyDescent="0.25"/>
    <row r="12037" hidden="1" x14ac:dyDescent="0.25"/>
    <row r="12038" hidden="1" x14ac:dyDescent="0.25"/>
    <row r="12039" hidden="1" x14ac:dyDescent="0.25"/>
    <row r="12040" hidden="1" x14ac:dyDescent="0.25"/>
    <row r="12041" hidden="1" x14ac:dyDescent="0.25"/>
    <row r="12042" hidden="1" x14ac:dyDescent="0.25"/>
    <row r="12043" hidden="1" x14ac:dyDescent="0.25"/>
    <row r="12044" hidden="1" x14ac:dyDescent="0.25"/>
    <row r="12045" hidden="1" x14ac:dyDescent="0.25"/>
    <row r="12046" hidden="1" x14ac:dyDescent="0.25"/>
    <row r="12047" hidden="1" x14ac:dyDescent="0.25"/>
    <row r="12048" hidden="1" x14ac:dyDescent="0.25"/>
    <row r="12049" hidden="1" x14ac:dyDescent="0.25"/>
    <row r="12050" hidden="1" x14ac:dyDescent="0.25"/>
    <row r="12051" hidden="1" x14ac:dyDescent="0.25"/>
    <row r="12052" hidden="1" x14ac:dyDescent="0.25"/>
    <row r="12053" hidden="1" x14ac:dyDescent="0.25"/>
    <row r="12054" hidden="1" x14ac:dyDescent="0.25"/>
    <row r="12055" hidden="1" x14ac:dyDescent="0.25"/>
    <row r="12056" hidden="1" x14ac:dyDescent="0.25"/>
    <row r="12057" hidden="1" x14ac:dyDescent="0.25"/>
    <row r="12058" hidden="1" x14ac:dyDescent="0.25"/>
    <row r="12059" hidden="1" x14ac:dyDescent="0.25"/>
    <row r="12060" hidden="1" x14ac:dyDescent="0.25"/>
    <row r="12061" hidden="1" x14ac:dyDescent="0.25"/>
    <row r="12062" hidden="1" x14ac:dyDescent="0.25"/>
    <row r="12063" hidden="1" x14ac:dyDescent="0.25"/>
    <row r="12064" hidden="1" x14ac:dyDescent="0.25"/>
    <row r="12065" hidden="1" x14ac:dyDescent="0.25"/>
    <row r="12066" hidden="1" x14ac:dyDescent="0.25"/>
    <row r="12067" hidden="1" x14ac:dyDescent="0.25"/>
    <row r="12068" hidden="1" x14ac:dyDescent="0.25"/>
    <row r="12069" hidden="1" x14ac:dyDescent="0.25"/>
    <row r="12070" hidden="1" x14ac:dyDescent="0.25"/>
    <row r="12071" hidden="1" x14ac:dyDescent="0.25"/>
    <row r="12072" hidden="1" x14ac:dyDescent="0.25"/>
    <row r="12073" hidden="1" x14ac:dyDescent="0.25"/>
    <row r="12074" hidden="1" x14ac:dyDescent="0.25"/>
    <row r="12075" hidden="1" x14ac:dyDescent="0.25"/>
    <row r="12076" hidden="1" x14ac:dyDescent="0.25"/>
    <row r="12077" hidden="1" x14ac:dyDescent="0.25"/>
    <row r="12078" hidden="1" x14ac:dyDescent="0.25"/>
    <row r="12079" hidden="1" x14ac:dyDescent="0.25"/>
    <row r="12080" hidden="1" x14ac:dyDescent="0.25"/>
    <row r="12081" hidden="1" x14ac:dyDescent="0.25"/>
    <row r="12082" hidden="1" x14ac:dyDescent="0.25"/>
    <row r="12083" hidden="1" x14ac:dyDescent="0.25"/>
    <row r="12084" hidden="1" x14ac:dyDescent="0.25"/>
    <row r="12085" hidden="1" x14ac:dyDescent="0.25"/>
    <row r="12086" hidden="1" x14ac:dyDescent="0.25"/>
    <row r="12087" hidden="1" x14ac:dyDescent="0.25"/>
    <row r="12088" hidden="1" x14ac:dyDescent="0.25"/>
    <row r="12089" hidden="1" x14ac:dyDescent="0.25"/>
    <row r="12090" hidden="1" x14ac:dyDescent="0.25"/>
    <row r="12091" hidden="1" x14ac:dyDescent="0.25"/>
    <row r="12092" hidden="1" x14ac:dyDescent="0.25"/>
    <row r="12093" hidden="1" x14ac:dyDescent="0.25"/>
    <row r="12094" hidden="1" x14ac:dyDescent="0.25"/>
    <row r="12095" hidden="1" x14ac:dyDescent="0.25"/>
    <row r="12096" hidden="1" x14ac:dyDescent="0.25"/>
    <row r="12097" hidden="1" x14ac:dyDescent="0.25"/>
    <row r="12098" hidden="1" x14ac:dyDescent="0.25"/>
    <row r="12099" hidden="1" x14ac:dyDescent="0.25"/>
    <row r="12100" hidden="1" x14ac:dyDescent="0.25"/>
    <row r="12101" hidden="1" x14ac:dyDescent="0.25"/>
    <row r="12102" hidden="1" x14ac:dyDescent="0.25"/>
    <row r="12103" hidden="1" x14ac:dyDescent="0.25"/>
    <row r="12104" hidden="1" x14ac:dyDescent="0.25"/>
    <row r="12105" hidden="1" x14ac:dyDescent="0.25"/>
    <row r="12106" hidden="1" x14ac:dyDescent="0.25"/>
    <row r="12107" hidden="1" x14ac:dyDescent="0.25"/>
    <row r="12108" hidden="1" x14ac:dyDescent="0.25"/>
    <row r="12109" hidden="1" x14ac:dyDescent="0.25"/>
    <row r="12110" hidden="1" x14ac:dyDescent="0.25"/>
    <row r="12111" hidden="1" x14ac:dyDescent="0.25"/>
    <row r="12112" hidden="1" x14ac:dyDescent="0.25"/>
    <row r="12113" hidden="1" x14ac:dyDescent="0.25"/>
    <row r="12114" hidden="1" x14ac:dyDescent="0.25"/>
    <row r="12115" hidden="1" x14ac:dyDescent="0.25"/>
    <row r="12116" hidden="1" x14ac:dyDescent="0.25"/>
    <row r="12117" hidden="1" x14ac:dyDescent="0.25"/>
    <row r="12118" hidden="1" x14ac:dyDescent="0.25"/>
    <row r="12119" hidden="1" x14ac:dyDescent="0.25"/>
    <row r="12120" hidden="1" x14ac:dyDescent="0.25"/>
    <row r="12121" hidden="1" x14ac:dyDescent="0.25"/>
    <row r="12122" hidden="1" x14ac:dyDescent="0.25"/>
    <row r="12123" hidden="1" x14ac:dyDescent="0.25"/>
    <row r="12124" hidden="1" x14ac:dyDescent="0.25"/>
    <row r="12125" hidden="1" x14ac:dyDescent="0.25"/>
    <row r="12126" hidden="1" x14ac:dyDescent="0.25"/>
    <row r="12127" hidden="1" x14ac:dyDescent="0.25"/>
    <row r="12128" hidden="1" x14ac:dyDescent="0.25"/>
    <row r="12129" hidden="1" x14ac:dyDescent="0.25"/>
    <row r="12130" hidden="1" x14ac:dyDescent="0.25"/>
    <row r="12131" hidden="1" x14ac:dyDescent="0.25"/>
    <row r="12132" hidden="1" x14ac:dyDescent="0.25"/>
    <row r="12133" hidden="1" x14ac:dyDescent="0.25"/>
    <row r="12134" hidden="1" x14ac:dyDescent="0.25"/>
    <row r="12135" hidden="1" x14ac:dyDescent="0.25"/>
    <row r="12136" hidden="1" x14ac:dyDescent="0.25"/>
    <row r="12137" hidden="1" x14ac:dyDescent="0.25"/>
    <row r="12138" hidden="1" x14ac:dyDescent="0.25"/>
    <row r="12139" hidden="1" x14ac:dyDescent="0.25"/>
    <row r="12140" hidden="1" x14ac:dyDescent="0.25"/>
    <row r="12141" hidden="1" x14ac:dyDescent="0.25"/>
    <row r="12142" hidden="1" x14ac:dyDescent="0.25"/>
    <row r="12143" hidden="1" x14ac:dyDescent="0.25"/>
    <row r="12144" hidden="1" x14ac:dyDescent="0.25"/>
    <row r="12145" hidden="1" x14ac:dyDescent="0.25"/>
    <row r="12146" hidden="1" x14ac:dyDescent="0.25"/>
    <row r="12147" hidden="1" x14ac:dyDescent="0.25"/>
    <row r="12148" hidden="1" x14ac:dyDescent="0.25"/>
    <row r="12149" hidden="1" x14ac:dyDescent="0.25"/>
    <row r="12150" hidden="1" x14ac:dyDescent="0.25"/>
    <row r="12151" hidden="1" x14ac:dyDescent="0.25"/>
    <row r="12152" hidden="1" x14ac:dyDescent="0.25"/>
    <row r="12153" hidden="1" x14ac:dyDescent="0.25"/>
    <row r="12154" hidden="1" x14ac:dyDescent="0.25"/>
    <row r="12155" hidden="1" x14ac:dyDescent="0.25"/>
    <row r="12156" hidden="1" x14ac:dyDescent="0.25"/>
    <row r="12157" hidden="1" x14ac:dyDescent="0.25"/>
    <row r="12158" hidden="1" x14ac:dyDescent="0.25"/>
    <row r="12159" hidden="1" x14ac:dyDescent="0.25"/>
    <row r="12160" hidden="1" x14ac:dyDescent="0.25"/>
    <row r="12161" hidden="1" x14ac:dyDescent="0.25"/>
    <row r="12162" hidden="1" x14ac:dyDescent="0.25"/>
    <row r="12163" hidden="1" x14ac:dyDescent="0.25"/>
    <row r="12164" hidden="1" x14ac:dyDescent="0.25"/>
    <row r="12165" hidden="1" x14ac:dyDescent="0.25"/>
    <row r="12166" hidden="1" x14ac:dyDescent="0.25"/>
    <row r="12167" hidden="1" x14ac:dyDescent="0.25"/>
    <row r="12168" hidden="1" x14ac:dyDescent="0.25"/>
    <row r="12169" hidden="1" x14ac:dyDescent="0.25"/>
    <row r="12170" hidden="1" x14ac:dyDescent="0.25"/>
    <row r="12171" hidden="1" x14ac:dyDescent="0.25"/>
    <row r="12172" hidden="1" x14ac:dyDescent="0.25"/>
    <row r="12173" hidden="1" x14ac:dyDescent="0.25"/>
    <row r="12174" hidden="1" x14ac:dyDescent="0.25"/>
    <row r="12175" hidden="1" x14ac:dyDescent="0.25"/>
    <row r="12176" hidden="1" x14ac:dyDescent="0.25"/>
    <row r="12177" hidden="1" x14ac:dyDescent="0.25"/>
    <row r="12178" hidden="1" x14ac:dyDescent="0.25"/>
    <row r="12179" hidden="1" x14ac:dyDescent="0.25"/>
    <row r="12180" hidden="1" x14ac:dyDescent="0.25"/>
    <row r="12181" hidden="1" x14ac:dyDescent="0.25"/>
    <row r="12182" hidden="1" x14ac:dyDescent="0.25"/>
    <row r="12183" hidden="1" x14ac:dyDescent="0.25"/>
    <row r="12184" hidden="1" x14ac:dyDescent="0.25"/>
    <row r="12185" hidden="1" x14ac:dyDescent="0.25"/>
    <row r="12186" hidden="1" x14ac:dyDescent="0.25"/>
    <row r="12187" hidden="1" x14ac:dyDescent="0.25"/>
    <row r="12188" hidden="1" x14ac:dyDescent="0.25"/>
    <row r="12189" hidden="1" x14ac:dyDescent="0.25"/>
    <row r="12190" hidden="1" x14ac:dyDescent="0.25"/>
    <row r="12191" hidden="1" x14ac:dyDescent="0.25"/>
    <row r="12192" hidden="1" x14ac:dyDescent="0.25"/>
    <row r="12193" hidden="1" x14ac:dyDescent="0.25"/>
    <row r="12194" hidden="1" x14ac:dyDescent="0.25"/>
    <row r="12195" hidden="1" x14ac:dyDescent="0.25"/>
    <row r="12196" hidden="1" x14ac:dyDescent="0.25"/>
    <row r="12197" hidden="1" x14ac:dyDescent="0.25"/>
    <row r="12198" hidden="1" x14ac:dyDescent="0.25"/>
    <row r="12199" hidden="1" x14ac:dyDescent="0.25"/>
    <row r="12200" hidden="1" x14ac:dyDescent="0.25"/>
    <row r="12201" hidden="1" x14ac:dyDescent="0.25"/>
    <row r="12202" hidden="1" x14ac:dyDescent="0.25"/>
    <row r="12203" hidden="1" x14ac:dyDescent="0.25"/>
    <row r="12204" hidden="1" x14ac:dyDescent="0.25"/>
    <row r="12205" hidden="1" x14ac:dyDescent="0.25"/>
    <row r="12206" hidden="1" x14ac:dyDescent="0.25"/>
    <row r="12207" hidden="1" x14ac:dyDescent="0.25"/>
    <row r="12208" hidden="1" x14ac:dyDescent="0.25"/>
    <row r="12209" hidden="1" x14ac:dyDescent="0.25"/>
    <row r="12210" hidden="1" x14ac:dyDescent="0.25"/>
    <row r="12211" hidden="1" x14ac:dyDescent="0.25"/>
    <row r="12212" hidden="1" x14ac:dyDescent="0.25"/>
    <row r="12213" hidden="1" x14ac:dyDescent="0.25"/>
    <row r="12214" hidden="1" x14ac:dyDescent="0.25"/>
    <row r="12215" hidden="1" x14ac:dyDescent="0.25"/>
    <row r="12216" hidden="1" x14ac:dyDescent="0.25"/>
    <row r="12217" hidden="1" x14ac:dyDescent="0.25"/>
    <row r="12218" hidden="1" x14ac:dyDescent="0.25"/>
    <row r="12219" hidden="1" x14ac:dyDescent="0.25"/>
    <row r="12220" hidden="1" x14ac:dyDescent="0.25"/>
    <row r="12221" hidden="1" x14ac:dyDescent="0.25"/>
    <row r="12222" hidden="1" x14ac:dyDescent="0.25"/>
    <row r="12223" hidden="1" x14ac:dyDescent="0.25"/>
    <row r="12224" hidden="1" x14ac:dyDescent="0.25"/>
    <row r="12225" hidden="1" x14ac:dyDescent="0.25"/>
    <row r="12226" hidden="1" x14ac:dyDescent="0.25"/>
    <row r="12227" hidden="1" x14ac:dyDescent="0.25"/>
    <row r="12228" hidden="1" x14ac:dyDescent="0.25"/>
    <row r="12229" hidden="1" x14ac:dyDescent="0.25"/>
    <row r="12230" hidden="1" x14ac:dyDescent="0.25"/>
    <row r="12231" hidden="1" x14ac:dyDescent="0.25"/>
    <row r="12232" hidden="1" x14ac:dyDescent="0.25"/>
    <row r="12233" hidden="1" x14ac:dyDescent="0.25"/>
    <row r="12234" hidden="1" x14ac:dyDescent="0.25"/>
    <row r="12235" hidden="1" x14ac:dyDescent="0.25"/>
    <row r="12236" hidden="1" x14ac:dyDescent="0.25"/>
    <row r="12237" hidden="1" x14ac:dyDescent="0.25"/>
    <row r="12238" hidden="1" x14ac:dyDescent="0.25"/>
    <row r="12239" hidden="1" x14ac:dyDescent="0.25"/>
    <row r="12240" hidden="1" x14ac:dyDescent="0.25"/>
    <row r="12241" hidden="1" x14ac:dyDescent="0.25"/>
    <row r="12242" hidden="1" x14ac:dyDescent="0.25"/>
    <row r="12243" hidden="1" x14ac:dyDescent="0.25"/>
    <row r="12244" hidden="1" x14ac:dyDescent="0.25"/>
    <row r="12245" hidden="1" x14ac:dyDescent="0.25"/>
    <row r="12246" hidden="1" x14ac:dyDescent="0.25"/>
    <row r="12247" hidden="1" x14ac:dyDescent="0.25"/>
    <row r="12248" hidden="1" x14ac:dyDescent="0.25"/>
    <row r="12249" hidden="1" x14ac:dyDescent="0.25"/>
    <row r="12250" hidden="1" x14ac:dyDescent="0.25"/>
    <row r="12251" hidden="1" x14ac:dyDescent="0.25"/>
    <row r="12252" hidden="1" x14ac:dyDescent="0.25"/>
    <row r="12253" hidden="1" x14ac:dyDescent="0.25"/>
    <row r="12254" hidden="1" x14ac:dyDescent="0.25"/>
    <row r="12255" hidden="1" x14ac:dyDescent="0.25"/>
    <row r="12256" hidden="1" x14ac:dyDescent="0.25"/>
    <row r="12257" hidden="1" x14ac:dyDescent="0.25"/>
    <row r="12258" hidden="1" x14ac:dyDescent="0.25"/>
    <row r="12259" hidden="1" x14ac:dyDescent="0.25"/>
    <row r="12260" hidden="1" x14ac:dyDescent="0.25"/>
    <row r="12261" hidden="1" x14ac:dyDescent="0.25"/>
    <row r="12262" hidden="1" x14ac:dyDescent="0.25"/>
    <row r="12263" hidden="1" x14ac:dyDescent="0.25"/>
    <row r="12264" hidden="1" x14ac:dyDescent="0.25"/>
    <row r="12265" hidden="1" x14ac:dyDescent="0.25"/>
    <row r="12266" hidden="1" x14ac:dyDescent="0.25"/>
    <row r="12267" hidden="1" x14ac:dyDescent="0.25"/>
    <row r="12268" hidden="1" x14ac:dyDescent="0.25"/>
    <row r="12269" hidden="1" x14ac:dyDescent="0.25"/>
    <row r="12270" hidden="1" x14ac:dyDescent="0.25"/>
    <row r="12271" hidden="1" x14ac:dyDescent="0.25"/>
    <row r="12272" hidden="1" x14ac:dyDescent="0.25"/>
    <row r="12273" hidden="1" x14ac:dyDescent="0.25"/>
    <row r="12274" hidden="1" x14ac:dyDescent="0.25"/>
    <row r="12275" hidden="1" x14ac:dyDescent="0.25"/>
    <row r="12276" hidden="1" x14ac:dyDescent="0.25"/>
    <row r="12277" hidden="1" x14ac:dyDescent="0.25"/>
    <row r="12278" hidden="1" x14ac:dyDescent="0.25"/>
    <row r="12279" hidden="1" x14ac:dyDescent="0.25"/>
    <row r="12280" hidden="1" x14ac:dyDescent="0.25"/>
    <row r="12281" hidden="1" x14ac:dyDescent="0.25"/>
    <row r="12282" hidden="1" x14ac:dyDescent="0.25"/>
    <row r="12283" hidden="1" x14ac:dyDescent="0.25"/>
    <row r="12284" hidden="1" x14ac:dyDescent="0.25"/>
    <row r="12285" hidden="1" x14ac:dyDescent="0.25"/>
    <row r="12286" hidden="1" x14ac:dyDescent="0.25"/>
    <row r="12287" hidden="1" x14ac:dyDescent="0.25"/>
    <row r="12288" hidden="1" x14ac:dyDescent="0.25"/>
    <row r="12289" hidden="1" x14ac:dyDescent="0.25"/>
    <row r="12290" hidden="1" x14ac:dyDescent="0.25"/>
    <row r="12291" hidden="1" x14ac:dyDescent="0.25"/>
    <row r="12292" hidden="1" x14ac:dyDescent="0.25"/>
    <row r="12293" hidden="1" x14ac:dyDescent="0.25"/>
    <row r="12294" hidden="1" x14ac:dyDescent="0.25"/>
    <row r="12295" hidden="1" x14ac:dyDescent="0.25"/>
    <row r="12296" hidden="1" x14ac:dyDescent="0.25"/>
    <row r="12297" hidden="1" x14ac:dyDescent="0.25"/>
    <row r="12298" hidden="1" x14ac:dyDescent="0.25"/>
    <row r="12299" hidden="1" x14ac:dyDescent="0.25"/>
    <row r="12300" hidden="1" x14ac:dyDescent="0.25"/>
    <row r="12301" hidden="1" x14ac:dyDescent="0.25"/>
    <row r="12302" hidden="1" x14ac:dyDescent="0.25"/>
    <row r="12303" hidden="1" x14ac:dyDescent="0.25"/>
    <row r="12304" hidden="1" x14ac:dyDescent="0.25"/>
    <row r="12305" hidden="1" x14ac:dyDescent="0.25"/>
    <row r="12306" hidden="1" x14ac:dyDescent="0.25"/>
    <row r="12307" hidden="1" x14ac:dyDescent="0.25"/>
    <row r="12308" hidden="1" x14ac:dyDescent="0.25"/>
    <row r="12309" hidden="1" x14ac:dyDescent="0.25"/>
    <row r="12310" hidden="1" x14ac:dyDescent="0.25"/>
    <row r="12311" hidden="1" x14ac:dyDescent="0.25"/>
    <row r="12312" hidden="1" x14ac:dyDescent="0.25"/>
    <row r="12313" hidden="1" x14ac:dyDescent="0.25"/>
    <row r="12314" hidden="1" x14ac:dyDescent="0.25"/>
    <row r="12315" hidden="1" x14ac:dyDescent="0.25"/>
    <row r="12316" hidden="1" x14ac:dyDescent="0.25"/>
    <row r="12317" hidden="1" x14ac:dyDescent="0.25"/>
    <row r="12318" hidden="1" x14ac:dyDescent="0.25"/>
    <row r="12319" hidden="1" x14ac:dyDescent="0.25"/>
    <row r="12320" hidden="1" x14ac:dyDescent="0.25"/>
    <row r="12321" hidden="1" x14ac:dyDescent="0.25"/>
    <row r="12322" hidden="1" x14ac:dyDescent="0.25"/>
    <row r="12323" hidden="1" x14ac:dyDescent="0.25"/>
    <row r="12324" hidden="1" x14ac:dyDescent="0.25"/>
    <row r="12325" hidden="1" x14ac:dyDescent="0.25"/>
    <row r="12326" hidden="1" x14ac:dyDescent="0.25"/>
    <row r="12327" hidden="1" x14ac:dyDescent="0.25"/>
    <row r="12328" hidden="1" x14ac:dyDescent="0.25"/>
    <row r="12329" hidden="1" x14ac:dyDescent="0.25"/>
    <row r="12330" hidden="1" x14ac:dyDescent="0.25"/>
    <row r="12331" hidden="1" x14ac:dyDescent="0.25"/>
    <row r="12332" hidden="1" x14ac:dyDescent="0.25"/>
    <row r="12333" hidden="1" x14ac:dyDescent="0.25"/>
    <row r="12334" hidden="1" x14ac:dyDescent="0.25"/>
    <row r="12335" hidden="1" x14ac:dyDescent="0.25"/>
    <row r="12336" hidden="1" x14ac:dyDescent="0.25"/>
    <row r="12337" hidden="1" x14ac:dyDescent="0.25"/>
    <row r="12338" hidden="1" x14ac:dyDescent="0.25"/>
    <row r="12339" hidden="1" x14ac:dyDescent="0.25"/>
    <row r="12340" hidden="1" x14ac:dyDescent="0.25"/>
    <row r="12341" hidden="1" x14ac:dyDescent="0.25"/>
    <row r="12342" hidden="1" x14ac:dyDescent="0.25"/>
    <row r="12343" hidden="1" x14ac:dyDescent="0.25"/>
    <row r="12344" hidden="1" x14ac:dyDescent="0.25"/>
    <row r="12345" hidden="1" x14ac:dyDescent="0.25"/>
    <row r="12346" hidden="1" x14ac:dyDescent="0.25"/>
    <row r="12347" hidden="1" x14ac:dyDescent="0.25"/>
    <row r="12348" hidden="1" x14ac:dyDescent="0.25"/>
    <row r="12349" hidden="1" x14ac:dyDescent="0.25"/>
    <row r="12350" hidden="1" x14ac:dyDescent="0.25"/>
    <row r="12351" hidden="1" x14ac:dyDescent="0.25"/>
    <row r="12352" hidden="1" x14ac:dyDescent="0.25"/>
    <row r="12353" hidden="1" x14ac:dyDescent="0.25"/>
    <row r="12354" hidden="1" x14ac:dyDescent="0.25"/>
    <row r="12355" hidden="1" x14ac:dyDescent="0.25"/>
    <row r="12356" hidden="1" x14ac:dyDescent="0.25"/>
    <row r="12357" hidden="1" x14ac:dyDescent="0.25"/>
    <row r="12358" hidden="1" x14ac:dyDescent="0.25"/>
    <row r="12359" hidden="1" x14ac:dyDescent="0.25"/>
    <row r="12360" hidden="1" x14ac:dyDescent="0.25"/>
    <row r="12361" hidden="1" x14ac:dyDescent="0.25"/>
    <row r="12362" hidden="1" x14ac:dyDescent="0.25"/>
    <row r="12363" hidden="1" x14ac:dyDescent="0.25"/>
    <row r="12364" hidden="1" x14ac:dyDescent="0.25"/>
    <row r="12365" hidden="1" x14ac:dyDescent="0.25"/>
    <row r="12366" hidden="1" x14ac:dyDescent="0.25"/>
    <row r="12367" hidden="1" x14ac:dyDescent="0.25"/>
    <row r="12368" hidden="1" x14ac:dyDescent="0.25"/>
    <row r="12369" hidden="1" x14ac:dyDescent="0.25"/>
    <row r="12370" hidden="1" x14ac:dyDescent="0.25"/>
    <row r="12371" hidden="1" x14ac:dyDescent="0.25"/>
    <row r="12372" hidden="1" x14ac:dyDescent="0.25"/>
    <row r="12373" hidden="1" x14ac:dyDescent="0.25"/>
    <row r="12374" hidden="1" x14ac:dyDescent="0.25"/>
    <row r="12375" hidden="1" x14ac:dyDescent="0.25"/>
    <row r="12376" hidden="1" x14ac:dyDescent="0.25"/>
    <row r="12377" hidden="1" x14ac:dyDescent="0.25"/>
    <row r="12378" hidden="1" x14ac:dyDescent="0.25"/>
    <row r="12379" hidden="1" x14ac:dyDescent="0.25"/>
    <row r="12380" hidden="1" x14ac:dyDescent="0.25"/>
    <row r="12381" hidden="1" x14ac:dyDescent="0.25"/>
    <row r="12382" hidden="1" x14ac:dyDescent="0.25"/>
    <row r="12383" hidden="1" x14ac:dyDescent="0.25"/>
    <row r="12384" hidden="1" x14ac:dyDescent="0.25"/>
    <row r="12385" hidden="1" x14ac:dyDescent="0.25"/>
    <row r="12386" hidden="1" x14ac:dyDescent="0.25"/>
    <row r="12387" hidden="1" x14ac:dyDescent="0.25"/>
    <row r="12388" hidden="1" x14ac:dyDescent="0.25"/>
    <row r="12389" hidden="1" x14ac:dyDescent="0.25"/>
    <row r="12390" hidden="1" x14ac:dyDescent="0.25"/>
    <row r="12391" hidden="1" x14ac:dyDescent="0.25"/>
    <row r="12392" hidden="1" x14ac:dyDescent="0.25"/>
    <row r="12393" hidden="1" x14ac:dyDescent="0.25"/>
    <row r="12394" hidden="1" x14ac:dyDescent="0.25"/>
    <row r="12395" hidden="1" x14ac:dyDescent="0.25"/>
    <row r="12396" hidden="1" x14ac:dyDescent="0.25"/>
    <row r="12397" hidden="1" x14ac:dyDescent="0.25"/>
    <row r="12398" hidden="1" x14ac:dyDescent="0.25"/>
    <row r="12399" hidden="1" x14ac:dyDescent="0.25"/>
    <row r="12400" hidden="1" x14ac:dyDescent="0.25"/>
    <row r="12401" hidden="1" x14ac:dyDescent="0.25"/>
    <row r="12402" hidden="1" x14ac:dyDescent="0.25"/>
    <row r="12403" hidden="1" x14ac:dyDescent="0.25"/>
    <row r="12404" hidden="1" x14ac:dyDescent="0.25"/>
    <row r="12405" hidden="1" x14ac:dyDescent="0.25"/>
    <row r="12406" hidden="1" x14ac:dyDescent="0.25"/>
    <row r="12407" hidden="1" x14ac:dyDescent="0.25"/>
    <row r="12408" hidden="1" x14ac:dyDescent="0.25"/>
    <row r="12409" hidden="1" x14ac:dyDescent="0.25"/>
    <row r="12410" hidden="1" x14ac:dyDescent="0.25"/>
    <row r="12411" hidden="1" x14ac:dyDescent="0.25"/>
    <row r="12412" hidden="1" x14ac:dyDescent="0.25"/>
    <row r="12413" hidden="1" x14ac:dyDescent="0.25"/>
    <row r="12414" hidden="1" x14ac:dyDescent="0.25"/>
    <row r="12415" hidden="1" x14ac:dyDescent="0.25"/>
    <row r="12416" hidden="1" x14ac:dyDescent="0.25"/>
    <row r="12417" hidden="1" x14ac:dyDescent="0.25"/>
    <row r="12418" hidden="1" x14ac:dyDescent="0.25"/>
    <row r="12419" hidden="1" x14ac:dyDescent="0.25"/>
    <row r="12420" hidden="1" x14ac:dyDescent="0.25"/>
    <row r="12421" hidden="1" x14ac:dyDescent="0.25"/>
    <row r="12422" hidden="1" x14ac:dyDescent="0.25"/>
    <row r="12423" hidden="1" x14ac:dyDescent="0.25"/>
    <row r="12424" hidden="1" x14ac:dyDescent="0.25"/>
    <row r="12425" hidden="1" x14ac:dyDescent="0.25"/>
    <row r="12426" hidden="1" x14ac:dyDescent="0.25"/>
    <row r="12427" hidden="1" x14ac:dyDescent="0.25"/>
    <row r="12428" hidden="1" x14ac:dyDescent="0.25"/>
    <row r="12429" hidden="1" x14ac:dyDescent="0.25"/>
    <row r="12430" hidden="1" x14ac:dyDescent="0.25"/>
    <row r="12431" hidden="1" x14ac:dyDescent="0.25"/>
    <row r="12432" hidden="1" x14ac:dyDescent="0.25"/>
    <row r="12433" hidden="1" x14ac:dyDescent="0.25"/>
    <row r="12434" hidden="1" x14ac:dyDescent="0.25"/>
    <row r="12435" hidden="1" x14ac:dyDescent="0.25"/>
    <row r="12436" hidden="1" x14ac:dyDescent="0.25"/>
    <row r="12437" hidden="1" x14ac:dyDescent="0.25"/>
    <row r="12438" hidden="1" x14ac:dyDescent="0.25"/>
    <row r="12439" hidden="1" x14ac:dyDescent="0.25"/>
    <row r="12440" hidden="1" x14ac:dyDescent="0.25"/>
    <row r="12441" hidden="1" x14ac:dyDescent="0.25"/>
    <row r="12442" hidden="1" x14ac:dyDescent="0.25"/>
    <row r="12443" hidden="1" x14ac:dyDescent="0.25"/>
    <row r="12444" hidden="1" x14ac:dyDescent="0.25"/>
    <row r="12445" hidden="1" x14ac:dyDescent="0.25"/>
    <row r="12446" hidden="1" x14ac:dyDescent="0.25"/>
    <row r="12447" hidden="1" x14ac:dyDescent="0.25"/>
    <row r="12448" hidden="1" x14ac:dyDescent="0.25"/>
    <row r="12449" hidden="1" x14ac:dyDescent="0.25"/>
    <row r="12450" hidden="1" x14ac:dyDescent="0.25"/>
    <row r="12451" hidden="1" x14ac:dyDescent="0.25"/>
    <row r="12452" hidden="1" x14ac:dyDescent="0.25"/>
    <row r="12453" hidden="1" x14ac:dyDescent="0.25"/>
    <row r="12454" hidden="1" x14ac:dyDescent="0.25"/>
    <row r="12455" hidden="1" x14ac:dyDescent="0.25"/>
    <row r="12456" hidden="1" x14ac:dyDescent="0.25"/>
    <row r="12457" hidden="1" x14ac:dyDescent="0.25"/>
    <row r="12458" hidden="1" x14ac:dyDescent="0.25"/>
    <row r="12459" hidden="1" x14ac:dyDescent="0.25"/>
    <row r="12460" hidden="1" x14ac:dyDescent="0.25"/>
    <row r="12461" hidden="1" x14ac:dyDescent="0.25"/>
    <row r="12462" hidden="1" x14ac:dyDescent="0.25"/>
    <row r="12463" hidden="1" x14ac:dyDescent="0.25"/>
    <row r="12464" hidden="1" x14ac:dyDescent="0.25"/>
    <row r="12465" hidden="1" x14ac:dyDescent="0.25"/>
    <row r="12466" hidden="1" x14ac:dyDescent="0.25"/>
    <row r="12467" hidden="1" x14ac:dyDescent="0.25"/>
    <row r="12468" hidden="1" x14ac:dyDescent="0.25"/>
    <row r="12469" hidden="1" x14ac:dyDescent="0.25"/>
    <row r="12470" hidden="1" x14ac:dyDescent="0.25"/>
    <row r="12471" hidden="1" x14ac:dyDescent="0.25"/>
    <row r="12472" hidden="1" x14ac:dyDescent="0.25"/>
    <row r="12473" hidden="1" x14ac:dyDescent="0.25"/>
    <row r="12474" hidden="1" x14ac:dyDescent="0.25"/>
    <row r="12475" hidden="1" x14ac:dyDescent="0.25"/>
    <row r="12476" hidden="1" x14ac:dyDescent="0.25"/>
    <row r="12477" hidden="1" x14ac:dyDescent="0.25"/>
    <row r="12478" hidden="1" x14ac:dyDescent="0.25"/>
    <row r="12479" hidden="1" x14ac:dyDescent="0.25"/>
    <row r="12480" hidden="1" x14ac:dyDescent="0.25"/>
    <row r="12481" hidden="1" x14ac:dyDescent="0.25"/>
    <row r="12482" hidden="1" x14ac:dyDescent="0.25"/>
    <row r="12483" hidden="1" x14ac:dyDescent="0.25"/>
    <row r="12484" hidden="1" x14ac:dyDescent="0.25"/>
    <row r="12485" hidden="1" x14ac:dyDescent="0.25"/>
    <row r="12486" hidden="1" x14ac:dyDescent="0.25"/>
    <row r="12487" hidden="1" x14ac:dyDescent="0.25"/>
    <row r="12488" hidden="1" x14ac:dyDescent="0.25"/>
    <row r="12489" hidden="1" x14ac:dyDescent="0.25"/>
    <row r="12490" hidden="1" x14ac:dyDescent="0.25"/>
    <row r="12491" hidden="1" x14ac:dyDescent="0.25"/>
    <row r="12492" hidden="1" x14ac:dyDescent="0.25"/>
    <row r="12493" hidden="1" x14ac:dyDescent="0.25"/>
    <row r="12494" hidden="1" x14ac:dyDescent="0.25"/>
    <row r="12495" hidden="1" x14ac:dyDescent="0.25"/>
    <row r="12496" hidden="1" x14ac:dyDescent="0.25"/>
    <row r="12497" hidden="1" x14ac:dyDescent="0.25"/>
    <row r="12498" hidden="1" x14ac:dyDescent="0.25"/>
    <row r="12499" hidden="1" x14ac:dyDescent="0.25"/>
    <row r="12500" hidden="1" x14ac:dyDescent="0.25"/>
    <row r="12501" hidden="1" x14ac:dyDescent="0.25"/>
    <row r="12502" hidden="1" x14ac:dyDescent="0.25"/>
    <row r="12503" hidden="1" x14ac:dyDescent="0.25"/>
    <row r="12504" hidden="1" x14ac:dyDescent="0.25"/>
    <row r="12505" hidden="1" x14ac:dyDescent="0.25"/>
    <row r="12506" hidden="1" x14ac:dyDescent="0.25"/>
    <row r="12507" hidden="1" x14ac:dyDescent="0.25"/>
    <row r="12508" hidden="1" x14ac:dyDescent="0.25"/>
    <row r="12509" hidden="1" x14ac:dyDescent="0.25"/>
    <row r="12510" hidden="1" x14ac:dyDescent="0.25"/>
    <row r="12511" hidden="1" x14ac:dyDescent="0.25"/>
    <row r="12512" hidden="1" x14ac:dyDescent="0.25"/>
    <row r="12513" hidden="1" x14ac:dyDescent="0.25"/>
    <row r="12514" hidden="1" x14ac:dyDescent="0.25"/>
    <row r="12515" hidden="1" x14ac:dyDescent="0.25"/>
    <row r="12516" hidden="1" x14ac:dyDescent="0.25"/>
    <row r="12517" hidden="1" x14ac:dyDescent="0.25"/>
    <row r="12518" hidden="1" x14ac:dyDescent="0.25"/>
    <row r="12519" hidden="1" x14ac:dyDescent="0.25"/>
    <row r="12520" hidden="1" x14ac:dyDescent="0.25"/>
    <row r="12521" hidden="1" x14ac:dyDescent="0.25"/>
    <row r="12522" hidden="1" x14ac:dyDescent="0.25"/>
    <row r="12523" hidden="1" x14ac:dyDescent="0.25"/>
    <row r="12524" hidden="1" x14ac:dyDescent="0.25"/>
    <row r="12525" hidden="1" x14ac:dyDescent="0.25"/>
    <row r="12526" hidden="1" x14ac:dyDescent="0.25"/>
    <row r="12527" hidden="1" x14ac:dyDescent="0.25"/>
    <row r="12528" hidden="1" x14ac:dyDescent="0.25"/>
    <row r="12529" hidden="1" x14ac:dyDescent="0.25"/>
    <row r="12530" hidden="1" x14ac:dyDescent="0.25"/>
    <row r="12531" hidden="1" x14ac:dyDescent="0.25"/>
    <row r="12532" hidden="1" x14ac:dyDescent="0.25"/>
    <row r="12533" hidden="1" x14ac:dyDescent="0.25"/>
    <row r="12534" hidden="1" x14ac:dyDescent="0.25"/>
    <row r="12535" hidden="1" x14ac:dyDescent="0.25"/>
    <row r="12536" hidden="1" x14ac:dyDescent="0.25"/>
    <row r="12537" hidden="1" x14ac:dyDescent="0.25"/>
    <row r="12538" hidden="1" x14ac:dyDescent="0.25"/>
    <row r="12539" hidden="1" x14ac:dyDescent="0.25"/>
    <row r="12540" hidden="1" x14ac:dyDescent="0.25"/>
    <row r="12541" hidden="1" x14ac:dyDescent="0.25"/>
    <row r="12542" hidden="1" x14ac:dyDescent="0.25"/>
    <row r="12543" hidden="1" x14ac:dyDescent="0.25"/>
    <row r="12544" hidden="1" x14ac:dyDescent="0.25"/>
    <row r="12545" hidden="1" x14ac:dyDescent="0.25"/>
    <row r="12546" hidden="1" x14ac:dyDescent="0.25"/>
    <row r="12547" hidden="1" x14ac:dyDescent="0.25"/>
    <row r="12548" hidden="1" x14ac:dyDescent="0.25"/>
    <row r="12549" hidden="1" x14ac:dyDescent="0.25"/>
    <row r="12550" hidden="1" x14ac:dyDescent="0.25"/>
    <row r="12551" hidden="1" x14ac:dyDescent="0.25"/>
    <row r="12552" hidden="1" x14ac:dyDescent="0.25"/>
    <row r="12553" hidden="1" x14ac:dyDescent="0.25"/>
    <row r="12554" hidden="1" x14ac:dyDescent="0.25"/>
    <row r="12555" hidden="1" x14ac:dyDescent="0.25"/>
    <row r="12556" hidden="1" x14ac:dyDescent="0.25"/>
    <row r="12557" hidden="1" x14ac:dyDescent="0.25"/>
    <row r="12558" hidden="1" x14ac:dyDescent="0.25"/>
    <row r="12559" hidden="1" x14ac:dyDescent="0.25"/>
    <row r="12560" hidden="1" x14ac:dyDescent="0.25"/>
    <row r="12561" hidden="1" x14ac:dyDescent="0.25"/>
    <row r="12562" hidden="1" x14ac:dyDescent="0.25"/>
    <row r="12563" hidden="1" x14ac:dyDescent="0.25"/>
    <row r="12564" hidden="1" x14ac:dyDescent="0.25"/>
    <row r="12565" hidden="1" x14ac:dyDescent="0.25"/>
    <row r="12566" hidden="1" x14ac:dyDescent="0.25"/>
    <row r="12567" hidden="1" x14ac:dyDescent="0.25"/>
    <row r="12568" hidden="1" x14ac:dyDescent="0.25"/>
    <row r="12569" hidden="1" x14ac:dyDescent="0.25"/>
    <row r="12570" hidden="1" x14ac:dyDescent="0.25"/>
    <row r="12571" hidden="1" x14ac:dyDescent="0.25"/>
    <row r="12572" hidden="1" x14ac:dyDescent="0.25"/>
    <row r="12573" hidden="1" x14ac:dyDescent="0.25"/>
    <row r="12574" hidden="1" x14ac:dyDescent="0.25"/>
    <row r="12575" hidden="1" x14ac:dyDescent="0.25"/>
    <row r="12576" hidden="1" x14ac:dyDescent="0.25"/>
    <row r="12577" hidden="1" x14ac:dyDescent="0.25"/>
    <row r="12578" hidden="1" x14ac:dyDescent="0.25"/>
    <row r="12579" hidden="1" x14ac:dyDescent="0.25"/>
    <row r="12580" hidden="1" x14ac:dyDescent="0.25"/>
    <row r="12581" hidden="1" x14ac:dyDescent="0.25"/>
    <row r="12582" hidden="1" x14ac:dyDescent="0.25"/>
    <row r="12583" hidden="1" x14ac:dyDescent="0.25"/>
    <row r="12584" hidden="1" x14ac:dyDescent="0.25"/>
    <row r="12585" hidden="1" x14ac:dyDescent="0.25"/>
    <row r="12586" hidden="1" x14ac:dyDescent="0.25"/>
    <row r="12587" hidden="1" x14ac:dyDescent="0.25"/>
    <row r="12588" hidden="1" x14ac:dyDescent="0.25"/>
    <row r="12589" hidden="1" x14ac:dyDescent="0.25"/>
    <row r="12590" hidden="1" x14ac:dyDescent="0.25"/>
    <row r="12591" hidden="1" x14ac:dyDescent="0.25"/>
    <row r="12592" hidden="1" x14ac:dyDescent="0.25"/>
    <row r="12593" hidden="1" x14ac:dyDescent="0.25"/>
    <row r="12594" hidden="1" x14ac:dyDescent="0.25"/>
    <row r="12595" hidden="1" x14ac:dyDescent="0.25"/>
    <row r="12596" hidden="1" x14ac:dyDescent="0.25"/>
    <row r="12597" hidden="1" x14ac:dyDescent="0.25"/>
    <row r="12598" hidden="1" x14ac:dyDescent="0.25"/>
    <row r="12599" hidden="1" x14ac:dyDescent="0.25"/>
    <row r="12600" hidden="1" x14ac:dyDescent="0.25"/>
    <row r="12601" hidden="1" x14ac:dyDescent="0.25"/>
    <row r="12602" hidden="1" x14ac:dyDescent="0.25"/>
    <row r="12603" hidden="1" x14ac:dyDescent="0.25"/>
    <row r="12604" hidden="1" x14ac:dyDescent="0.25"/>
    <row r="12605" hidden="1" x14ac:dyDescent="0.25"/>
    <row r="12606" hidden="1" x14ac:dyDescent="0.25"/>
    <row r="12607" hidden="1" x14ac:dyDescent="0.25"/>
    <row r="12608" hidden="1" x14ac:dyDescent="0.25"/>
    <row r="12609" hidden="1" x14ac:dyDescent="0.25"/>
    <row r="12610" hidden="1" x14ac:dyDescent="0.25"/>
    <row r="12611" hidden="1" x14ac:dyDescent="0.25"/>
    <row r="12612" hidden="1" x14ac:dyDescent="0.25"/>
    <row r="12613" hidden="1" x14ac:dyDescent="0.25"/>
    <row r="12614" hidden="1" x14ac:dyDescent="0.25"/>
    <row r="12615" hidden="1" x14ac:dyDescent="0.25"/>
    <row r="12616" hidden="1" x14ac:dyDescent="0.25"/>
    <row r="12617" hidden="1" x14ac:dyDescent="0.25"/>
    <row r="12618" hidden="1" x14ac:dyDescent="0.25"/>
    <row r="12619" hidden="1" x14ac:dyDescent="0.25"/>
    <row r="12620" hidden="1" x14ac:dyDescent="0.25"/>
    <row r="12621" hidden="1" x14ac:dyDescent="0.25"/>
    <row r="12622" hidden="1" x14ac:dyDescent="0.25"/>
    <row r="12623" hidden="1" x14ac:dyDescent="0.25"/>
    <row r="12624" hidden="1" x14ac:dyDescent="0.25"/>
    <row r="12625" hidden="1" x14ac:dyDescent="0.25"/>
    <row r="12626" hidden="1" x14ac:dyDescent="0.25"/>
    <row r="12627" hidden="1" x14ac:dyDescent="0.25"/>
    <row r="12628" hidden="1" x14ac:dyDescent="0.25"/>
    <row r="12629" hidden="1" x14ac:dyDescent="0.25"/>
    <row r="12630" hidden="1" x14ac:dyDescent="0.25"/>
    <row r="12631" hidden="1" x14ac:dyDescent="0.25"/>
    <row r="12632" hidden="1" x14ac:dyDescent="0.25"/>
    <row r="12633" hidden="1" x14ac:dyDescent="0.25"/>
    <row r="12634" hidden="1" x14ac:dyDescent="0.25"/>
    <row r="12635" hidden="1" x14ac:dyDescent="0.25"/>
    <row r="12636" hidden="1" x14ac:dyDescent="0.25"/>
    <row r="12637" hidden="1" x14ac:dyDescent="0.25"/>
    <row r="12638" hidden="1" x14ac:dyDescent="0.25"/>
    <row r="12639" hidden="1" x14ac:dyDescent="0.25"/>
    <row r="12640" hidden="1" x14ac:dyDescent="0.25"/>
    <row r="12641" hidden="1" x14ac:dyDescent="0.25"/>
    <row r="12642" hidden="1" x14ac:dyDescent="0.25"/>
    <row r="12643" hidden="1" x14ac:dyDescent="0.25"/>
    <row r="12644" hidden="1" x14ac:dyDescent="0.25"/>
    <row r="12645" hidden="1" x14ac:dyDescent="0.25"/>
    <row r="12646" hidden="1" x14ac:dyDescent="0.25"/>
    <row r="12647" hidden="1" x14ac:dyDescent="0.25"/>
    <row r="12648" hidden="1" x14ac:dyDescent="0.25"/>
    <row r="12649" hidden="1" x14ac:dyDescent="0.25"/>
    <row r="12650" hidden="1" x14ac:dyDescent="0.25"/>
    <row r="12651" hidden="1" x14ac:dyDescent="0.25"/>
    <row r="12652" hidden="1" x14ac:dyDescent="0.25"/>
    <row r="12653" hidden="1" x14ac:dyDescent="0.25"/>
    <row r="12654" hidden="1" x14ac:dyDescent="0.25"/>
    <row r="12655" hidden="1" x14ac:dyDescent="0.25"/>
    <row r="12656" hidden="1" x14ac:dyDescent="0.25"/>
    <row r="12657" hidden="1" x14ac:dyDescent="0.25"/>
    <row r="12658" hidden="1" x14ac:dyDescent="0.25"/>
    <row r="12659" hidden="1" x14ac:dyDescent="0.25"/>
    <row r="12660" hidden="1" x14ac:dyDescent="0.25"/>
    <row r="12661" hidden="1" x14ac:dyDescent="0.25"/>
    <row r="12662" hidden="1" x14ac:dyDescent="0.25"/>
    <row r="12663" hidden="1" x14ac:dyDescent="0.25"/>
    <row r="12664" hidden="1" x14ac:dyDescent="0.25"/>
    <row r="12665" hidden="1" x14ac:dyDescent="0.25"/>
    <row r="12666" hidden="1" x14ac:dyDescent="0.25"/>
    <row r="12667" hidden="1" x14ac:dyDescent="0.25"/>
    <row r="12668" hidden="1" x14ac:dyDescent="0.25"/>
    <row r="12669" hidden="1" x14ac:dyDescent="0.25"/>
    <row r="12670" hidden="1" x14ac:dyDescent="0.25"/>
    <row r="12671" hidden="1" x14ac:dyDescent="0.25"/>
    <row r="12672" hidden="1" x14ac:dyDescent="0.25"/>
    <row r="12673" hidden="1" x14ac:dyDescent="0.25"/>
    <row r="12674" hidden="1" x14ac:dyDescent="0.25"/>
    <row r="12675" hidden="1" x14ac:dyDescent="0.25"/>
    <row r="12676" hidden="1" x14ac:dyDescent="0.25"/>
    <row r="12677" hidden="1" x14ac:dyDescent="0.25"/>
    <row r="12678" hidden="1" x14ac:dyDescent="0.25"/>
    <row r="12679" hidden="1" x14ac:dyDescent="0.25"/>
    <row r="12680" hidden="1" x14ac:dyDescent="0.25"/>
    <row r="12681" hidden="1" x14ac:dyDescent="0.25"/>
    <row r="12682" hidden="1" x14ac:dyDescent="0.25"/>
    <row r="12683" hidden="1" x14ac:dyDescent="0.25"/>
    <row r="12684" hidden="1" x14ac:dyDescent="0.25"/>
    <row r="12685" hidden="1" x14ac:dyDescent="0.25"/>
    <row r="12686" hidden="1" x14ac:dyDescent="0.25"/>
    <row r="12687" hidden="1" x14ac:dyDescent="0.25"/>
    <row r="12688" hidden="1" x14ac:dyDescent="0.25"/>
    <row r="12689" hidden="1" x14ac:dyDescent="0.25"/>
    <row r="12690" hidden="1" x14ac:dyDescent="0.25"/>
    <row r="12691" hidden="1" x14ac:dyDescent="0.25"/>
    <row r="12692" hidden="1" x14ac:dyDescent="0.25"/>
    <row r="12693" hidden="1" x14ac:dyDescent="0.25"/>
    <row r="12694" hidden="1" x14ac:dyDescent="0.25"/>
    <row r="12695" hidden="1" x14ac:dyDescent="0.25"/>
    <row r="12696" hidden="1" x14ac:dyDescent="0.25"/>
    <row r="12697" hidden="1" x14ac:dyDescent="0.25"/>
    <row r="12698" hidden="1" x14ac:dyDescent="0.25"/>
    <row r="12699" hidden="1" x14ac:dyDescent="0.25"/>
    <row r="12700" hidden="1" x14ac:dyDescent="0.25"/>
    <row r="12701" hidden="1" x14ac:dyDescent="0.25"/>
    <row r="12702" hidden="1" x14ac:dyDescent="0.25"/>
    <row r="12703" hidden="1" x14ac:dyDescent="0.25"/>
    <row r="12704" hidden="1" x14ac:dyDescent="0.25"/>
    <row r="12705" hidden="1" x14ac:dyDescent="0.25"/>
    <row r="12706" hidden="1" x14ac:dyDescent="0.25"/>
    <row r="12707" hidden="1" x14ac:dyDescent="0.25"/>
    <row r="12708" hidden="1" x14ac:dyDescent="0.25"/>
    <row r="12709" hidden="1" x14ac:dyDescent="0.25"/>
    <row r="12710" hidden="1" x14ac:dyDescent="0.25"/>
    <row r="12711" hidden="1" x14ac:dyDescent="0.25"/>
    <row r="12712" hidden="1" x14ac:dyDescent="0.25"/>
    <row r="12713" hidden="1" x14ac:dyDescent="0.25"/>
    <row r="12714" hidden="1" x14ac:dyDescent="0.25"/>
    <row r="12715" hidden="1" x14ac:dyDescent="0.25"/>
    <row r="12716" hidden="1" x14ac:dyDescent="0.25"/>
    <row r="12717" hidden="1" x14ac:dyDescent="0.25"/>
    <row r="12718" hidden="1" x14ac:dyDescent="0.25"/>
    <row r="12719" hidden="1" x14ac:dyDescent="0.25"/>
    <row r="12720" hidden="1" x14ac:dyDescent="0.25"/>
    <row r="12721" hidden="1" x14ac:dyDescent="0.25"/>
    <row r="12722" hidden="1" x14ac:dyDescent="0.25"/>
    <row r="12723" hidden="1" x14ac:dyDescent="0.25"/>
    <row r="12724" hidden="1" x14ac:dyDescent="0.25"/>
    <row r="12725" hidden="1" x14ac:dyDescent="0.25"/>
    <row r="12726" hidden="1" x14ac:dyDescent="0.25"/>
    <row r="12727" hidden="1" x14ac:dyDescent="0.25"/>
    <row r="12728" hidden="1" x14ac:dyDescent="0.25"/>
    <row r="12729" hidden="1" x14ac:dyDescent="0.25"/>
    <row r="12730" hidden="1" x14ac:dyDescent="0.25"/>
    <row r="12731" hidden="1" x14ac:dyDescent="0.25"/>
    <row r="12732" hidden="1" x14ac:dyDescent="0.25"/>
    <row r="12733" hidden="1" x14ac:dyDescent="0.25"/>
    <row r="12734" hidden="1" x14ac:dyDescent="0.25"/>
    <row r="12735" hidden="1" x14ac:dyDescent="0.25"/>
    <row r="12736" hidden="1" x14ac:dyDescent="0.25"/>
    <row r="12737" hidden="1" x14ac:dyDescent="0.25"/>
    <row r="12738" hidden="1" x14ac:dyDescent="0.25"/>
    <row r="12739" hidden="1" x14ac:dyDescent="0.25"/>
    <row r="12740" hidden="1" x14ac:dyDescent="0.25"/>
    <row r="12741" hidden="1" x14ac:dyDescent="0.25"/>
    <row r="12742" hidden="1" x14ac:dyDescent="0.25"/>
    <row r="12743" hidden="1" x14ac:dyDescent="0.25"/>
    <row r="12744" hidden="1" x14ac:dyDescent="0.25"/>
    <row r="12745" hidden="1" x14ac:dyDescent="0.25"/>
    <row r="12746" hidden="1" x14ac:dyDescent="0.25"/>
    <row r="12747" hidden="1" x14ac:dyDescent="0.25"/>
    <row r="12748" hidden="1" x14ac:dyDescent="0.25"/>
    <row r="12749" hidden="1" x14ac:dyDescent="0.25"/>
    <row r="12750" hidden="1" x14ac:dyDescent="0.25"/>
    <row r="12751" hidden="1" x14ac:dyDescent="0.25"/>
    <row r="12752" hidden="1" x14ac:dyDescent="0.25"/>
    <row r="12753" hidden="1" x14ac:dyDescent="0.25"/>
    <row r="12754" hidden="1" x14ac:dyDescent="0.25"/>
    <row r="12755" hidden="1" x14ac:dyDescent="0.25"/>
    <row r="12756" hidden="1" x14ac:dyDescent="0.25"/>
    <row r="12757" hidden="1" x14ac:dyDescent="0.25"/>
    <row r="12758" hidden="1" x14ac:dyDescent="0.25"/>
    <row r="12759" hidden="1" x14ac:dyDescent="0.25"/>
    <row r="12760" hidden="1" x14ac:dyDescent="0.25"/>
    <row r="12761" hidden="1" x14ac:dyDescent="0.25"/>
    <row r="12762" hidden="1" x14ac:dyDescent="0.25"/>
    <row r="12763" hidden="1" x14ac:dyDescent="0.25"/>
    <row r="12764" hidden="1" x14ac:dyDescent="0.25"/>
    <row r="12765" hidden="1" x14ac:dyDescent="0.25"/>
    <row r="12766" hidden="1" x14ac:dyDescent="0.25"/>
    <row r="12767" hidden="1" x14ac:dyDescent="0.25"/>
    <row r="12768" hidden="1" x14ac:dyDescent="0.25"/>
    <row r="12769" hidden="1" x14ac:dyDescent="0.25"/>
    <row r="12770" hidden="1" x14ac:dyDescent="0.25"/>
    <row r="12771" hidden="1" x14ac:dyDescent="0.25"/>
    <row r="12772" hidden="1" x14ac:dyDescent="0.25"/>
    <row r="12773" hidden="1" x14ac:dyDescent="0.25"/>
    <row r="12774" hidden="1" x14ac:dyDescent="0.25"/>
    <row r="12775" hidden="1" x14ac:dyDescent="0.25"/>
    <row r="12776" hidden="1" x14ac:dyDescent="0.25"/>
    <row r="12777" hidden="1" x14ac:dyDescent="0.25"/>
    <row r="12778" hidden="1" x14ac:dyDescent="0.25"/>
    <row r="12779" hidden="1" x14ac:dyDescent="0.25"/>
    <row r="12780" hidden="1" x14ac:dyDescent="0.25"/>
    <row r="12781" hidden="1" x14ac:dyDescent="0.25"/>
    <row r="12782" hidden="1" x14ac:dyDescent="0.25"/>
    <row r="12783" hidden="1" x14ac:dyDescent="0.25"/>
    <row r="12784" hidden="1" x14ac:dyDescent="0.25"/>
    <row r="12785" hidden="1" x14ac:dyDescent="0.25"/>
    <row r="12786" hidden="1" x14ac:dyDescent="0.25"/>
    <row r="12787" hidden="1" x14ac:dyDescent="0.25"/>
    <row r="12788" hidden="1" x14ac:dyDescent="0.25"/>
    <row r="12789" hidden="1" x14ac:dyDescent="0.25"/>
    <row r="12790" hidden="1" x14ac:dyDescent="0.25"/>
    <row r="12791" hidden="1" x14ac:dyDescent="0.25"/>
    <row r="12792" hidden="1" x14ac:dyDescent="0.25"/>
    <row r="12793" hidden="1" x14ac:dyDescent="0.25"/>
    <row r="12794" hidden="1" x14ac:dyDescent="0.25"/>
    <row r="12795" hidden="1" x14ac:dyDescent="0.25"/>
    <row r="12796" hidden="1" x14ac:dyDescent="0.25"/>
    <row r="12797" hidden="1" x14ac:dyDescent="0.25"/>
    <row r="12798" hidden="1" x14ac:dyDescent="0.25"/>
    <row r="12799" hidden="1" x14ac:dyDescent="0.25"/>
    <row r="12800" hidden="1" x14ac:dyDescent="0.25"/>
    <row r="12801" hidden="1" x14ac:dyDescent="0.25"/>
    <row r="12802" hidden="1" x14ac:dyDescent="0.25"/>
    <row r="12803" hidden="1" x14ac:dyDescent="0.25"/>
    <row r="12804" hidden="1" x14ac:dyDescent="0.25"/>
    <row r="12805" hidden="1" x14ac:dyDescent="0.25"/>
    <row r="12806" hidden="1" x14ac:dyDescent="0.25"/>
    <row r="12807" hidden="1" x14ac:dyDescent="0.25"/>
    <row r="12808" hidden="1" x14ac:dyDescent="0.25"/>
    <row r="12809" hidden="1" x14ac:dyDescent="0.25"/>
    <row r="12810" hidden="1" x14ac:dyDescent="0.25"/>
    <row r="12811" hidden="1" x14ac:dyDescent="0.25"/>
    <row r="12812" hidden="1" x14ac:dyDescent="0.25"/>
    <row r="12813" hidden="1" x14ac:dyDescent="0.25"/>
    <row r="12814" hidden="1" x14ac:dyDescent="0.25"/>
    <row r="12815" hidden="1" x14ac:dyDescent="0.25"/>
    <row r="12816" hidden="1" x14ac:dyDescent="0.25"/>
    <row r="12817" hidden="1" x14ac:dyDescent="0.25"/>
    <row r="12818" hidden="1" x14ac:dyDescent="0.25"/>
    <row r="12819" hidden="1" x14ac:dyDescent="0.25"/>
    <row r="12820" hidden="1" x14ac:dyDescent="0.25"/>
    <row r="12821" hidden="1" x14ac:dyDescent="0.25"/>
    <row r="12822" hidden="1" x14ac:dyDescent="0.25"/>
    <row r="12823" hidden="1" x14ac:dyDescent="0.25"/>
    <row r="12824" hidden="1" x14ac:dyDescent="0.25"/>
    <row r="12825" hidden="1" x14ac:dyDescent="0.25"/>
    <row r="12826" hidden="1" x14ac:dyDescent="0.25"/>
    <row r="12827" hidden="1" x14ac:dyDescent="0.25"/>
    <row r="12828" hidden="1" x14ac:dyDescent="0.25"/>
    <row r="12829" hidden="1" x14ac:dyDescent="0.25"/>
    <row r="12830" hidden="1" x14ac:dyDescent="0.25"/>
    <row r="12831" hidden="1" x14ac:dyDescent="0.25"/>
    <row r="12832" hidden="1" x14ac:dyDescent="0.25"/>
    <row r="12833" hidden="1" x14ac:dyDescent="0.25"/>
    <row r="12834" hidden="1" x14ac:dyDescent="0.25"/>
    <row r="12835" hidden="1" x14ac:dyDescent="0.25"/>
    <row r="12836" hidden="1" x14ac:dyDescent="0.25"/>
    <row r="12837" hidden="1" x14ac:dyDescent="0.25"/>
    <row r="12838" hidden="1" x14ac:dyDescent="0.25"/>
    <row r="12839" hidden="1" x14ac:dyDescent="0.25"/>
    <row r="12840" hidden="1" x14ac:dyDescent="0.25"/>
    <row r="12841" hidden="1" x14ac:dyDescent="0.25"/>
    <row r="12842" hidden="1" x14ac:dyDescent="0.25"/>
    <row r="12843" hidden="1" x14ac:dyDescent="0.25"/>
    <row r="12844" hidden="1" x14ac:dyDescent="0.25"/>
    <row r="12845" hidden="1" x14ac:dyDescent="0.25"/>
    <row r="12846" hidden="1" x14ac:dyDescent="0.25"/>
    <row r="12847" hidden="1" x14ac:dyDescent="0.25"/>
    <row r="12848" hidden="1" x14ac:dyDescent="0.25"/>
    <row r="12849" hidden="1" x14ac:dyDescent="0.25"/>
    <row r="12850" hidden="1" x14ac:dyDescent="0.25"/>
    <row r="12851" hidden="1" x14ac:dyDescent="0.25"/>
    <row r="12852" hidden="1" x14ac:dyDescent="0.25"/>
    <row r="12853" hidden="1" x14ac:dyDescent="0.25"/>
    <row r="12854" hidden="1" x14ac:dyDescent="0.25"/>
    <row r="12855" hidden="1" x14ac:dyDescent="0.25"/>
    <row r="12856" hidden="1" x14ac:dyDescent="0.25"/>
    <row r="12857" hidden="1" x14ac:dyDescent="0.25"/>
    <row r="12858" hidden="1" x14ac:dyDescent="0.25"/>
    <row r="12859" hidden="1" x14ac:dyDescent="0.25"/>
    <row r="12860" hidden="1" x14ac:dyDescent="0.25"/>
    <row r="12861" hidden="1" x14ac:dyDescent="0.25"/>
    <row r="12862" hidden="1" x14ac:dyDescent="0.25"/>
    <row r="12863" hidden="1" x14ac:dyDescent="0.25"/>
    <row r="12864" hidden="1" x14ac:dyDescent="0.25"/>
    <row r="12865" hidden="1" x14ac:dyDescent="0.25"/>
    <row r="12866" hidden="1" x14ac:dyDescent="0.25"/>
    <row r="12867" hidden="1" x14ac:dyDescent="0.25"/>
    <row r="12868" hidden="1" x14ac:dyDescent="0.25"/>
    <row r="12869" hidden="1" x14ac:dyDescent="0.25"/>
    <row r="12870" hidden="1" x14ac:dyDescent="0.25"/>
    <row r="12871" hidden="1" x14ac:dyDescent="0.25"/>
    <row r="12872" hidden="1" x14ac:dyDescent="0.25"/>
    <row r="12873" hidden="1" x14ac:dyDescent="0.25"/>
    <row r="12874" hidden="1" x14ac:dyDescent="0.25"/>
    <row r="12875" hidden="1" x14ac:dyDescent="0.25"/>
    <row r="12876" hidden="1" x14ac:dyDescent="0.25"/>
    <row r="12877" hidden="1" x14ac:dyDescent="0.25"/>
    <row r="12878" hidden="1" x14ac:dyDescent="0.25"/>
    <row r="12879" hidden="1" x14ac:dyDescent="0.25"/>
    <row r="12880" hidden="1" x14ac:dyDescent="0.25"/>
    <row r="12881" hidden="1" x14ac:dyDescent="0.25"/>
    <row r="12882" hidden="1" x14ac:dyDescent="0.25"/>
    <row r="12883" hidden="1" x14ac:dyDescent="0.25"/>
    <row r="12884" hidden="1" x14ac:dyDescent="0.25"/>
    <row r="12885" hidden="1" x14ac:dyDescent="0.25"/>
    <row r="12886" hidden="1" x14ac:dyDescent="0.25"/>
    <row r="12887" hidden="1" x14ac:dyDescent="0.25"/>
    <row r="12888" hidden="1" x14ac:dyDescent="0.25"/>
    <row r="12889" hidden="1" x14ac:dyDescent="0.25"/>
    <row r="12890" hidden="1" x14ac:dyDescent="0.25"/>
    <row r="12891" hidden="1" x14ac:dyDescent="0.25"/>
    <row r="12892" hidden="1" x14ac:dyDescent="0.25"/>
    <row r="12893" hidden="1" x14ac:dyDescent="0.25"/>
    <row r="12894" hidden="1" x14ac:dyDescent="0.25"/>
    <row r="12895" hidden="1" x14ac:dyDescent="0.25"/>
    <row r="12896" hidden="1" x14ac:dyDescent="0.25"/>
    <row r="12897" hidden="1" x14ac:dyDescent="0.25"/>
    <row r="12898" hidden="1" x14ac:dyDescent="0.25"/>
    <row r="12899" hidden="1" x14ac:dyDescent="0.25"/>
    <row r="12900" hidden="1" x14ac:dyDescent="0.25"/>
    <row r="12901" hidden="1" x14ac:dyDescent="0.25"/>
    <row r="12902" hidden="1" x14ac:dyDescent="0.25"/>
    <row r="12903" hidden="1" x14ac:dyDescent="0.25"/>
    <row r="12904" hidden="1" x14ac:dyDescent="0.25"/>
    <row r="12905" hidden="1" x14ac:dyDescent="0.25"/>
    <row r="12906" hidden="1" x14ac:dyDescent="0.25"/>
    <row r="12907" hidden="1" x14ac:dyDescent="0.25"/>
    <row r="12908" hidden="1" x14ac:dyDescent="0.25"/>
    <row r="12909" hidden="1" x14ac:dyDescent="0.25"/>
    <row r="12910" hidden="1" x14ac:dyDescent="0.25"/>
    <row r="12911" hidden="1" x14ac:dyDescent="0.25"/>
    <row r="12912" hidden="1" x14ac:dyDescent="0.25"/>
    <row r="12913" hidden="1" x14ac:dyDescent="0.25"/>
    <row r="12914" hidden="1" x14ac:dyDescent="0.25"/>
    <row r="12915" hidden="1" x14ac:dyDescent="0.25"/>
    <row r="12916" hidden="1" x14ac:dyDescent="0.25"/>
    <row r="12917" hidden="1" x14ac:dyDescent="0.25"/>
    <row r="12918" hidden="1" x14ac:dyDescent="0.25"/>
    <row r="12919" hidden="1" x14ac:dyDescent="0.25"/>
    <row r="12920" hidden="1" x14ac:dyDescent="0.25"/>
    <row r="12921" hidden="1" x14ac:dyDescent="0.25"/>
    <row r="12922" hidden="1" x14ac:dyDescent="0.25"/>
    <row r="12923" hidden="1" x14ac:dyDescent="0.25"/>
    <row r="12924" hidden="1" x14ac:dyDescent="0.25"/>
    <row r="12925" hidden="1" x14ac:dyDescent="0.25"/>
    <row r="12926" hidden="1" x14ac:dyDescent="0.25"/>
    <row r="12927" hidden="1" x14ac:dyDescent="0.25"/>
    <row r="12928" hidden="1" x14ac:dyDescent="0.25"/>
    <row r="12929" hidden="1" x14ac:dyDescent="0.25"/>
    <row r="12930" hidden="1" x14ac:dyDescent="0.25"/>
    <row r="12931" hidden="1" x14ac:dyDescent="0.25"/>
    <row r="12932" hidden="1" x14ac:dyDescent="0.25"/>
    <row r="12933" hidden="1" x14ac:dyDescent="0.25"/>
    <row r="12934" hidden="1" x14ac:dyDescent="0.25"/>
    <row r="12935" hidden="1" x14ac:dyDescent="0.25"/>
    <row r="12936" hidden="1" x14ac:dyDescent="0.25"/>
    <row r="12937" hidden="1" x14ac:dyDescent="0.25"/>
    <row r="12938" hidden="1" x14ac:dyDescent="0.25"/>
    <row r="12939" hidden="1" x14ac:dyDescent="0.25"/>
    <row r="12940" hidden="1" x14ac:dyDescent="0.25"/>
    <row r="12941" hidden="1" x14ac:dyDescent="0.25"/>
    <row r="12942" hidden="1" x14ac:dyDescent="0.25"/>
    <row r="12943" hidden="1" x14ac:dyDescent="0.25"/>
    <row r="12944" hidden="1" x14ac:dyDescent="0.25"/>
    <row r="12945" hidden="1" x14ac:dyDescent="0.25"/>
    <row r="12946" hidden="1" x14ac:dyDescent="0.25"/>
    <row r="12947" hidden="1" x14ac:dyDescent="0.25"/>
    <row r="12948" hidden="1" x14ac:dyDescent="0.25"/>
    <row r="12949" hidden="1" x14ac:dyDescent="0.25"/>
    <row r="12950" hidden="1" x14ac:dyDescent="0.25"/>
    <row r="12951" hidden="1" x14ac:dyDescent="0.25"/>
    <row r="12952" hidden="1" x14ac:dyDescent="0.25"/>
    <row r="12953" hidden="1" x14ac:dyDescent="0.25"/>
    <row r="12954" hidden="1" x14ac:dyDescent="0.25"/>
    <row r="12955" hidden="1" x14ac:dyDescent="0.25"/>
    <row r="12956" hidden="1" x14ac:dyDescent="0.25"/>
    <row r="12957" hidden="1" x14ac:dyDescent="0.25"/>
    <row r="12958" hidden="1" x14ac:dyDescent="0.25"/>
    <row r="12959" hidden="1" x14ac:dyDescent="0.25"/>
    <row r="12960" hidden="1" x14ac:dyDescent="0.25"/>
    <row r="12961" hidden="1" x14ac:dyDescent="0.25"/>
    <row r="12962" hidden="1" x14ac:dyDescent="0.25"/>
    <row r="12963" hidden="1" x14ac:dyDescent="0.25"/>
    <row r="12964" hidden="1" x14ac:dyDescent="0.25"/>
    <row r="12965" hidden="1" x14ac:dyDescent="0.25"/>
    <row r="12966" hidden="1" x14ac:dyDescent="0.25"/>
    <row r="12967" hidden="1" x14ac:dyDescent="0.25"/>
    <row r="12968" hidden="1" x14ac:dyDescent="0.25"/>
    <row r="12969" hidden="1" x14ac:dyDescent="0.25"/>
    <row r="12970" hidden="1" x14ac:dyDescent="0.25"/>
    <row r="12971" hidden="1" x14ac:dyDescent="0.25"/>
    <row r="12972" hidden="1" x14ac:dyDescent="0.25"/>
    <row r="12973" hidden="1" x14ac:dyDescent="0.25"/>
    <row r="12974" hidden="1" x14ac:dyDescent="0.25"/>
    <row r="12975" hidden="1" x14ac:dyDescent="0.25"/>
    <row r="12976" hidden="1" x14ac:dyDescent="0.25"/>
    <row r="12977" hidden="1" x14ac:dyDescent="0.25"/>
    <row r="12978" hidden="1" x14ac:dyDescent="0.25"/>
    <row r="12979" hidden="1" x14ac:dyDescent="0.25"/>
    <row r="12980" hidden="1" x14ac:dyDescent="0.25"/>
    <row r="12981" hidden="1" x14ac:dyDescent="0.25"/>
    <row r="12982" hidden="1" x14ac:dyDescent="0.25"/>
    <row r="12983" hidden="1" x14ac:dyDescent="0.25"/>
    <row r="12984" hidden="1" x14ac:dyDescent="0.25"/>
    <row r="12985" hidden="1" x14ac:dyDescent="0.25"/>
    <row r="12986" hidden="1" x14ac:dyDescent="0.25"/>
    <row r="12987" hidden="1" x14ac:dyDescent="0.25"/>
    <row r="12988" hidden="1" x14ac:dyDescent="0.25"/>
    <row r="12989" hidden="1" x14ac:dyDescent="0.25"/>
    <row r="12990" hidden="1" x14ac:dyDescent="0.25"/>
    <row r="12991" hidden="1" x14ac:dyDescent="0.25"/>
    <row r="12992" hidden="1" x14ac:dyDescent="0.25"/>
    <row r="12993" hidden="1" x14ac:dyDescent="0.25"/>
    <row r="12994" hidden="1" x14ac:dyDescent="0.25"/>
    <row r="12995" hidden="1" x14ac:dyDescent="0.25"/>
    <row r="12996" hidden="1" x14ac:dyDescent="0.25"/>
    <row r="12997" hidden="1" x14ac:dyDescent="0.25"/>
    <row r="12998" hidden="1" x14ac:dyDescent="0.25"/>
    <row r="12999" hidden="1" x14ac:dyDescent="0.25"/>
    <row r="13000" hidden="1" x14ac:dyDescent="0.25"/>
    <row r="13001" hidden="1" x14ac:dyDescent="0.25"/>
    <row r="13002" hidden="1" x14ac:dyDescent="0.25"/>
    <row r="13003" hidden="1" x14ac:dyDescent="0.25"/>
    <row r="13004" hidden="1" x14ac:dyDescent="0.25"/>
    <row r="13005" hidden="1" x14ac:dyDescent="0.25"/>
    <row r="13006" hidden="1" x14ac:dyDescent="0.25"/>
    <row r="13007" hidden="1" x14ac:dyDescent="0.25"/>
    <row r="13008" hidden="1" x14ac:dyDescent="0.25"/>
    <row r="13009" hidden="1" x14ac:dyDescent="0.25"/>
    <row r="13010" hidden="1" x14ac:dyDescent="0.25"/>
    <row r="13011" hidden="1" x14ac:dyDescent="0.25"/>
    <row r="13012" hidden="1" x14ac:dyDescent="0.25"/>
    <row r="13013" hidden="1" x14ac:dyDescent="0.25"/>
    <row r="13014" hidden="1" x14ac:dyDescent="0.25"/>
    <row r="13015" hidden="1" x14ac:dyDescent="0.25"/>
    <row r="13016" hidden="1" x14ac:dyDescent="0.25"/>
    <row r="13017" hidden="1" x14ac:dyDescent="0.25"/>
    <row r="13018" hidden="1" x14ac:dyDescent="0.25"/>
    <row r="13019" hidden="1" x14ac:dyDescent="0.25"/>
    <row r="13020" hidden="1" x14ac:dyDescent="0.25"/>
    <row r="13021" hidden="1" x14ac:dyDescent="0.25"/>
    <row r="13022" hidden="1" x14ac:dyDescent="0.25"/>
    <row r="13023" hidden="1" x14ac:dyDescent="0.25"/>
    <row r="13024" hidden="1" x14ac:dyDescent="0.25"/>
    <row r="13025" hidden="1" x14ac:dyDescent="0.25"/>
    <row r="13026" hidden="1" x14ac:dyDescent="0.25"/>
    <row r="13027" hidden="1" x14ac:dyDescent="0.25"/>
    <row r="13028" hidden="1" x14ac:dyDescent="0.25"/>
    <row r="13029" hidden="1" x14ac:dyDescent="0.25"/>
    <row r="13030" hidden="1" x14ac:dyDescent="0.25"/>
    <row r="13031" hidden="1" x14ac:dyDescent="0.25"/>
    <row r="13032" hidden="1" x14ac:dyDescent="0.25"/>
    <row r="13033" hidden="1" x14ac:dyDescent="0.25"/>
    <row r="13034" hidden="1" x14ac:dyDescent="0.25"/>
    <row r="13035" hidden="1" x14ac:dyDescent="0.25"/>
    <row r="13036" hidden="1" x14ac:dyDescent="0.25"/>
    <row r="13037" hidden="1" x14ac:dyDescent="0.25"/>
    <row r="13038" hidden="1" x14ac:dyDescent="0.25"/>
    <row r="13039" hidden="1" x14ac:dyDescent="0.25"/>
    <row r="13040" hidden="1" x14ac:dyDescent="0.25"/>
    <row r="13041" hidden="1" x14ac:dyDescent="0.25"/>
    <row r="13042" hidden="1" x14ac:dyDescent="0.25"/>
    <row r="13043" hidden="1" x14ac:dyDescent="0.25"/>
    <row r="13044" hidden="1" x14ac:dyDescent="0.25"/>
    <row r="13045" hidden="1" x14ac:dyDescent="0.25"/>
    <row r="13046" hidden="1" x14ac:dyDescent="0.25"/>
    <row r="13047" hidden="1" x14ac:dyDescent="0.25"/>
    <row r="13048" hidden="1" x14ac:dyDescent="0.25"/>
    <row r="13049" hidden="1" x14ac:dyDescent="0.25"/>
    <row r="13050" hidden="1" x14ac:dyDescent="0.25"/>
    <row r="13051" hidden="1" x14ac:dyDescent="0.25"/>
    <row r="13052" hidden="1" x14ac:dyDescent="0.25"/>
    <row r="13053" hidden="1" x14ac:dyDescent="0.25"/>
    <row r="13054" hidden="1" x14ac:dyDescent="0.25"/>
    <row r="13055" hidden="1" x14ac:dyDescent="0.25"/>
    <row r="13056" hidden="1" x14ac:dyDescent="0.25"/>
    <row r="13057" hidden="1" x14ac:dyDescent="0.25"/>
    <row r="13058" hidden="1" x14ac:dyDescent="0.25"/>
    <row r="13059" hidden="1" x14ac:dyDescent="0.25"/>
    <row r="13060" hidden="1" x14ac:dyDescent="0.25"/>
    <row r="13061" hidden="1" x14ac:dyDescent="0.25"/>
    <row r="13062" hidden="1" x14ac:dyDescent="0.25"/>
    <row r="13063" hidden="1" x14ac:dyDescent="0.25"/>
    <row r="13064" hidden="1" x14ac:dyDescent="0.25"/>
    <row r="13065" hidden="1" x14ac:dyDescent="0.25"/>
    <row r="13066" hidden="1" x14ac:dyDescent="0.25"/>
    <row r="13067" hidden="1" x14ac:dyDescent="0.25"/>
    <row r="13068" hidden="1" x14ac:dyDescent="0.25"/>
    <row r="13069" hidden="1" x14ac:dyDescent="0.25"/>
    <row r="13070" hidden="1" x14ac:dyDescent="0.25"/>
    <row r="13071" hidden="1" x14ac:dyDescent="0.25"/>
    <row r="13072" hidden="1" x14ac:dyDescent="0.25"/>
    <row r="13073" hidden="1" x14ac:dyDescent="0.25"/>
    <row r="13074" hidden="1" x14ac:dyDescent="0.25"/>
    <row r="13075" hidden="1" x14ac:dyDescent="0.25"/>
    <row r="13076" hidden="1" x14ac:dyDescent="0.25"/>
    <row r="13077" hidden="1" x14ac:dyDescent="0.25"/>
    <row r="13078" hidden="1" x14ac:dyDescent="0.25"/>
    <row r="13079" hidden="1" x14ac:dyDescent="0.25"/>
    <row r="13080" hidden="1" x14ac:dyDescent="0.25"/>
    <row r="13081" hidden="1" x14ac:dyDescent="0.25"/>
    <row r="13082" hidden="1" x14ac:dyDescent="0.25"/>
    <row r="13083" hidden="1" x14ac:dyDescent="0.25"/>
    <row r="13084" hidden="1" x14ac:dyDescent="0.25"/>
    <row r="13085" hidden="1" x14ac:dyDescent="0.25"/>
    <row r="13086" hidden="1" x14ac:dyDescent="0.25"/>
    <row r="13087" hidden="1" x14ac:dyDescent="0.25"/>
    <row r="13088" hidden="1" x14ac:dyDescent="0.25"/>
    <row r="13089" hidden="1" x14ac:dyDescent="0.25"/>
    <row r="13090" hidden="1" x14ac:dyDescent="0.25"/>
    <row r="13091" hidden="1" x14ac:dyDescent="0.25"/>
    <row r="13092" hidden="1" x14ac:dyDescent="0.25"/>
    <row r="13093" hidden="1" x14ac:dyDescent="0.25"/>
    <row r="13094" hidden="1" x14ac:dyDescent="0.25"/>
    <row r="13095" hidden="1" x14ac:dyDescent="0.25"/>
    <row r="13096" hidden="1" x14ac:dyDescent="0.25"/>
    <row r="13097" hidden="1" x14ac:dyDescent="0.25"/>
    <row r="13098" hidden="1" x14ac:dyDescent="0.25"/>
    <row r="13099" hidden="1" x14ac:dyDescent="0.25"/>
    <row r="13100" hidden="1" x14ac:dyDescent="0.25"/>
    <row r="13101" hidden="1" x14ac:dyDescent="0.25"/>
    <row r="13102" hidden="1" x14ac:dyDescent="0.25"/>
    <row r="13103" hidden="1" x14ac:dyDescent="0.25"/>
    <row r="13104" hidden="1" x14ac:dyDescent="0.25"/>
    <row r="13105" hidden="1" x14ac:dyDescent="0.25"/>
    <row r="13106" hidden="1" x14ac:dyDescent="0.25"/>
    <row r="13107" hidden="1" x14ac:dyDescent="0.25"/>
    <row r="13108" hidden="1" x14ac:dyDescent="0.25"/>
    <row r="13109" hidden="1" x14ac:dyDescent="0.25"/>
    <row r="13110" hidden="1" x14ac:dyDescent="0.25"/>
    <row r="13111" hidden="1" x14ac:dyDescent="0.25"/>
    <row r="13112" hidden="1" x14ac:dyDescent="0.25"/>
    <row r="13113" hidden="1" x14ac:dyDescent="0.25"/>
    <row r="13114" hidden="1" x14ac:dyDescent="0.25"/>
    <row r="13115" hidden="1" x14ac:dyDescent="0.25"/>
    <row r="13116" hidden="1" x14ac:dyDescent="0.25"/>
    <row r="13117" hidden="1" x14ac:dyDescent="0.25"/>
    <row r="13118" hidden="1" x14ac:dyDescent="0.25"/>
    <row r="13119" hidden="1" x14ac:dyDescent="0.25"/>
    <row r="13120" hidden="1" x14ac:dyDescent="0.25"/>
    <row r="13121" hidden="1" x14ac:dyDescent="0.25"/>
    <row r="13122" hidden="1" x14ac:dyDescent="0.25"/>
    <row r="13123" hidden="1" x14ac:dyDescent="0.25"/>
    <row r="13124" hidden="1" x14ac:dyDescent="0.25"/>
    <row r="13125" hidden="1" x14ac:dyDescent="0.25"/>
    <row r="13126" hidden="1" x14ac:dyDescent="0.25"/>
    <row r="13127" hidden="1" x14ac:dyDescent="0.25"/>
    <row r="13128" hidden="1" x14ac:dyDescent="0.25"/>
    <row r="13129" hidden="1" x14ac:dyDescent="0.25"/>
    <row r="13130" hidden="1" x14ac:dyDescent="0.25"/>
    <row r="13131" hidden="1" x14ac:dyDescent="0.25"/>
    <row r="13132" hidden="1" x14ac:dyDescent="0.25"/>
    <row r="13133" hidden="1" x14ac:dyDescent="0.25"/>
    <row r="13134" hidden="1" x14ac:dyDescent="0.25"/>
    <row r="13135" hidden="1" x14ac:dyDescent="0.25"/>
    <row r="13136" hidden="1" x14ac:dyDescent="0.25"/>
    <row r="13137" hidden="1" x14ac:dyDescent="0.25"/>
    <row r="13138" hidden="1" x14ac:dyDescent="0.25"/>
    <row r="13139" hidden="1" x14ac:dyDescent="0.25"/>
    <row r="13140" hidden="1" x14ac:dyDescent="0.25"/>
    <row r="13141" hidden="1" x14ac:dyDescent="0.25"/>
    <row r="13142" hidden="1" x14ac:dyDescent="0.25"/>
    <row r="13143" hidden="1" x14ac:dyDescent="0.25"/>
    <row r="13144" hidden="1" x14ac:dyDescent="0.25"/>
    <row r="13145" hidden="1" x14ac:dyDescent="0.25"/>
    <row r="13146" hidden="1" x14ac:dyDescent="0.25"/>
    <row r="13147" hidden="1" x14ac:dyDescent="0.25"/>
    <row r="13148" hidden="1" x14ac:dyDescent="0.25"/>
    <row r="13149" hidden="1" x14ac:dyDescent="0.25"/>
    <row r="13150" hidden="1" x14ac:dyDescent="0.25"/>
    <row r="13151" hidden="1" x14ac:dyDescent="0.25"/>
    <row r="13152" hidden="1" x14ac:dyDescent="0.25"/>
    <row r="13153" hidden="1" x14ac:dyDescent="0.25"/>
    <row r="13154" hidden="1" x14ac:dyDescent="0.25"/>
    <row r="13155" hidden="1" x14ac:dyDescent="0.25"/>
    <row r="13156" hidden="1" x14ac:dyDescent="0.25"/>
    <row r="13157" hidden="1" x14ac:dyDescent="0.25"/>
    <row r="13158" hidden="1" x14ac:dyDescent="0.25"/>
    <row r="13159" hidden="1" x14ac:dyDescent="0.25"/>
    <row r="13160" hidden="1" x14ac:dyDescent="0.25"/>
    <row r="13161" hidden="1" x14ac:dyDescent="0.25"/>
    <row r="13162" hidden="1" x14ac:dyDescent="0.25"/>
    <row r="13163" hidden="1" x14ac:dyDescent="0.25"/>
    <row r="13164" hidden="1" x14ac:dyDescent="0.25"/>
    <row r="13165" hidden="1" x14ac:dyDescent="0.25"/>
    <row r="13166" hidden="1" x14ac:dyDescent="0.25"/>
    <row r="13167" hidden="1" x14ac:dyDescent="0.25"/>
    <row r="13168" hidden="1" x14ac:dyDescent="0.25"/>
    <row r="13169" hidden="1" x14ac:dyDescent="0.25"/>
    <row r="13170" hidden="1" x14ac:dyDescent="0.25"/>
    <row r="13171" hidden="1" x14ac:dyDescent="0.25"/>
    <row r="13172" hidden="1" x14ac:dyDescent="0.25"/>
    <row r="13173" hidden="1" x14ac:dyDescent="0.25"/>
    <row r="13174" hidden="1" x14ac:dyDescent="0.25"/>
    <row r="13175" hidden="1" x14ac:dyDescent="0.25"/>
    <row r="13176" hidden="1" x14ac:dyDescent="0.25"/>
    <row r="13177" hidden="1" x14ac:dyDescent="0.25"/>
    <row r="13178" hidden="1" x14ac:dyDescent="0.25"/>
    <row r="13179" hidden="1" x14ac:dyDescent="0.25"/>
    <row r="13180" hidden="1" x14ac:dyDescent="0.25"/>
    <row r="13181" hidden="1" x14ac:dyDescent="0.25"/>
    <row r="13182" hidden="1" x14ac:dyDescent="0.25"/>
    <row r="13183" hidden="1" x14ac:dyDescent="0.25"/>
    <row r="13184" hidden="1" x14ac:dyDescent="0.25"/>
    <row r="13185" hidden="1" x14ac:dyDescent="0.25"/>
    <row r="13186" hidden="1" x14ac:dyDescent="0.25"/>
    <row r="13187" hidden="1" x14ac:dyDescent="0.25"/>
    <row r="13188" hidden="1" x14ac:dyDescent="0.25"/>
    <row r="13189" hidden="1" x14ac:dyDescent="0.25"/>
    <row r="13190" hidden="1" x14ac:dyDescent="0.25"/>
    <row r="13191" hidden="1" x14ac:dyDescent="0.25"/>
    <row r="13192" hidden="1" x14ac:dyDescent="0.25"/>
    <row r="13193" hidden="1" x14ac:dyDescent="0.25"/>
    <row r="13194" hidden="1" x14ac:dyDescent="0.25"/>
    <row r="13195" hidden="1" x14ac:dyDescent="0.25"/>
    <row r="13196" hidden="1" x14ac:dyDescent="0.25"/>
    <row r="13197" hidden="1" x14ac:dyDescent="0.25"/>
    <row r="13198" hidden="1" x14ac:dyDescent="0.25"/>
    <row r="13199" hidden="1" x14ac:dyDescent="0.25"/>
    <row r="13200" hidden="1" x14ac:dyDescent="0.25"/>
    <row r="13201" hidden="1" x14ac:dyDescent="0.25"/>
    <row r="13202" hidden="1" x14ac:dyDescent="0.25"/>
    <row r="13203" hidden="1" x14ac:dyDescent="0.25"/>
    <row r="13204" hidden="1" x14ac:dyDescent="0.25"/>
    <row r="13205" hidden="1" x14ac:dyDescent="0.25"/>
    <row r="13206" hidden="1" x14ac:dyDescent="0.25"/>
    <row r="13207" hidden="1" x14ac:dyDescent="0.25"/>
    <row r="13208" hidden="1" x14ac:dyDescent="0.25"/>
    <row r="13209" hidden="1" x14ac:dyDescent="0.25"/>
    <row r="13210" hidden="1" x14ac:dyDescent="0.25"/>
    <row r="13211" hidden="1" x14ac:dyDescent="0.25"/>
    <row r="13212" hidden="1" x14ac:dyDescent="0.25"/>
    <row r="13213" hidden="1" x14ac:dyDescent="0.25"/>
    <row r="13214" hidden="1" x14ac:dyDescent="0.25"/>
    <row r="13215" hidden="1" x14ac:dyDescent="0.25"/>
    <row r="13216" hidden="1" x14ac:dyDescent="0.25"/>
    <row r="13217" hidden="1" x14ac:dyDescent="0.25"/>
    <row r="13218" hidden="1" x14ac:dyDescent="0.25"/>
    <row r="13219" hidden="1" x14ac:dyDescent="0.25"/>
    <row r="13220" hidden="1" x14ac:dyDescent="0.25"/>
    <row r="13221" hidden="1" x14ac:dyDescent="0.25"/>
    <row r="13222" hidden="1" x14ac:dyDescent="0.25"/>
    <row r="13223" hidden="1" x14ac:dyDescent="0.25"/>
    <row r="13224" hidden="1" x14ac:dyDescent="0.25"/>
    <row r="13225" hidden="1" x14ac:dyDescent="0.25"/>
    <row r="13226" hidden="1" x14ac:dyDescent="0.25"/>
    <row r="13227" hidden="1" x14ac:dyDescent="0.25"/>
    <row r="13228" hidden="1" x14ac:dyDescent="0.25"/>
    <row r="13229" hidden="1" x14ac:dyDescent="0.25"/>
    <row r="13230" hidden="1" x14ac:dyDescent="0.25"/>
    <row r="13231" hidden="1" x14ac:dyDescent="0.25"/>
    <row r="13232" hidden="1" x14ac:dyDescent="0.25"/>
    <row r="13233" hidden="1" x14ac:dyDescent="0.25"/>
    <row r="13234" hidden="1" x14ac:dyDescent="0.25"/>
    <row r="13235" hidden="1" x14ac:dyDescent="0.25"/>
    <row r="13236" hidden="1" x14ac:dyDescent="0.25"/>
    <row r="13237" hidden="1" x14ac:dyDescent="0.25"/>
    <row r="13238" hidden="1" x14ac:dyDescent="0.25"/>
    <row r="13239" hidden="1" x14ac:dyDescent="0.25"/>
    <row r="13240" hidden="1" x14ac:dyDescent="0.25"/>
    <row r="13241" hidden="1" x14ac:dyDescent="0.25"/>
    <row r="13242" hidden="1" x14ac:dyDescent="0.25"/>
    <row r="13243" hidden="1" x14ac:dyDescent="0.25"/>
    <row r="13244" hidden="1" x14ac:dyDescent="0.25"/>
    <row r="13245" hidden="1" x14ac:dyDescent="0.25"/>
    <row r="13246" hidden="1" x14ac:dyDescent="0.25"/>
    <row r="13247" hidden="1" x14ac:dyDescent="0.25"/>
    <row r="13248" hidden="1" x14ac:dyDescent="0.25"/>
    <row r="13249" hidden="1" x14ac:dyDescent="0.25"/>
    <row r="13250" hidden="1" x14ac:dyDescent="0.25"/>
    <row r="13251" hidden="1" x14ac:dyDescent="0.25"/>
    <row r="13252" hidden="1" x14ac:dyDescent="0.25"/>
    <row r="13253" hidden="1" x14ac:dyDescent="0.25"/>
    <row r="13254" hidden="1" x14ac:dyDescent="0.25"/>
    <row r="13255" hidden="1" x14ac:dyDescent="0.25"/>
    <row r="13256" hidden="1" x14ac:dyDescent="0.25"/>
    <row r="13257" hidden="1" x14ac:dyDescent="0.25"/>
    <row r="13258" hidden="1" x14ac:dyDescent="0.25"/>
    <row r="13259" hidden="1" x14ac:dyDescent="0.25"/>
    <row r="13260" hidden="1" x14ac:dyDescent="0.25"/>
    <row r="13261" hidden="1" x14ac:dyDescent="0.25"/>
    <row r="13262" hidden="1" x14ac:dyDescent="0.25"/>
    <row r="13263" hidden="1" x14ac:dyDescent="0.25"/>
    <row r="13264" hidden="1" x14ac:dyDescent="0.25"/>
    <row r="13265" hidden="1" x14ac:dyDescent="0.25"/>
    <row r="13266" hidden="1" x14ac:dyDescent="0.25"/>
    <row r="13267" hidden="1" x14ac:dyDescent="0.25"/>
    <row r="13268" hidden="1" x14ac:dyDescent="0.25"/>
    <row r="13269" hidden="1" x14ac:dyDescent="0.25"/>
    <row r="13270" hidden="1" x14ac:dyDescent="0.25"/>
    <row r="13271" hidden="1" x14ac:dyDescent="0.25"/>
    <row r="13272" hidden="1" x14ac:dyDescent="0.25"/>
    <row r="13273" hidden="1" x14ac:dyDescent="0.25"/>
    <row r="13274" hidden="1" x14ac:dyDescent="0.25"/>
    <row r="13275" hidden="1" x14ac:dyDescent="0.25"/>
    <row r="13276" hidden="1" x14ac:dyDescent="0.25"/>
    <row r="13277" hidden="1" x14ac:dyDescent="0.25"/>
    <row r="13278" hidden="1" x14ac:dyDescent="0.25"/>
    <row r="13279" hidden="1" x14ac:dyDescent="0.25"/>
    <row r="13280" hidden="1" x14ac:dyDescent="0.25"/>
    <row r="13281" hidden="1" x14ac:dyDescent="0.25"/>
    <row r="13282" hidden="1" x14ac:dyDescent="0.25"/>
    <row r="13283" hidden="1" x14ac:dyDescent="0.25"/>
    <row r="13284" hidden="1" x14ac:dyDescent="0.25"/>
    <row r="13285" hidden="1" x14ac:dyDescent="0.25"/>
    <row r="13286" hidden="1" x14ac:dyDescent="0.25"/>
    <row r="13287" hidden="1" x14ac:dyDescent="0.25"/>
    <row r="13288" hidden="1" x14ac:dyDescent="0.25"/>
    <row r="13289" hidden="1" x14ac:dyDescent="0.25"/>
    <row r="13290" hidden="1" x14ac:dyDescent="0.25"/>
    <row r="13291" hidden="1" x14ac:dyDescent="0.25"/>
    <row r="13292" hidden="1" x14ac:dyDescent="0.25"/>
    <row r="13293" hidden="1" x14ac:dyDescent="0.25"/>
    <row r="13294" hidden="1" x14ac:dyDescent="0.25"/>
    <row r="13295" hidden="1" x14ac:dyDescent="0.25"/>
    <row r="13296" hidden="1" x14ac:dyDescent="0.25"/>
    <row r="13297" hidden="1" x14ac:dyDescent="0.25"/>
    <row r="13298" hidden="1" x14ac:dyDescent="0.25"/>
    <row r="13299" hidden="1" x14ac:dyDescent="0.25"/>
    <row r="13300" hidden="1" x14ac:dyDescent="0.25"/>
    <row r="13301" hidden="1" x14ac:dyDescent="0.25"/>
    <row r="13302" hidden="1" x14ac:dyDescent="0.25"/>
    <row r="13303" hidden="1" x14ac:dyDescent="0.25"/>
    <row r="13304" hidden="1" x14ac:dyDescent="0.25"/>
    <row r="13305" hidden="1" x14ac:dyDescent="0.25"/>
    <row r="13306" hidden="1" x14ac:dyDescent="0.25"/>
    <row r="13307" hidden="1" x14ac:dyDescent="0.25"/>
    <row r="13308" hidden="1" x14ac:dyDescent="0.25"/>
    <row r="13309" hidden="1" x14ac:dyDescent="0.25"/>
    <row r="13310" hidden="1" x14ac:dyDescent="0.25"/>
    <row r="13311" hidden="1" x14ac:dyDescent="0.25"/>
    <row r="13312" hidden="1" x14ac:dyDescent="0.25"/>
    <row r="13313" hidden="1" x14ac:dyDescent="0.25"/>
    <row r="13314" hidden="1" x14ac:dyDescent="0.25"/>
    <row r="13315" hidden="1" x14ac:dyDescent="0.25"/>
    <row r="13316" hidden="1" x14ac:dyDescent="0.25"/>
    <row r="13317" hidden="1" x14ac:dyDescent="0.25"/>
    <row r="13318" hidden="1" x14ac:dyDescent="0.25"/>
    <row r="13319" hidden="1" x14ac:dyDescent="0.25"/>
    <row r="13320" hidden="1" x14ac:dyDescent="0.25"/>
    <row r="13321" hidden="1" x14ac:dyDescent="0.25"/>
    <row r="13322" hidden="1" x14ac:dyDescent="0.25"/>
    <row r="13323" hidden="1" x14ac:dyDescent="0.25"/>
    <row r="13324" hidden="1" x14ac:dyDescent="0.25"/>
    <row r="13325" hidden="1" x14ac:dyDescent="0.25"/>
    <row r="13326" hidden="1" x14ac:dyDescent="0.25"/>
    <row r="13327" hidden="1" x14ac:dyDescent="0.25"/>
    <row r="13328" hidden="1" x14ac:dyDescent="0.25"/>
    <row r="13329" hidden="1" x14ac:dyDescent="0.25"/>
    <row r="13330" hidden="1" x14ac:dyDescent="0.25"/>
    <row r="13331" hidden="1" x14ac:dyDescent="0.25"/>
    <row r="13332" hidden="1" x14ac:dyDescent="0.25"/>
    <row r="13333" hidden="1" x14ac:dyDescent="0.25"/>
    <row r="13334" hidden="1" x14ac:dyDescent="0.25"/>
    <row r="13335" hidden="1" x14ac:dyDescent="0.25"/>
    <row r="13336" hidden="1" x14ac:dyDescent="0.25"/>
    <row r="13337" hidden="1" x14ac:dyDescent="0.25"/>
    <row r="13338" hidden="1" x14ac:dyDescent="0.25"/>
    <row r="13339" hidden="1" x14ac:dyDescent="0.25"/>
    <row r="13340" hidden="1" x14ac:dyDescent="0.25"/>
    <row r="13341" hidden="1" x14ac:dyDescent="0.25"/>
    <row r="13342" hidden="1" x14ac:dyDescent="0.25"/>
    <row r="13343" hidden="1" x14ac:dyDescent="0.25"/>
    <row r="13344" hidden="1" x14ac:dyDescent="0.25"/>
    <row r="13345" hidden="1" x14ac:dyDescent="0.25"/>
    <row r="13346" hidden="1" x14ac:dyDescent="0.25"/>
    <row r="13347" hidden="1" x14ac:dyDescent="0.25"/>
    <row r="13348" hidden="1" x14ac:dyDescent="0.25"/>
    <row r="13349" hidden="1" x14ac:dyDescent="0.25"/>
    <row r="13350" hidden="1" x14ac:dyDescent="0.25"/>
    <row r="13351" hidden="1" x14ac:dyDescent="0.25"/>
    <row r="13352" hidden="1" x14ac:dyDescent="0.25"/>
    <row r="13353" hidden="1" x14ac:dyDescent="0.25"/>
    <row r="13354" hidden="1" x14ac:dyDescent="0.25"/>
    <row r="13355" hidden="1" x14ac:dyDescent="0.25"/>
    <row r="13356" hidden="1" x14ac:dyDescent="0.25"/>
    <row r="13357" hidden="1" x14ac:dyDescent="0.25"/>
    <row r="13358" hidden="1" x14ac:dyDescent="0.25"/>
    <row r="13359" hidden="1" x14ac:dyDescent="0.25"/>
    <row r="13360" hidden="1" x14ac:dyDescent="0.25"/>
    <row r="13361" hidden="1" x14ac:dyDescent="0.25"/>
    <row r="13362" hidden="1" x14ac:dyDescent="0.25"/>
    <row r="13363" hidden="1" x14ac:dyDescent="0.25"/>
    <row r="13364" hidden="1" x14ac:dyDescent="0.25"/>
    <row r="13365" hidden="1" x14ac:dyDescent="0.25"/>
    <row r="13366" hidden="1" x14ac:dyDescent="0.25"/>
    <row r="13367" hidden="1" x14ac:dyDescent="0.25"/>
    <row r="13368" hidden="1" x14ac:dyDescent="0.25"/>
    <row r="13369" hidden="1" x14ac:dyDescent="0.25"/>
    <row r="13370" hidden="1" x14ac:dyDescent="0.25"/>
    <row r="13371" hidden="1" x14ac:dyDescent="0.25"/>
    <row r="13372" hidden="1" x14ac:dyDescent="0.25"/>
    <row r="13373" hidden="1" x14ac:dyDescent="0.25"/>
    <row r="13374" hidden="1" x14ac:dyDescent="0.25"/>
    <row r="13375" hidden="1" x14ac:dyDescent="0.25"/>
    <row r="13376" hidden="1" x14ac:dyDescent="0.25"/>
    <row r="13377" hidden="1" x14ac:dyDescent="0.25"/>
    <row r="13378" hidden="1" x14ac:dyDescent="0.25"/>
    <row r="13379" hidden="1" x14ac:dyDescent="0.25"/>
    <row r="13380" hidden="1" x14ac:dyDescent="0.25"/>
    <row r="13381" hidden="1" x14ac:dyDescent="0.25"/>
    <row r="13382" hidden="1" x14ac:dyDescent="0.25"/>
    <row r="13383" hidden="1" x14ac:dyDescent="0.25"/>
    <row r="13384" hidden="1" x14ac:dyDescent="0.25"/>
    <row r="13385" hidden="1" x14ac:dyDescent="0.25"/>
    <row r="13386" hidden="1" x14ac:dyDescent="0.25"/>
    <row r="13387" hidden="1" x14ac:dyDescent="0.25"/>
    <row r="13388" hidden="1" x14ac:dyDescent="0.25"/>
    <row r="13389" hidden="1" x14ac:dyDescent="0.25"/>
    <row r="13390" hidden="1" x14ac:dyDescent="0.25"/>
    <row r="13391" hidden="1" x14ac:dyDescent="0.25"/>
    <row r="13392" hidden="1" x14ac:dyDescent="0.25"/>
    <row r="13393" hidden="1" x14ac:dyDescent="0.25"/>
    <row r="13394" hidden="1" x14ac:dyDescent="0.25"/>
    <row r="13395" hidden="1" x14ac:dyDescent="0.25"/>
    <row r="13396" hidden="1" x14ac:dyDescent="0.25"/>
    <row r="13397" hidden="1" x14ac:dyDescent="0.25"/>
    <row r="13398" hidden="1" x14ac:dyDescent="0.25"/>
    <row r="13399" hidden="1" x14ac:dyDescent="0.25"/>
    <row r="13400" hidden="1" x14ac:dyDescent="0.25"/>
    <row r="13401" hidden="1" x14ac:dyDescent="0.25"/>
    <row r="13402" hidden="1" x14ac:dyDescent="0.25"/>
    <row r="13403" hidden="1" x14ac:dyDescent="0.25"/>
    <row r="13404" hidden="1" x14ac:dyDescent="0.25"/>
    <row r="13405" hidden="1" x14ac:dyDescent="0.25"/>
    <row r="13406" hidden="1" x14ac:dyDescent="0.25"/>
    <row r="13407" hidden="1" x14ac:dyDescent="0.25"/>
    <row r="13408" hidden="1" x14ac:dyDescent="0.25"/>
    <row r="13409" hidden="1" x14ac:dyDescent="0.25"/>
    <row r="13410" hidden="1" x14ac:dyDescent="0.25"/>
    <row r="13411" hidden="1" x14ac:dyDescent="0.25"/>
    <row r="13412" hidden="1" x14ac:dyDescent="0.25"/>
    <row r="13413" hidden="1" x14ac:dyDescent="0.25"/>
    <row r="13414" hidden="1" x14ac:dyDescent="0.25"/>
    <row r="13415" hidden="1" x14ac:dyDescent="0.25"/>
    <row r="13416" hidden="1" x14ac:dyDescent="0.25"/>
    <row r="13417" hidden="1" x14ac:dyDescent="0.25"/>
    <row r="13418" hidden="1" x14ac:dyDescent="0.25"/>
    <row r="13419" hidden="1" x14ac:dyDescent="0.25"/>
    <row r="13420" hidden="1" x14ac:dyDescent="0.25"/>
    <row r="13421" hidden="1" x14ac:dyDescent="0.25"/>
    <row r="13422" hidden="1" x14ac:dyDescent="0.25"/>
    <row r="13423" hidden="1" x14ac:dyDescent="0.25"/>
    <row r="13424" hidden="1" x14ac:dyDescent="0.25"/>
    <row r="13425" hidden="1" x14ac:dyDescent="0.25"/>
    <row r="13426" hidden="1" x14ac:dyDescent="0.25"/>
    <row r="13427" hidden="1" x14ac:dyDescent="0.25"/>
    <row r="13428" hidden="1" x14ac:dyDescent="0.25"/>
    <row r="13429" hidden="1" x14ac:dyDescent="0.25"/>
    <row r="13430" hidden="1" x14ac:dyDescent="0.25"/>
    <row r="13431" hidden="1" x14ac:dyDescent="0.25"/>
    <row r="13432" hidden="1" x14ac:dyDescent="0.25"/>
    <row r="13433" hidden="1" x14ac:dyDescent="0.25"/>
    <row r="13434" hidden="1" x14ac:dyDescent="0.25"/>
    <row r="13435" hidden="1" x14ac:dyDescent="0.25"/>
    <row r="13436" hidden="1" x14ac:dyDescent="0.25"/>
    <row r="13437" hidden="1" x14ac:dyDescent="0.25"/>
    <row r="13438" hidden="1" x14ac:dyDescent="0.25"/>
    <row r="13439" hidden="1" x14ac:dyDescent="0.25"/>
    <row r="13440" hidden="1" x14ac:dyDescent="0.25"/>
    <row r="13441" hidden="1" x14ac:dyDescent="0.25"/>
    <row r="13442" hidden="1" x14ac:dyDescent="0.25"/>
    <row r="13443" hidden="1" x14ac:dyDescent="0.25"/>
    <row r="13444" hidden="1" x14ac:dyDescent="0.25"/>
    <row r="13445" hidden="1" x14ac:dyDescent="0.25"/>
    <row r="13446" hidden="1" x14ac:dyDescent="0.25"/>
    <row r="13447" hidden="1" x14ac:dyDescent="0.25"/>
    <row r="13448" hidden="1" x14ac:dyDescent="0.25"/>
    <row r="13449" hidden="1" x14ac:dyDescent="0.25"/>
    <row r="13450" hidden="1" x14ac:dyDescent="0.25"/>
    <row r="13451" hidden="1" x14ac:dyDescent="0.25"/>
    <row r="13452" hidden="1" x14ac:dyDescent="0.25"/>
    <row r="13453" hidden="1" x14ac:dyDescent="0.25"/>
    <row r="13454" hidden="1" x14ac:dyDescent="0.25"/>
    <row r="13455" hidden="1" x14ac:dyDescent="0.25"/>
    <row r="13456" hidden="1" x14ac:dyDescent="0.25"/>
    <row r="13457" hidden="1" x14ac:dyDescent="0.25"/>
    <row r="13458" hidden="1" x14ac:dyDescent="0.25"/>
    <row r="13459" hidden="1" x14ac:dyDescent="0.25"/>
    <row r="13460" hidden="1" x14ac:dyDescent="0.25"/>
    <row r="13461" hidden="1" x14ac:dyDescent="0.25"/>
    <row r="13462" hidden="1" x14ac:dyDescent="0.25"/>
    <row r="13463" hidden="1" x14ac:dyDescent="0.25"/>
    <row r="13464" hidden="1" x14ac:dyDescent="0.25"/>
    <row r="13465" hidden="1" x14ac:dyDescent="0.25"/>
    <row r="13466" hidden="1" x14ac:dyDescent="0.25"/>
    <row r="13467" hidden="1" x14ac:dyDescent="0.25"/>
    <row r="13468" hidden="1" x14ac:dyDescent="0.25"/>
    <row r="13469" hidden="1" x14ac:dyDescent="0.25"/>
    <row r="13470" hidden="1" x14ac:dyDescent="0.25"/>
    <row r="13471" hidden="1" x14ac:dyDescent="0.25"/>
    <row r="13472" hidden="1" x14ac:dyDescent="0.25"/>
    <row r="13473" hidden="1" x14ac:dyDescent="0.25"/>
    <row r="13474" hidden="1" x14ac:dyDescent="0.25"/>
    <row r="13475" hidden="1" x14ac:dyDescent="0.25"/>
    <row r="13476" hidden="1" x14ac:dyDescent="0.25"/>
    <row r="13477" hidden="1" x14ac:dyDescent="0.25"/>
    <row r="13478" hidden="1" x14ac:dyDescent="0.25"/>
    <row r="13479" hidden="1" x14ac:dyDescent="0.25"/>
    <row r="13480" hidden="1" x14ac:dyDescent="0.25"/>
    <row r="13481" hidden="1" x14ac:dyDescent="0.25"/>
    <row r="13482" hidden="1" x14ac:dyDescent="0.25"/>
    <row r="13483" hidden="1" x14ac:dyDescent="0.25"/>
    <row r="13484" hidden="1" x14ac:dyDescent="0.25"/>
    <row r="13485" hidden="1" x14ac:dyDescent="0.25"/>
    <row r="13486" hidden="1" x14ac:dyDescent="0.25"/>
    <row r="13487" hidden="1" x14ac:dyDescent="0.25"/>
    <row r="13488" hidden="1" x14ac:dyDescent="0.25"/>
    <row r="13489" hidden="1" x14ac:dyDescent="0.25"/>
    <row r="13490" hidden="1" x14ac:dyDescent="0.25"/>
    <row r="13491" hidden="1" x14ac:dyDescent="0.25"/>
    <row r="13492" hidden="1" x14ac:dyDescent="0.25"/>
    <row r="13493" hidden="1" x14ac:dyDescent="0.25"/>
    <row r="13494" hidden="1" x14ac:dyDescent="0.25"/>
    <row r="13495" hidden="1" x14ac:dyDescent="0.25"/>
    <row r="13496" hidden="1" x14ac:dyDescent="0.25"/>
    <row r="13497" hidden="1" x14ac:dyDescent="0.25"/>
    <row r="13498" hidden="1" x14ac:dyDescent="0.25"/>
    <row r="13499" hidden="1" x14ac:dyDescent="0.25"/>
    <row r="13500" hidden="1" x14ac:dyDescent="0.25"/>
    <row r="13501" hidden="1" x14ac:dyDescent="0.25"/>
    <row r="13502" hidden="1" x14ac:dyDescent="0.25"/>
    <row r="13503" hidden="1" x14ac:dyDescent="0.25"/>
    <row r="13504" hidden="1" x14ac:dyDescent="0.25"/>
    <row r="13505" hidden="1" x14ac:dyDescent="0.25"/>
    <row r="13506" hidden="1" x14ac:dyDescent="0.25"/>
    <row r="13507" hidden="1" x14ac:dyDescent="0.25"/>
    <row r="13508" hidden="1" x14ac:dyDescent="0.25"/>
    <row r="13509" hidden="1" x14ac:dyDescent="0.25"/>
    <row r="13510" hidden="1" x14ac:dyDescent="0.25"/>
    <row r="13511" hidden="1" x14ac:dyDescent="0.25"/>
    <row r="13512" hidden="1" x14ac:dyDescent="0.25"/>
    <row r="13513" hidden="1" x14ac:dyDescent="0.25"/>
    <row r="13514" hidden="1" x14ac:dyDescent="0.25"/>
    <row r="13515" hidden="1" x14ac:dyDescent="0.25"/>
    <row r="13516" hidden="1" x14ac:dyDescent="0.25"/>
    <row r="13517" hidden="1" x14ac:dyDescent="0.25"/>
    <row r="13518" hidden="1" x14ac:dyDescent="0.25"/>
    <row r="13519" hidden="1" x14ac:dyDescent="0.25"/>
    <row r="13520" hidden="1" x14ac:dyDescent="0.25"/>
    <row r="13521" hidden="1" x14ac:dyDescent="0.25"/>
    <row r="13522" hidden="1" x14ac:dyDescent="0.25"/>
    <row r="13523" hidden="1" x14ac:dyDescent="0.25"/>
    <row r="13524" hidden="1" x14ac:dyDescent="0.25"/>
    <row r="13525" hidden="1" x14ac:dyDescent="0.25"/>
    <row r="13526" hidden="1" x14ac:dyDescent="0.25"/>
    <row r="13527" hidden="1" x14ac:dyDescent="0.25"/>
    <row r="13528" hidden="1" x14ac:dyDescent="0.25"/>
    <row r="13529" hidden="1" x14ac:dyDescent="0.25"/>
    <row r="13530" hidden="1" x14ac:dyDescent="0.25"/>
    <row r="13531" hidden="1" x14ac:dyDescent="0.25"/>
    <row r="13532" hidden="1" x14ac:dyDescent="0.25"/>
    <row r="13533" hidden="1" x14ac:dyDescent="0.25"/>
    <row r="13534" hidden="1" x14ac:dyDescent="0.25"/>
    <row r="13535" hidden="1" x14ac:dyDescent="0.25"/>
    <row r="13536" hidden="1" x14ac:dyDescent="0.25"/>
    <row r="13537" hidden="1" x14ac:dyDescent="0.25"/>
    <row r="13538" hidden="1" x14ac:dyDescent="0.25"/>
    <row r="13539" hidden="1" x14ac:dyDescent="0.25"/>
    <row r="13540" hidden="1" x14ac:dyDescent="0.25"/>
    <row r="13541" hidden="1" x14ac:dyDescent="0.25"/>
    <row r="13542" hidden="1" x14ac:dyDescent="0.25"/>
    <row r="13543" hidden="1" x14ac:dyDescent="0.25"/>
    <row r="13544" hidden="1" x14ac:dyDescent="0.25"/>
    <row r="13545" hidden="1" x14ac:dyDescent="0.25"/>
    <row r="13546" hidden="1" x14ac:dyDescent="0.25"/>
    <row r="13547" hidden="1" x14ac:dyDescent="0.25"/>
    <row r="13548" hidden="1" x14ac:dyDescent="0.25"/>
    <row r="13549" hidden="1" x14ac:dyDescent="0.25"/>
    <row r="13550" hidden="1" x14ac:dyDescent="0.25"/>
    <row r="13551" hidden="1" x14ac:dyDescent="0.25"/>
    <row r="13552" hidden="1" x14ac:dyDescent="0.25"/>
    <row r="13553" hidden="1" x14ac:dyDescent="0.25"/>
    <row r="13554" hidden="1" x14ac:dyDescent="0.25"/>
    <row r="13555" hidden="1" x14ac:dyDescent="0.25"/>
    <row r="13556" hidden="1" x14ac:dyDescent="0.25"/>
    <row r="13557" hidden="1" x14ac:dyDescent="0.25"/>
    <row r="13558" hidden="1" x14ac:dyDescent="0.25"/>
    <row r="13559" hidden="1" x14ac:dyDescent="0.25"/>
    <row r="13560" hidden="1" x14ac:dyDescent="0.25"/>
    <row r="13561" hidden="1" x14ac:dyDescent="0.25"/>
    <row r="13562" hidden="1" x14ac:dyDescent="0.25"/>
    <row r="13563" hidden="1" x14ac:dyDescent="0.25"/>
    <row r="13564" hidden="1" x14ac:dyDescent="0.25"/>
    <row r="13565" hidden="1" x14ac:dyDescent="0.25"/>
    <row r="13566" hidden="1" x14ac:dyDescent="0.25"/>
    <row r="13567" hidden="1" x14ac:dyDescent="0.25"/>
    <row r="13568" hidden="1" x14ac:dyDescent="0.25"/>
    <row r="13569" hidden="1" x14ac:dyDescent="0.25"/>
    <row r="13570" hidden="1" x14ac:dyDescent="0.25"/>
    <row r="13571" hidden="1" x14ac:dyDescent="0.25"/>
    <row r="13572" hidden="1" x14ac:dyDescent="0.25"/>
    <row r="13573" hidden="1" x14ac:dyDescent="0.25"/>
    <row r="13574" hidden="1" x14ac:dyDescent="0.25"/>
    <row r="13575" hidden="1" x14ac:dyDescent="0.25"/>
    <row r="13576" hidden="1" x14ac:dyDescent="0.25"/>
    <row r="13577" hidden="1" x14ac:dyDescent="0.25"/>
    <row r="13578" hidden="1" x14ac:dyDescent="0.25"/>
    <row r="13579" hidden="1" x14ac:dyDescent="0.25"/>
    <row r="13580" hidden="1" x14ac:dyDescent="0.25"/>
    <row r="13581" hidden="1" x14ac:dyDescent="0.25"/>
    <row r="13582" hidden="1" x14ac:dyDescent="0.25"/>
    <row r="13583" hidden="1" x14ac:dyDescent="0.25"/>
    <row r="13584" hidden="1" x14ac:dyDescent="0.25"/>
    <row r="13585" hidden="1" x14ac:dyDescent="0.25"/>
    <row r="13586" hidden="1" x14ac:dyDescent="0.25"/>
    <row r="13587" hidden="1" x14ac:dyDescent="0.25"/>
    <row r="13588" hidden="1" x14ac:dyDescent="0.25"/>
    <row r="13589" hidden="1" x14ac:dyDescent="0.25"/>
    <row r="13590" hidden="1" x14ac:dyDescent="0.25"/>
    <row r="13591" hidden="1" x14ac:dyDescent="0.25"/>
    <row r="13592" hidden="1" x14ac:dyDescent="0.25"/>
    <row r="13593" hidden="1" x14ac:dyDescent="0.25"/>
    <row r="13594" hidden="1" x14ac:dyDescent="0.25"/>
    <row r="13595" hidden="1" x14ac:dyDescent="0.25"/>
    <row r="13596" hidden="1" x14ac:dyDescent="0.25"/>
    <row r="13597" hidden="1" x14ac:dyDescent="0.25"/>
    <row r="13598" hidden="1" x14ac:dyDescent="0.25"/>
    <row r="13599" hidden="1" x14ac:dyDescent="0.25"/>
    <row r="13600" hidden="1" x14ac:dyDescent="0.25"/>
    <row r="13601" hidden="1" x14ac:dyDescent="0.25"/>
    <row r="13602" hidden="1" x14ac:dyDescent="0.25"/>
    <row r="13603" hidden="1" x14ac:dyDescent="0.25"/>
    <row r="13604" hidden="1" x14ac:dyDescent="0.25"/>
    <row r="13605" hidden="1" x14ac:dyDescent="0.25"/>
    <row r="13606" hidden="1" x14ac:dyDescent="0.25"/>
    <row r="13607" hidden="1" x14ac:dyDescent="0.25"/>
    <row r="13608" hidden="1" x14ac:dyDescent="0.25"/>
    <row r="13609" hidden="1" x14ac:dyDescent="0.25"/>
    <row r="13610" hidden="1" x14ac:dyDescent="0.25"/>
    <row r="13611" hidden="1" x14ac:dyDescent="0.25"/>
    <row r="13612" hidden="1" x14ac:dyDescent="0.25"/>
    <row r="13613" hidden="1" x14ac:dyDescent="0.25"/>
    <row r="13614" hidden="1" x14ac:dyDescent="0.25"/>
    <row r="13615" hidden="1" x14ac:dyDescent="0.25"/>
    <row r="13616" hidden="1" x14ac:dyDescent="0.25"/>
    <row r="13617" hidden="1" x14ac:dyDescent="0.25"/>
    <row r="13618" hidden="1" x14ac:dyDescent="0.25"/>
    <row r="13619" hidden="1" x14ac:dyDescent="0.25"/>
    <row r="13620" hidden="1" x14ac:dyDescent="0.25"/>
    <row r="13621" hidden="1" x14ac:dyDescent="0.25"/>
    <row r="13622" hidden="1" x14ac:dyDescent="0.25"/>
    <row r="13623" hidden="1" x14ac:dyDescent="0.25"/>
    <row r="13624" hidden="1" x14ac:dyDescent="0.25"/>
    <row r="13625" hidden="1" x14ac:dyDescent="0.25"/>
    <row r="13626" hidden="1" x14ac:dyDescent="0.25"/>
    <row r="13627" hidden="1" x14ac:dyDescent="0.25"/>
    <row r="13628" hidden="1" x14ac:dyDescent="0.25"/>
    <row r="13629" hidden="1" x14ac:dyDescent="0.25"/>
    <row r="13630" hidden="1" x14ac:dyDescent="0.25"/>
    <row r="13631" hidden="1" x14ac:dyDescent="0.25"/>
    <row r="13632" hidden="1" x14ac:dyDescent="0.25"/>
    <row r="13633" hidden="1" x14ac:dyDescent="0.25"/>
    <row r="13634" hidden="1" x14ac:dyDescent="0.25"/>
    <row r="13635" hidden="1" x14ac:dyDescent="0.25"/>
    <row r="13636" hidden="1" x14ac:dyDescent="0.25"/>
    <row r="13637" hidden="1" x14ac:dyDescent="0.25"/>
    <row r="13638" hidden="1" x14ac:dyDescent="0.25"/>
    <row r="13639" hidden="1" x14ac:dyDescent="0.25"/>
    <row r="13640" hidden="1" x14ac:dyDescent="0.25"/>
    <row r="13641" hidden="1" x14ac:dyDescent="0.25"/>
    <row r="13642" hidden="1" x14ac:dyDescent="0.25"/>
    <row r="13643" hidden="1" x14ac:dyDescent="0.25"/>
    <row r="13644" hidden="1" x14ac:dyDescent="0.25"/>
    <row r="13645" hidden="1" x14ac:dyDescent="0.25"/>
    <row r="13646" hidden="1" x14ac:dyDescent="0.25"/>
    <row r="13647" hidden="1" x14ac:dyDescent="0.25"/>
    <row r="13648" hidden="1" x14ac:dyDescent="0.25"/>
    <row r="13649" hidden="1" x14ac:dyDescent="0.25"/>
    <row r="13650" hidden="1" x14ac:dyDescent="0.25"/>
    <row r="13651" hidden="1" x14ac:dyDescent="0.25"/>
    <row r="13652" hidden="1" x14ac:dyDescent="0.25"/>
    <row r="13653" hidden="1" x14ac:dyDescent="0.25"/>
    <row r="13654" hidden="1" x14ac:dyDescent="0.25"/>
    <row r="13655" hidden="1" x14ac:dyDescent="0.25"/>
    <row r="13656" hidden="1" x14ac:dyDescent="0.25"/>
    <row r="13657" hidden="1" x14ac:dyDescent="0.25"/>
    <row r="13658" hidden="1" x14ac:dyDescent="0.25"/>
    <row r="13659" hidden="1" x14ac:dyDescent="0.25"/>
    <row r="13660" hidden="1" x14ac:dyDescent="0.25"/>
    <row r="13661" hidden="1" x14ac:dyDescent="0.25"/>
    <row r="13662" hidden="1" x14ac:dyDescent="0.25"/>
    <row r="13663" hidden="1" x14ac:dyDescent="0.25"/>
    <row r="13664" hidden="1" x14ac:dyDescent="0.25"/>
    <row r="13665" hidden="1" x14ac:dyDescent="0.25"/>
    <row r="13666" hidden="1" x14ac:dyDescent="0.25"/>
    <row r="13667" hidden="1" x14ac:dyDescent="0.25"/>
    <row r="13668" hidden="1" x14ac:dyDescent="0.25"/>
    <row r="13669" hidden="1" x14ac:dyDescent="0.25"/>
    <row r="13670" hidden="1" x14ac:dyDescent="0.25"/>
    <row r="13671" hidden="1" x14ac:dyDescent="0.25"/>
    <row r="13672" hidden="1" x14ac:dyDescent="0.25"/>
    <row r="13673" hidden="1" x14ac:dyDescent="0.25"/>
    <row r="13674" hidden="1" x14ac:dyDescent="0.25"/>
    <row r="13675" hidden="1" x14ac:dyDescent="0.25"/>
    <row r="13676" hidden="1" x14ac:dyDescent="0.25"/>
    <row r="13677" hidden="1" x14ac:dyDescent="0.25"/>
    <row r="13678" hidden="1" x14ac:dyDescent="0.25"/>
    <row r="13679" hidden="1" x14ac:dyDescent="0.25"/>
    <row r="13680" hidden="1" x14ac:dyDescent="0.25"/>
    <row r="13681" hidden="1" x14ac:dyDescent="0.25"/>
    <row r="13682" hidden="1" x14ac:dyDescent="0.25"/>
    <row r="13683" hidden="1" x14ac:dyDescent="0.25"/>
    <row r="13684" hidden="1" x14ac:dyDescent="0.25"/>
    <row r="13685" hidden="1" x14ac:dyDescent="0.25"/>
    <row r="13686" hidden="1" x14ac:dyDescent="0.25"/>
    <row r="13687" hidden="1" x14ac:dyDescent="0.25"/>
    <row r="13688" hidden="1" x14ac:dyDescent="0.25"/>
    <row r="13689" hidden="1" x14ac:dyDescent="0.25"/>
    <row r="13690" hidden="1" x14ac:dyDescent="0.25"/>
    <row r="13691" hidden="1" x14ac:dyDescent="0.25"/>
    <row r="13692" hidden="1" x14ac:dyDescent="0.25"/>
    <row r="13693" hidden="1" x14ac:dyDescent="0.25"/>
    <row r="13694" hidden="1" x14ac:dyDescent="0.25"/>
    <row r="13695" hidden="1" x14ac:dyDescent="0.25"/>
    <row r="13696" hidden="1" x14ac:dyDescent="0.25"/>
    <row r="13697" hidden="1" x14ac:dyDescent="0.25"/>
    <row r="13698" hidden="1" x14ac:dyDescent="0.25"/>
    <row r="13699" hidden="1" x14ac:dyDescent="0.25"/>
    <row r="13700" hidden="1" x14ac:dyDescent="0.25"/>
    <row r="13701" hidden="1" x14ac:dyDescent="0.25"/>
    <row r="13702" hidden="1" x14ac:dyDescent="0.25"/>
    <row r="13703" hidden="1" x14ac:dyDescent="0.25"/>
    <row r="13704" hidden="1" x14ac:dyDescent="0.25"/>
    <row r="13705" hidden="1" x14ac:dyDescent="0.25"/>
    <row r="13706" hidden="1" x14ac:dyDescent="0.25"/>
    <row r="13707" hidden="1" x14ac:dyDescent="0.25"/>
    <row r="13708" hidden="1" x14ac:dyDescent="0.25"/>
    <row r="13709" hidden="1" x14ac:dyDescent="0.25"/>
    <row r="13710" hidden="1" x14ac:dyDescent="0.25"/>
    <row r="13711" hidden="1" x14ac:dyDescent="0.25"/>
    <row r="13712" hidden="1" x14ac:dyDescent="0.25"/>
    <row r="13713" hidden="1" x14ac:dyDescent="0.25"/>
    <row r="13714" hidden="1" x14ac:dyDescent="0.25"/>
    <row r="13715" hidden="1" x14ac:dyDescent="0.25"/>
    <row r="13716" hidden="1" x14ac:dyDescent="0.25"/>
    <row r="13717" hidden="1" x14ac:dyDescent="0.25"/>
    <row r="13718" hidden="1" x14ac:dyDescent="0.25"/>
    <row r="13719" hidden="1" x14ac:dyDescent="0.25"/>
    <row r="13720" hidden="1" x14ac:dyDescent="0.25"/>
    <row r="13721" hidden="1" x14ac:dyDescent="0.25"/>
    <row r="13722" hidden="1" x14ac:dyDescent="0.25"/>
    <row r="13723" hidden="1" x14ac:dyDescent="0.25"/>
    <row r="13724" hidden="1" x14ac:dyDescent="0.25"/>
    <row r="13725" hidden="1" x14ac:dyDescent="0.25"/>
    <row r="13726" hidden="1" x14ac:dyDescent="0.25"/>
    <row r="13727" hidden="1" x14ac:dyDescent="0.25"/>
    <row r="13728" hidden="1" x14ac:dyDescent="0.25"/>
    <row r="13729" hidden="1" x14ac:dyDescent="0.25"/>
    <row r="13730" hidden="1" x14ac:dyDescent="0.25"/>
    <row r="13731" hidden="1" x14ac:dyDescent="0.25"/>
    <row r="13732" hidden="1" x14ac:dyDescent="0.25"/>
    <row r="13733" hidden="1" x14ac:dyDescent="0.25"/>
    <row r="13734" hidden="1" x14ac:dyDescent="0.25"/>
    <row r="13735" hidden="1" x14ac:dyDescent="0.25"/>
    <row r="13736" hidden="1" x14ac:dyDescent="0.25"/>
    <row r="13737" hidden="1" x14ac:dyDescent="0.25"/>
    <row r="13738" hidden="1" x14ac:dyDescent="0.25"/>
    <row r="13739" hidden="1" x14ac:dyDescent="0.25"/>
    <row r="13740" hidden="1" x14ac:dyDescent="0.25"/>
    <row r="13741" hidden="1" x14ac:dyDescent="0.25"/>
    <row r="13742" hidden="1" x14ac:dyDescent="0.25"/>
    <row r="13743" hidden="1" x14ac:dyDescent="0.25"/>
    <row r="13744" hidden="1" x14ac:dyDescent="0.25"/>
    <row r="13745" hidden="1" x14ac:dyDescent="0.25"/>
    <row r="13746" hidden="1" x14ac:dyDescent="0.25"/>
    <row r="13747" hidden="1" x14ac:dyDescent="0.25"/>
    <row r="13748" hidden="1" x14ac:dyDescent="0.25"/>
    <row r="13749" hidden="1" x14ac:dyDescent="0.25"/>
    <row r="13750" hidden="1" x14ac:dyDescent="0.25"/>
    <row r="13751" hidden="1" x14ac:dyDescent="0.25"/>
    <row r="13752" hidden="1" x14ac:dyDescent="0.25"/>
    <row r="13753" hidden="1" x14ac:dyDescent="0.25"/>
    <row r="13754" hidden="1" x14ac:dyDescent="0.25"/>
    <row r="13755" hidden="1" x14ac:dyDescent="0.25"/>
    <row r="13756" hidden="1" x14ac:dyDescent="0.25"/>
    <row r="13757" hidden="1" x14ac:dyDescent="0.25"/>
    <row r="13758" hidden="1" x14ac:dyDescent="0.25"/>
    <row r="13759" hidden="1" x14ac:dyDescent="0.25"/>
    <row r="13760" hidden="1" x14ac:dyDescent="0.25"/>
    <row r="13761" hidden="1" x14ac:dyDescent="0.25"/>
    <row r="13762" hidden="1" x14ac:dyDescent="0.25"/>
    <row r="13763" hidden="1" x14ac:dyDescent="0.25"/>
    <row r="13764" hidden="1" x14ac:dyDescent="0.25"/>
    <row r="13765" hidden="1" x14ac:dyDescent="0.25"/>
    <row r="13766" hidden="1" x14ac:dyDescent="0.25"/>
    <row r="13767" hidden="1" x14ac:dyDescent="0.25"/>
    <row r="13768" hidden="1" x14ac:dyDescent="0.25"/>
    <row r="13769" hidden="1" x14ac:dyDescent="0.25"/>
    <row r="13770" hidden="1" x14ac:dyDescent="0.25"/>
    <row r="13771" hidden="1" x14ac:dyDescent="0.25"/>
    <row r="13772" hidden="1" x14ac:dyDescent="0.25"/>
    <row r="13773" hidden="1" x14ac:dyDescent="0.25"/>
    <row r="13774" hidden="1" x14ac:dyDescent="0.25"/>
    <row r="13775" hidden="1" x14ac:dyDescent="0.25"/>
    <row r="13776" hidden="1" x14ac:dyDescent="0.25"/>
    <row r="13777" hidden="1" x14ac:dyDescent="0.25"/>
    <row r="13778" hidden="1" x14ac:dyDescent="0.25"/>
    <row r="13779" hidden="1" x14ac:dyDescent="0.25"/>
    <row r="13780" hidden="1" x14ac:dyDescent="0.25"/>
    <row r="13781" hidden="1" x14ac:dyDescent="0.25"/>
    <row r="13782" hidden="1" x14ac:dyDescent="0.25"/>
    <row r="13783" hidden="1" x14ac:dyDescent="0.25"/>
    <row r="13784" hidden="1" x14ac:dyDescent="0.25"/>
    <row r="13785" hidden="1" x14ac:dyDescent="0.25"/>
    <row r="13786" hidden="1" x14ac:dyDescent="0.25"/>
    <row r="13787" hidden="1" x14ac:dyDescent="0.25"/>
    <row r="13788" hidden="1" x14ac:dyDescent="0.25"/>
    <row r="13789" hidden="1" x14ac:dyDescent="0.25"/>
    <row r="13790" hidden="1" x14ac:dyDescent="0.25"/>
    <row r="13791" hidden="1" x14ac:dyDescent="0.25"/>
    <row r="13792" hidden="1" x14ac:dyDescent="0.25"/>
    <row r="13793" hidden="1" x14ac:dyDescent="0.25"/>
    <row r="13794" hidden="1" x14ac:dyDescent="0.25"/>
    <row r="13795" hidden="1" x14ac:dyDescent="0.25"/>
    <row r="13796" hidden="1" x14ac:dyDescent="0.25"/>
    <row r="13797" hidden="1" x14ac:dyDescent="0.25"/>
    <row r="13798" hidden="1" x14ac:dyDescent="0.25"/>
    <row r="13799" hidden="1" x14ac:dyDescent="0.25"/>
    <row r="13800" hidden="1" x14ac:dyDescent="0.25"/>
    <row r="13801" hidden="1" x14ac:dyDescent="0.25"/>
    <row r="13802" hidden="1" x14ac:dyDescent="0.25"/>
    <row r="13803" hidden="1" x14ac:dyDescent="0.25"/>
    <row r="13804" hidden="1" x14ac:dyDescent="0.25"/>
    <row r="13805" hidden="1" x14ac:dyDescent="0.25"/>
    <row r="13806" hidden="1" x14ac:dyDescent="0.25"/>
    <row r="13807" hidden="1" x14ac:dyDescent="0.25"/>
    <row r="13808" hidden="1" x14ac:dyDescent="0.25"/>
    <row r="13809" hidden="1" x14ac:dyDescent="0.25"/>
    <row r="13810" hidden="1" x14ac:dyDescent="0.25"/>
    <row r="13811" hidden="1" x14ac:dyDescent="0.25"/>
    <row r="13812" hidden="1" x14ac:dyDescent="0.25"/>
    <row r="13813" hidden="1" x14ac:dyDescent="0.25"/>
    <row r="13814" hidden="1" x14ac:dyDescent="0.25"/>
    <row r="13815" hidden="1" x14ac:dyDescent="0.25"/>
    <row r="13816" hidden="1" x14ac:dyDescent="0.25"/>
    <row r="13817" hidden="1" x14ac:dyDescent="0.25"/>
    <row r="13818" hidden="1" x14ac:dyDescent="0.25"/>
    <row r="13819" hidden="1" x14ac:dyDescent="0.25"/>
    <row r="13820" hidden="1" x14ac:dyDescent="0.25"/>
    <row r="13821" hidden="1" x14ac:dyDescent="0.25"/>
    <row r="13822" hidden="1" x14ac:dyDescent="0.25"/>
    <row r="13823" hidden="1" x14ac:dyDescent="0.25"/>
    <row r="13824" hidden="1" x14ac:dyDescent="0.25"/>
    <row r="13825" hidden="1" x14ac:dyDescent="0.25"/>
    <row r="13826" hidden="1" x14ac:dyDescent="0.25"/>
    <row r="13827" hidden="1" x14ac:dyDescent="0.25"/>
    <row r="13828" hidden="1" x14ac:dyDescent="0.25"/>
    <row r="13829" hidden="1" x14ac:dyDescent="0.25"/>
    <row r="13830" hidden="1" x14ac:dyDescent="0.25"/>
    <row r="13831" hidden="1" x14ac:dyDescent="0.25"/>
    <row r="13832" hidden="1" x14ac:dyDescent="0.25"/>
    <row r="13833" hidden="1" x14ac:dyDescent="0.25"/>
    <row r="13834" hidden="1" x14ac:dyDescent="0.25"/>
    <row r="13835" hidden="1" x14ac:dyDescent="0.25"/>
    <row r="13836" hidden="1" x14ac:dyDescent="0.25"/>
    <row r="13837" hidden="1" x14ac:dyDescent="0.25"/>
    <row r="13838" hidden="1" x14ac:dyDescent="0.25"/>
    <row r="13839" hidden="1" x14ac:dyDescent="0.25"/>
    <row r="13840" hidden="1" x14ac:dyDescent="0.25"/>
    <row r="13841" hidden="1" x14ac:dyDescent="0.25"/>
    <row r="13842" hidden="1" x14ac:dyDescent="0.25"/>
    <row r="13843" hidden="1" x14ac:dyDescent="0.25"/>
    <row r="13844" hidden="1" x14ac:dyDescent="0.25"/>
    <row r="13845" hidden="1" x14ac:dyDescent="0.25"/>
    <row r="13846" hidden="1" x14ac:dyDescent="0.25"/>
    <row r="13847" hidden="1" x14ac:dyDescent="0.25"/>
    <row r="13848" hidden="1" x14ac:dyDescent="0.25"/>
    <row r="13849" hidden="1" x14ac:dyDescent="0.25"/>
    <row r="13850" hidden="1" x14ac:dyDescent="0.25"/>
    <row r="13851" hidden="1" x14ac:dyDescent="0.25"/>
    <row r="13852" hidden="1" x14ac:dyDescent="0.25"/>
    <row r="13853" hidden="1" x14ac:dyDescent="0.25"/>
    <row r="13854" hidden="1" x14ac:dyDescent="0.25"/>
    <row r="13855" hidden="1" x14ac:dyDescent="0.25"/>
    <row r="13856" hidden="1" x14ac:dyDescent="0.25"/>
    <row r="13857" hidden="1" x14ac:dyDescent="0.25"/>
    <row r="13858" hidden="1" x14ac:dyDescent="0.25"/>
    <row r="13859" hidden="1" x14ac:dyDescent="0.25"/>
    <row r="13860" hidden="1" x14ac:dyDescent="0.25"/>
    <row r="13861" hidden="1" x14ac:dyDescent="0.25"/>
    <row r="13862" hidden="1" x14ac:dyDescent="0.25"/>
    <row r="13863" hidden="1" x14ac:dyDescent="0.25"/>
    <row r="13864" hidden="1" x14ac:dyDescent="0.25"/>
    <row r="13865" hidden="1" x14ac:dyDescent="0.25"/>
    <row r="13866" hidden="1" x14ac:dyDescent="0.25"/>
    <row r="13867" hidden="1" x14ac:dyDescent="0.25"/>
    <row r="13868" hidden="1" x14ac:dyDescent="0.25"/>
    <row r="13869" hidden="1" x14ac:dyDescent="0.25"/>
    <row r="13870" hidden="1" x14ac:dyDescent="0.25"/>
    <row r="13871" hidden="1" x14ac:dyDescent="0.25"/>
    <row r="13872" hidden="1" x14ac:dyDescent="0.25"/>
    <row r="13873" hidden="1" x14ac:dyDescent="0.25"/>
    <row r="13874" hidden="1" x14ac:dyDescent="0.25"/>
    <row r="13875" hidden="1" x14ac:dyDescent="0.25"/>
    <row r="13876" hidden="1" x14ac:dyDescent="0.25"/>
    <row r="13877" hidden="1" x14ac:dyDescent="0.25"/>
    <row r="13878" hidden="1" x14ac:dyDescent="0.25"/>
    <row r="13879" hidden="1" x14ac:dyDescent="0.25"/>
    <row r="13880" hidden="1" x14ac:dyDescent="0.25"/>
    <row r="13881" hidden="1" x14ac:dyDescent="0.25"/>
    <row r="13882" hidden="1" x14ac:dyDescent="0.25"/>
    <row r="13883" hidden="1" x14ac:dyDescent="0.25"/>
    <row r="13884" hidden="1" x14ac:dyDescent="0.25"/>
    <row r="13885" hidden="1" x14ac:dyDescent="0.25"/>
    <row r="13886" hidden="1" x14ac:dyDescent="0.25"/>
    <row r="13887" hidden="1" x14ac:dyDescent="0.25"/>
    <row r="13888" hidden="1" x14ac:dyDescent="0.25"/>
    <row r="13889" hidden="1" x14ac:dyDescent="0.25"/>
    <row r="13890" hidden="1" x14ac:dyDescent="0.25"/>
    <row r="13891" hidden="1" x14ac:dyDescent="0.25"/>
    <row r="13892" hidden="1" x14ac:dyDescent="0.25"/>
    <row r="13893" hidden="1" x14ac:dyDescent="0.25"/>
    <row r="13894" hidden="1" x14ac:dyDescent="0.25"/>
    <row r="13895" hidden="1" x14ac:dyDescent="0.25"/>
    <row r="13896" hidden="1" x14ac:dyDescent="0.25"/>
    <row r="13897" hidden="1" x14ac:dyDescent="0.25"/>
    <row r="13898" hidden="1" x14ac:dyDescent="0.25"/>
    <row r="13899" hidden="1" x14ac:dyDescent="0.25"/>
    <row r="13900" hidden="1" x14ac:dyDescent="0.25"/>
    <row r="13901" hidden="1" x14ac:dyDescent="0.25"/>
    <row r="13902" hidden="1" x14ac:dyDescent="0.25"/>
    <row r="13903" hidden="1" x14ac:dyDescent="0.25"/>
    <row r="13904" hidden="1" x14ac:dyDescent="0.25"/>
    <row r="13905" hidden="1" x14ac:dyDescent="0.25"/>
    <row r="13906" hidden="1" x14ac:dyDescent="0.25"/>
    <row r="13907" hidden="1" x14ac:dyDescent="0.25"/>
    <row r="13908" hidden="1" x14ac:dyDescent="0.25"/>
    <row r="13909" hidden="1" x14ac:dyDescent="0.25"/>
    <row r="13910" hidden="1" x14ac:dyDescent="0.25"/>
    <row r="13911" hidden="1" x14ac:dyDescent="0.25"/>
    <row r="13912" hidden="1" x14ac:dyDescent="0.25"/>
    <row r="13913" hidden="1" x14ac:dyDescent="0.25"/>
    <row r="13914" hidden="1" x14ac:dyDescent="0.25"/>
    <row r="13915" hidden="1" x14ac:dyDescent="0.25"/>
    <row r="13916" hidden="1" x14ac:dyDescent="0.25"/>
    <row r="13917" hidden="1" x14ac:dyDescent="0.25"/>
    <row r="13918" hidden="1" x14ac:dyDescent="0.25"/>
    <row r="13919" hidden="1" x14ac:dyDescent="0.25"/>
    <row r="13920" hidden="1" x14ac:dyDescent="0.25"/>
    <row r="13921" hidden="1" x14ac:dyDescent="0.25"/>
    <row r="13922" hidden="1" x14ac:dyDescent="0.25"/>
    <row r="13923" hidden="1" x14ac:dyDescent="0.25"/>
    <row r="13924" hidden="1" x14ac:dyDescent="0.25"/>
    <row r="13925" hidden="1" x14ac:dyDescent="0.25"/>
    <row r="13926" hidden="1" x14ac:dyDescent="0.25"/>
    <row r="13927" hidden="1" x14ac:dyDescent="0.25"/>
    <row r="13928" hidden="1" x14ac:dyDescent="0.25"/>
    <row r="13929" hidden="1" x14ac:dyDescent="0.25"/>
    <row r="13930" hidden="1" x14ac:dyDescent="0.25"/>
    <row r="13931" hidden="1" x14ac:dyDescent="0.25"/>
    <row r="13932" hidden="1" x14ac:dyDescent="0.25"/>
    <row r="13933" hidden="1" x14ac:dyDescent="0.25"/>
    <row r="13934" hidden="1" x14ac:dyDescent="0.25"/>
    <row r="13935" hidden="1" x14ac:dyDescent="0.25"/>
    <row r="13936" hidden="1" x14ac:dyDescent="0.25"/>
    <row r="13937" hidden="1" x14ac:dyDescent="0.25"/>
    <row r="13938" hidden="1" x14ac:dyDescent="0.25"/>
    <row r="13939" hidden="1" x14ac:dyDescent="0.25"/>
    <row r="13940" hidden="1" x14ac:dyDescent="0.25"/>
    <row r="13941" hidden="1" x14ac:dyDescent="0.25"/>
    <row r="13942" hidden="1" x14ac:dyDescent="0.25"/>
    <row r="13943" hidden="1" x14ac:dyDescent="0.25"/>
    <row r="13944" hidden="1" x14ac:dyDescent="0.25"/>
    <row r="13945" hidden="1" x14ac:dyDescent="0.25"/>
    <row r="13946" hidden="1" x14ac:dyDescent="0.25"/>
    <row r="13947" hidden="1" x14ac:dyDescent="0.25"/>
    <row r="13948" hidden="1" x14ac:dyDescent="0.25"/>
    <row r="13949" hidden="1" x14ac:dyDescent="0.25"/>
    <row r="13950" hidden="1" x14ac:dyDescent="0.25"/>
    <row r="13951" hidden="1" x14ac:dyDescent="0.25"/>
    <row r="13952" hidden="1" x14ac:dyDescent="0.25"/>
    <row r="13953" hidden="1" x14ac:dyDescent="0.25"/>
    <row r="13954" hidden="1" x14ac:dyDescent="0.25"/>
    <row r="13955" hidden="1" x14ac:dyDescent="0.25"/>
    <row r="13956" hidden="1" x14ac:dyDescent="0.25"/>
    <row r="13957" hidden="1" x14ac:dyDescent="0.25"/>
    <row r="13958" hidden="1" x14ac:dyDescent="0.25"/>
    <row r="13959" hidden="1" x14ac:dyDescent="0.25"/>
    <row r="13960" hidden="1" x14ac:dyDescent="0.25"/>
    <row r="13961" hidden="1" x14ac:dyDescent="0.25"/>
    <row r="13962" hidden="1" x14ac:dyDescent="0.25"/>
    <row r="13963" hidden="1" x14ac:dyDescent="0.25"/>
    <row r="13964" hidden="1" x14ac:dyDescent="0.25"/>
    <row r="13965" hidden="1" x14ac:dyDescent="0.25"/>
    <row r="13966" hidden="1" x14ac:dyDescent="0.25"/>
    <row r="13967" hidden="1" x14ac:dyDescent="0.25"/>
    <row r="13968" hidden="1" x14ac:dyDescent="0.25"/>
    <row r="13969" hidden="1" x14ac:dyDescent="0.25"/>
    <row r="13970" hidden="1" x14ac:dyDescent="0.25"/>
    <row r="13971" hidden="1" x14ac:dyDescent="0.25"/>
    <row r="13972" hidden="1" x14ac:dyDescent="0.25"/>
    <row r="13973" hidden="1" x14ac:dyDescent="0.25"/>
    <row r="13974" hidden="1" x14ac:dyDescent="0.25"/>
    <row r="13975" hidden="1" x14ac:dyDescent="0.25"/>
    <row r="13976" hidden="1" x14ac:dyDescent="0.25"/>
    <row r="13977" hidden="1" x14ac:dyDescent="0.25"/>
    <row r="13978" hidden="1" x14ac:dyDescent="0.25"/>
    <row r="13979" hidden="1" x14ac:dyDescent="0.25"/>
    <row r="13980" hidden="1" x14ac:dyDescent="0.25"/>
    <row r="13981" hidden="1" x14ac:dyDescent="0.25"/>
    <row r="13982" hidden="1" x14ac:dyDescent="0.25"/>
    <row r="13983" hidden="1" x14ac:dyDescent="0.25"/>
    <row r="13984" hidden="1" x14ac:dyDescent="0.25"/>
    <row r="13985" hidden="1" x14ac:dyDescent="0.25"/>
    <row r="13986" hidden="1" x14ac:dyDescent="0.25"/>
    <row r="13987" hidden="1" x14ac:dyDescent="0.25"/>
    <row r="13988" hidden="1" x14ac:dyDescent="0.25"/>
    <row r="13989" hidden="1" x14ac:dyDescent="0.25"/>
    <row r="13990" hidden="1" x14ac:dyDescent="0.25"/>
    <row r="13991" hidden="1" x14ac:dyDescent="0.25"/>
    <row r="13992" hidden="1" x14ac:dyDescent="0.25"/>
    <row r="13993" hidden="1" x14ac:dyDescent="0.25"/>
    <row r="13994" hidden="1" x14ac:dyDescent="0.25"/>
    <row r="13995" hidden="1" x14ac:dyDescent="0.25"/>
    <row r="13996" hidden="1" x14ac:dyDescent="0.25"/>
    <row r="13997" hidden="1" x14ac:dyDescent="0.25"/>
    <row r="13998" hidden="1" x14ac:dyDescent="0.25"/>
    <row r="13999" hidden="1" x14ac:dyDescent="0.25"/>
    <row r="14000" hidden="1" x14ac:dyDescent="0.25"/>
    <row r="14001" hidden="1" x14ac:dyDescent="0.25"/>
    <row r="14002" hidden="1" x14ac:dyDescent="0.25"/>
    <row r="14003" hidden="1" x14ac:dyDescent="0.25"/>
    <row r="14004" hidden="1" x14ac:dyDescent="0.25"/>
    <row r="14005" hidden="1" x14ac:dyDescent="0.25"/>
    <row r="14006" hidden="1" x14ac:dyDescent="0.25"/>
    <row r="14007" hidden="1" x14ac:dyDescent="0.25"/>
    <row r="14008" hidden="1" x14ac:dyDescent="0.25"/>
    <row r="14009" hidden="1" x14ac:dyDescent="0.25"/>
    <row r="14010" hidden="1" x14ac:dyDescent="0.25"/>
    <row r="14011" hidden="1" x14ac:dyDescent="0.25"/>
    <row r="14012" hidden="1" x14ac:dyDescent="0.25"/>
    <row r="14013" hidden="1" x14ac:dyDescent="0.25"/>
    <row r="14014" hidden="1" x14ac:dyDescent="0.25"/>
    <row r="14015" hidden="1" x14ac:dyDescent="0.25"/>
    <row r="14016" hidden="1" x14ac:dyDescent="0.25"/>
    <row r="14017" hidden="1" x14ac:dyDescent="0.25"/>
    <row r="14018" hidden="1" x14ac:dyDescent="0.25"/>
    <row r="14019" hidden="1" x14ac:dyDescent="0.25"/>
    <row r="14020" hidden="1" x14ac:dyDescent="0.25"/>
    <row r="14021" hidden="1" x14ac:dyDescent="0.25"/>
    <row r="14022" hidden="1" x14ac:dyDescent="0.25"/>
    <row r="14023" hidden="1" x14ac:dyDescent="0.25"/>
    <row r="14024" hidden="1" x14ac:dyDescent="0.25"/>
    <row r="14025" hidden="1" x14ac:dyDescent="0.25"/>
    <row r="14026" hidden="1" x14ac:dyDescent="0.25"/>
    <row r="14027" hidden="1" x14ac:dyDescent="0.25"/>
    <row r="14028" hidden="1" x14ac:dyDescent="0.25"/>
    <row r="14029" hidden="1" x14ac:dyDescent="0.25"/>
    <row r="14030" hidden="1" x14ac:dyDescent="0.25"/>
    <row r="14031" hidden="1" x14ac:dyDescent="0.25"/>
    <row r="14032" hidden="1" x14ac:dyDescent="0.25"/>
    <row r="14033" hidden="1" x14ac:dyDescent="0.25"/>
    <row r="14034" hidden="1" x14ac:dyDescent="0.25"/>
    <row r="14035" hidden="1" x14ac:dyDescent="0.25"/>
    <row r="14036" hidden="1" x14ac:dyDescent="0.25"/>
    <row r="14037" hidden="1" x14ac:dyDescent="0.25"/>
    <row r="14038" hidden="1" x14ac:dyDescent="0.25"/>
    <row r="14039" hidden="1" x14ac:dyDescent="0.25"/>
    <row r="14040" hidden="1" x14ac:dyDescent="0.25"/>
    <row r="14041" hidden="1" x14ac:dyDescent="0.25"/>
    <row r="14042" hidden="1" x14ac:dyDescent="0.25"/>
    <row r="14043" hidden="1" x14ac:dyDescent="0.25"/>
    <row r="14044" hidden="1" x14ac:dyDescent="0.25"/>
    <row r="14045" hidden="1" x14ac:dyDescent="0.25"/>
    <row r="14046" hidden="1" x14ac:dyDescent="0.25"/>
    <row r="14047" hidden="1" x14ac:dyDescent="0.25"/>
    <row r="14048" hidden="1" x14ac:dyDescent="0.25"/>
    <row r="14049" hidden="1" x14ac:dyDescent="0.25"/>
    <row r="14050" hidden="1" x14ac:dyDescent="0.25"/>
    <row r="14051" hidden="1" x14ac:dyDescent="0.25"/>
    <row r="14052" hidden="1" x14ac:dyDescent="0.25"/>
    <row r="14053" hidden="1" x14ac:dyDescent="0.25"/>
    <row r="14054" hidden="1" x14ac:dyDescent="0.25"/>
    <row r="14055" hidden="1" x14ac:dyDescent="0.25"/>
    <row r="14056" hidden="1" x14ac:dyDescent="0.25"/>
    <row r="14057" hidden="1" x14ac:dyDescent="0.25"/>
    <row r="14058" hidden="1" x14ac:dyDescent="0.25"/>
    <row r="14059" hidden="1" x14ac:dyDescent="0.25"/>
    <row r="14060" hidden="1" x14ac:dyDescent="0.25"/>
    <row r="14061" hidden="1" x14ac:dyDescent="0.25"/>
    <row r="14062" hidden="1" x14ac:dyDescent="0.25"/>
    <row r="14063" hidden="1" x14ac:dyDescent="0.25"/>
    <row r="14064" hidden="1" x14ac:dyDescent="0.25"/>
    <row r="14065" hidden="1" x14ac:dyDescent="0.25"/>
    <row r="14066" hidden="1" x14ac:dyDescent="0.25"/>
    <row r="14067" hidden="1" x14ac:dyDescent="0.25"/>
    <row r="14068" hidden="1" x14ac:dyDescent="0.25"/>
    <row r="14069" hidden="1" x14ac:dyDescent="0.25"/>
    <row r="14070" hidden="1" x14ac:dyDescent="0.25"/>
    <row r="14071" hidden="1" x14ac:dyDescent="0.25"/>
    <row r="14072" hidden="1" x14ac:dyDescent="0.25"/>
    <row r="14073" hidden="1" x14ac:dyDescent="0.25"/>
    <row r="14074" hidden="1" x14ac:dyDescent="0.25"/>
    <row r="14075" hidden="1" x14ac:dyDescent="0.25"/>
    <row r="14076" hidden="1" x14ac:dyDescent="0.25"/>
    <row r="14077" hidden="1" x14ac:dyDescent="0.25"/>
    <row r="14078" hidden="1" x14ac:dyDescent="0.25"/>
    <row r="14079" hidden="1" x14ac:dyDescent="0.25"/>
    <row r="14080" hidden="1" x14ac:dyDescent="0.25"/>
    <row r="14081" hidden="1" x14ac:dyDescent="0.25"/>
    <row r="14082" hidden="1" x14ac:dyDescent="0.25"/>
    <row r="14083" hidden="1" x14ac:dyDescent="0.25"/>
    <row r="14084" hidden="1" x14ac:dyDescent="0.25"/>
    <row r="14085" hidden="1" x14ac:dyDescent="0.25"/>
    <row r="14086" hidden="1" x14ac:dyDescent="0.25"/>
    <row r="14087" hidden="1" x14ac:dyDescent="0.25"/>
    <row r="14088" hidden="1" x14ac:dyDescent="0.25"/>
    <row r="14089" hidden="1" x14ac:dyDescent="0.25"/>
    <row r="14090" hidden="1" x14ac:dyDescent="0.25"/>
    <row r="14091" hidden="1" x14ac:dyDescent="0.25"/>
    <row r="14092" hidden="1" x14ac:dyDescent="0.25"/>
    <row r="14093" hidden="1" x14ac:dyDescent="0.25"/>
    <row r="14094" hidden="1" x14ac:dyDescent="0.25"/>
    <row r="14095" hidden="1" x14ac:dyDescent="0.25"/>
    <row r="14096" hidden="1" x14ac:dyDescent="0.25"/>
    <row r="14097" hidden="1" x14ac:dyDescent="0.25"/>
    <row r="14098" hidden="1" x14ac:dyDescent="0.25"/>
    <row r="14099" hidden="1" x14ac:dyDescent="0.25"/>
    <row r="14100" hidden="1" x14ac:dyDescent="0.25"/>
    <row r="14101" hidden="1" x14ac:dyDescent="0.25"/>
    <row r="14102" hidden="1" x14ac:dyDescent="0.25"/>
    <row r="14103" hidden="1" x14ac:dyDescent="0.25"/>
    <row r="14104" hidden="1" x14ac:dyDescent="0.25"/>
    <row r="14105" hidden="1" x14ac:dyDescent="0.25"/>
    <row r="14106" hidden="1" x14ac:dyDescent="0.25"/>
    <row r="14107" hidden="1" x14ac:dyDescent="0.25"/>
    <row r="14108" hidden="1" x14ac:dyDescent="0.25"/>
    <row r="14109" hidden="1" x14ac:dyDescent="0.25"/>
    <row r="14110" hidden="1" x14ac:dyDescent="0.25"/>
    <row r="14111" hidden="1" x14ac:dyDescent="0.25"/>
    <row r="14112" hidden="1" x14ac:dyDescent="0.25"/>
    <row r="14113" hidden="1" x14ac:dyDescent="0.25"/>
    <row r="14114" hidden="1" x14ac:dyDescent="0.25"/>
    <row r="14115" hidden="1" x14ac:dyDescent="0.25"/>
    <row r="14116" hidden="1" x14ac:dyDescent="0.25"/>
    <row r="14117" hidden="1" x14ac:dyDescent="0.25"/>
    <row r="14118" hidden="1" x14ac:dyDescent="0.25"/>
    <row r="14119" hidden="1" x14ac:dyDescent="0.25"/>
    <row r="14120" hidden="1" x14ac:dyDescent="0.25"/>
    <row r="14121" hidden="1" x14ac:dyDescent="0.25"/>
    <row r="14122" hidden="1" x14ac:dyDescent="0.25"/>
    <row r="14123" hidden="1" x14ac:dyDescent="0.25"/>
    <row r="14124" hidden="1" x14ac:dyDescent="0.25"/>
    <row r="14125" hidden="1" x14ac:dyDescent="0.25"/>
    <row r="14126" hidden="1" x14ac:dyDescent="0.25"/>
    <row r="14127" hidden="1" x14ac:dyDescent="0.25"/>
    <row r="14128" hidden="1" x14ac:dyDescent="0.25"/>
    <row r="14129" hidden="1" x14ac:dyDescent="0.25"/>
    <row r="14130" hidden="1" x14ac:dyDescent="0.25"/>
    <row r="14131" hidden="1" x14ac:dyDescent="0.25"/>
    <row r="14132" hidden="1" x14ac:dyDescent="0.25"/>
    <row r="14133" hidden="1" x14ac:dyDescent="0.25"/>
    <row r="14134" hidden="1" x14ac:dyDescent="0.25"/>
    <row r="14135" hidden="1" x14ac:dyDescent="0.25"/>
    <row r="14136" hidden="1" x14ac:dyDescent="0.25"/>
    <row r="14137" hidden="1" x14ac:dyDescent="0.25"/>
    <row r="14138" hidden="1" x14ac:dyDescent="0.25"/>
    <row r="14139" hidden="1" x14ac:dyDescent="0.25"/>
    <row r="14140" hidden="1" x14ac:dyDescent="0.25"/>
    <row r="14141" hidden="1" x14ac:dyDescent="0.25"/>
    <row r="14142" hidden="1" x14ac:dyDescent="0.25"/>
    <row r="14143" hidden="1" x14ac:dyDescent="0.25"/>
    <row r="14144" hidden="1" x14ac:dyDescent="0.25"/>
    <row r="14145" hidden="1" x14ac:dyDescent="0.25"/>
    <row r="14146" hidden="1" x14ac:dyDescent="0.25"/>
    <row r="14147" hidden="1" x14ac:dyDescent="0.25"/>
    <row r="14148" hidden="1" x14ac:dyDescent="0.25"/>
    <row r="14149" hidden="1" x14ac:dyDescent="0.25"/>
    <row r="14150" hidden="1" x14ac:dyDescent="0.25"/>
    <row r="14151" hidden="1" x14ac:dyDescent="0.25"/>
    <row r="14152" hidden="1" x14ac:dyDescent="0.25"/>
    <row r="14153" hidden="1" x14ac:dyDescent="0.25"/>
    <row r="14154" hidden="1" x14ac:dyDescent="0.25"/>
    <row r="14155" hidden="1" x14ac:dyDescent="0.25"/>
    <row r="14156" hidden="1" x14ac:dyDescent="0.25"/>
    <row r="14157" hidden="1" x14ac:dyDescent="0.25"/>
    <row r="14158" hidden="1" x14ac:dyDescent="0.25"/>
    <row r="14159" hidden="1" x14ac:dyDescent="0.25"/>
    <row r="14160" hidden="1" x14ac:dyDescent="0.25"/>
    <row r="14161" hidden="1" x14ac:dyDescent="0.25"/>
    <row r="14162" hidden="1" x14ac:dyDescent="0.25"/>
    <row r="14163" hidden="1" x14ac:dyDescent="0.25"/>
    <row r="14164" hidden="1" x14ac:dyDescent="0.25"/>
    <row r="14165" hidden="1" x14ac:dyDescent="0.25"/>
    <row r="14166" hidden="1" x14ac:dyDescent="0.25"/>
    <row r="14167" hidden="1" x14ac:dyDescent="0.25"/>
    <row r="14168" hidden="1" x14ac:dyDescent="0.25"/>
    <row r="14169" hidden="1" x14ac:dyDescent="0.25"/>
    <row r="14170" hidden="1" x14ac:dyDescent="0.25"/>
    <row r="14171" hidden="1" x14ac:dyDescent="0.25"/>
    <row r="14172" hidden="1" x14ac:dyDescent="0.25"/>
    <row r="14173" hidden="1" x14ac:dyDescent="0.25"/>
    <row r="14174" hidden="1" x14ac:dyDescent="0.25"/>
    <row r="14175" hidden="1" x14ac:dyDescent="0.25"/>
    <row r="14176" hidden="1" x14ac:dyDescent="0.25"/>
    <row r="14177" hidden="1" x14ac:dyDescent="0.25"/>
    <row r="14178" hidden="1" x14ac:dyDescent="0.25"/>
    <row r="14179" hidden="1" x14ac:dyDescent="0.25"/>
    <row r="14180" hidden="1" x14ac:dyDescent="0.25"/>
    <row r="14181" hidden="1" x14ac:dyDescent="0.25"/>
    <row r="14182" hidden="1" x14ac:dyDescent="0.25"/>
    <row r="14183" hidden="1" x14ac:dyDescent="0.25"/>
    <row r="14184" hidden="1" x14ac:dyDescent="0.25"/>
    <row r="14185" hidden="1" x14ac:dyDescent="0.25"/>
    <row r="14186" hidden="1" x14ac:dyDescent="0.25"/>
    <row r="14187" hidden="1" x14ac:dyDescent="0.25"/>
    <row r="14188" hidden="1" x14ac:dyDescent="0.25"/>
    <row r="14189" hidden="1" x14ac:dyDescent="0.25"/>
    <row r="14190" hidden="1" x14ac:dyDescent="0.25"/>
    <row r="14191" hidden="1" x14ac:dyDescent="0.25"/>
    <row r="14192" hidden="1" x14ac:dyDescent="0.25"/>
    <row r="14193" hidden="1" x14ac:dyDescent="0.25"/>
    <row r="14194" hidden="1" x14ac:dyDescent="0.25"/>
    <row r="14195" hidden="1" x14ac:dyDescent="0.25"/>
    <row r="14196" hidden="1" x14ac:dyDescent="0.25"/>
    <row r="14197" hidden="1" x14ac:dyDescent="0.25"/>
    <row r="14198" hidden="1" x14ac:dyDescent="0.25"/>
    <row r="14199" hidden="1" x14ac:dyDescent="0.25"/>
    <row r="14200" hidden="1" x14ac:dyDescent="0.25"/>
    <row r="14201" hidden="1" x14ac:dyDescent="0.25"/>
    <row r="14202" hidden="1" x14ac:dyDescent="0.25"/>
    <row r="14203" hidden="1" x14ac:dyDescent="0.25"/>
    <row r="14204" hidden="1" x14ac:dyDescent="0.25"/>
    <row r="14205" hidden="1" x14ac:dyDescent="0.25"/>
    <row r="14206" hidden="1" x14ac:dyDescent="0.25"/>
    <row r="14207" hidden="1" x14ac:dyDescent="0.25"/>
    <row r="14208" hidden="1" x14ac:dyDescent="0.25"/>
    <row r="14209" hidden="1" x14ac:dyDescent="0.25"/>
    <row r="14210" hidden="1" x14ac:dyDescent="0.25"/>
    <row r="14211" hidden="1" x14ac:dyDescent="0.25"/>
    <row r="14212" hidden="1" x14ac:dyDescent="0.25"/>
    <row r="14213" hidden="1" x14ac:dyDescent="0.25"/>
    <row r="14214" hidden="1" x14ac:dyDescent="0.25"/>
    <row r="14215" hidden="1" x14ac:dyDescent="0.25"/>
    <row r="14216" hidden="1" x14ac:dyDescent="0.25"/>
    <row r="14217" hidden="1" x14ac:dyDescent="0.25"/>
    <row r="14218" hidden="1" x14ac:dyDescent="0.25"/>
    <row r="14219" hidden="1" x14ac:dyDescent="0.25"/>
    <row r="14220" hidden="1" x14ac:dyDescent="0.25"/>
    <row r="14221" hidden="1" x14ac:dyDescent="0.25"/>
    <row r="14222" hidden="1" x14ac:dyDescent="0.25"/>
    <row r="14223" hidden="1" x14ac:dyDescent="0.25"/>
    <row r="14224" hidden="1" x14ac:dyDescent="0.25"/>
    <row r="14225" hidden="1" x14ac:dyDescent="0.25"/>
    <row r="14226" hidden="1" x14ac:dyDescent="0.25"/>
    <row r="14227" hidden="1" x14ac:dyDescent="0.25"/>
    <row r="14228" hidden="1" x14ac:dyDescent="0.25"/>
    <row r="14229" hidden="1" x14ac:dyDescent="0.25"/>
    <row r="14230" hidden="1" x14ac:dyDescent="0.25"/>
    <row r="14231" hidden="1" x14ac:dyDescent="0.25"/>
    <row r="14232" hidden="1" x14ac:dyDescent="0.25"/>
    <row r="14233" hidden="1" x14ac:dyDescent="0.25"/>
    <row r="14234" hidden="1" x14ac:dyDescent="0.25"/>
    <row r="14235" hidden="1" x14ac:dyDescent="0.25"/>
    <row r="14236" hidden="1" x14ac:dyDescent="0.25"/>
    <row r="14237" hidden="1" x14ac:dyDescent="0.25"/>
    <row r="14238" hidden="1" x14ac:dyDescent="0.25"/>
    <row r="14239" hidden="1" x14ac:dyDescent="0.25"/>
    <row r="14240" hidden="1" x14ac:dyDescent="0.25"/>
    <row r="14241" hidden="1" x14ac:dyDescent="0.25"/>
    <row r="14242" hidden="1" x14ac:dyDescent="0.25"/>
    <row r="14243" hidden="1" x14ac:dyDescent="0.25"/>
    <row r="14244" hidden="1" x14ac:dyDescent="0.25"/>
    <row r="14245" hidden="1" x14ac:dyDescent="0.25"/>
    <row r="14246" hidden="1" x14ac:dyDescent="0.25"/>
    <row r="14247" hidden="1" x14ac:dyDescent="0.25"/>
    <row r="14248" hidden="1" x14ac:dyDescent="0.25"/>
    <row r="14249" hidden="1" x14ac:dyDescent="0.25"/>
    <row r="14250" hidden="1" x14ac:dyDescent="0.25"/>
    <row r="14251" hidden="1" x14ac:dyDescent="0.25"/>
    <row r="14252" hidden="1" x14ac:dyDescent="0.25"/>
    <row r="14253" hidden="1" x14ac:dyDescent="0.25"/>
    <row r="14254" hidden="1" x14ac:dyDescent="0.25"/>
    <row r="14255" hidden="1" x14ac:dyDescent="0.25"/>
    <row r="14256" hidden="1" x14ac:dyDescent="0.25"/>
    <row r="14257" hidden="1" x14ac:dyDescent="0.25"/>
    <row r="14258" hidden="1" x14ac:dyDescent="0.25"/>
    <row r="14259" hidden="1" x14ac:dyDescent="0.25"/>
    <row r="14260" hidden="1" x14ac:dyDescent="0.25"/>
    <row r="14261" hidden="1" x14ac:dyDescent="0.25"/>
    <row r="14262" hidden="1" x14ac:dyDescent="0.25"/>
    <row r="14263" hidden="1" x14ac:dyDescent="0.25"/>
    <row r="14264" hidden="1" x14ac:dyDescent="0.25"/>
    <row r="14265" hidden="1" x14ac:dyDescent="0.25"/>
    <row r="14266" hidden="1" x14ac:dyDescent="0.25"/>
    <row r="14267" hidden="1" x14ac:dyDescent="0.25"/>
    <row r="14268" hidden="1" x14ac:dyDescent="0.25"/>
    <row r="14269" hidden="1" x14ac:dyDescent="0.25"/>
    <row r="14270" hidden="1" x14ac:dyDescent="0.25"/>
    <row r="14271" hidden="1" x14ac:dyDescent="0.25"/>
    <row r="14272" hidden="1" x14ac:dyDescent="0.25"/>
    <row r="14273" hidden="1" x14ac:dyDescent="0.25"/>
    <row r="14274" hidden="1" x14ac:dyDescent="0.25"/>
    <row r="14275" hidden="1" x14ac:dyDescent="0.25"/>
    <row r="14276" hidden="1" x14ac:dyDescent="0.25"/>
    <row r="14277" hidden="1" x14ac:dyDescent="0.25"/>
    <row r="14278" hidden="1" x14ac:dyDescent="0.25"/>
    <row r="14279" hidden="1" x14ac:dyDescent="0.25"/>
    <row r="14280" hidden="1" x14ac:dyDescent="0.25"/>
    <row r="14281" hidden="1" x14ac:dyDescent="0.25"/>
    <row r="14282" hidden="1" x14ac:dyDescent="0.25"/>
    <row r="14283" hidden="1" x14ac:dyDescent="0.25"/>
    <row r="14284" hidden="1" x14ac:dyDescent="0.25"/>
    <row r="14285" hidden="1" x14ac:dyDescent="0.25"/>
    <row r="14286" hidden="1" x14ac:dyDescent="0.25"/>
    <row r="14287" hidden="1" x14ac:dyDescent="0.25"/>
    <row r="14288" hidden="1" x14ac:dyDescent="0.25"/>
    <row r="14289" hidden="1" x14ac:dyDescent="0.25"/>
    <row r="14290" hidden="1" x14ac:dyDescent="0.25"/>
    <row r="14291" hidden="1" x14ac:dyDescent="0.25"/>
    <row r="14292" hidden="1" x14ac:dyDescent="0.25"/>
    <row r="14293" hidden="1" x14ac:dyDescent="0.25"/>
    <row r="14294" hidden="1" x14ac:dyDescent="0.25"/>
    <row r="14295" hidden="1" x14ac:dyDescent="0.25"/>
    <row r="14296" hidden="1" x14ac:dyDescent="0.25"/>
    <row r="14297" hidden="1" x14ac:dyDescent="0.25"/>
    <row r="14298" hidden="1" x14ac:dyDescent="0.25"/>
    <row r="14299" hidden="1" x14ac:dyDescent="0.25"/>
    <row r="14300" hidden="1" x14ac:dyDescent="0.25"/>
    <row r="14301" hidden="1" x14ac:dyDescent="0.25"/>
    <row r="14302" hidden="1" x14ac:dyDescent="0.25"/>
    <row r="14303" hidden="1" x14ac:dyDescent="0.25"/>
    <row r="14304" hidden="1" x14ac:dyDescent="0.25"/>
    <row r="14305" hidden="1" x14ac:dyDescent="0.25"/>
    <row r="14306" hidden="1" x14ac:dyDescent="0.25"/>
    <row r="14307" hidden="1" x14ac:dyDescent="0.25"/>
    <row r="14308" hidden="1" x14ac:dyDescent="0.25"/>
    <row r="14309" hidden="1" x14ac:dyDescent="0.25"/>
    <row r="14310" hidden="1" x14ac:dyDescent="0.25"/>
    <row r="14311" hidden="1" x14ac:dyDescent="0.25"/>
    <row r="14312" hidden="1" x14ac:dyDescent="0.25"/>
    <row r="14313" hidden="1" x14ac:dyDescent="0.25"/>
    <row r="14314" hidden="1" x14ac:dyDescent="0.25"/>
    <row r="14315" hidden="1" x14ac:dyDescent="0.25"/>
    <row r="14316" hidden="1" x14ac:dyDescent="0.25"/>
    <row r="14317" hidden="1" x14ac:dyDescent="0.25"/>
    <row r="14318" hidden="1" x14ac:dyDescent="0.25"/>
    <row r="14319" hidden="1" x14ac:dyDescent="0.25"/>
    <row r="14320" hidden="1" x14ac:dyDescent="0.25"/>
    <row r="14321" hidden="1" x14ac:dyDescent="0.25"/>
    <row r="14322" hidden="1" x14ac:dyDescent="0.25"/>
    <row r="14323" hidden="1" x14ac:dyDescent="0.25"/>
    <row r="14324" hidden="1" x14ac:dyDescent="0.25"/>
    <row r="14325" hidden="1" x14ac:dyDescent="0.25"/>
    <row r="14326" hidden="1" x14ac:dyDescent="0.25"/>
    <row r="14327" hidden="1" x14ac:dyDescent="0.25"/>
    <row r="14328" hidden="1" x14ac:dyDescent="0.25"/>
    <row r="14329" hidden="1" x14ac:dyDescent="0.25"/>
    <row r="14330" hidden="1" x14ac:dyDescent="0.25"/>
    <row r="14331" hidden="1" x14ac:dyDescent="0.25"/>
    <row r="14332" hidden="1" x14ac:dyDescent="0.25"/>
    <row r="14333" hidden="1" x14ac:dyDescent="0.25"/>
    <row r="14334" hidden="1" x14ac:dyDescent="0.25"/>
    <row r="14335" hidden="1" x14ac:dyDescent="0.25"/>
    <row r="14336" hidden="1" x14ac:dyDescent="0.25"/>
    <row r="14337" hidden="1" x14ac:dyDescent="0.25"/>
    <row r="14338" hidden="1" x14ac:dyDescent="0.25"/>
    <row r="14339" hidden="1" x14ac:dyDescent="0.25"/>
    <row r="14340" hidden="1" x14ac:dyDescent="0.25"/>
    <row r="14341" hidden="1" x14ac:dyDescent="0.25"/>
    <row r="14342" hidden="1" x14ac:dyDescent="0.25"/>
    <row r="14343" hidden="1" x14ac:dyDescent="0.25"/>
    <row r="14344" hidden="1" x14ac:dyDescent="0.25"/>
    <row r="14345" hidden="1" x14ac:dyDescent="0.25"/>
    <row r="14346" hidden="1" x14ac:dyDescent="0.25"/>
    <row r="14347" hidden="1" x14ac:dyDescent="0.25"/>
    <row r="14348" hidden="1" x14ac:dyDescent="0.25"/>
    <row r="14349" hidden="1" x14ac:dyDescent="0.25"/>
    <row r="14350" hidden="1" x14ac:dyDescent="0.25"/>
    <row r="14351" hidden="1" x14ac:dyDescent="0.25"/>
    <row r="14352" hidden="1" x14ac:dyDescent="0.25"/>
    <row r="14353" hidden="1" x14ac:dyDescent="0.25"/>
    <row r="14354" hidden="1" x14ac:dyDescent="0.25"/>
    <row r="14355" hidden="1" x14ac:dyDescent="0.25"/>
    <row r="14356" hidden="1" x14ac:dyDescent="0.25"/>
    <row r="14357" hidden="1" x14ac:dyDescent="0.25"/>
    <row r="14358" hidden="1" x14ac:dyDescent="0.25"/>
    <row r="14359" hidden="1" x14ac:dyDescent="0.25"/>
    <row r="14360" hidden="1" x14ac:dyDescent="0.25"/>
    <row r="14361" hidden="1" x14ac:dyDescent="0.25"/>
    <row r="14362" hidden="1" x14ac:dyDescent="0.25"/>
    <row r="14363" hidden="1" x14ac:dyDescent="0.25"/>
    <row r="14364" hidden="1" x14ac:dyDescent="0.25"/>
    <row r="14365" hidden="1" x14ac:dyDescent="0.25"/>
    <row r="14366" hidden="1" x14ac:dyDescent="0.25"/>
    <row r="14367" hidden="1" x14ac:dyDescent="0.25"/>
    <row r="14368" hidden="1" x14ac:dyDescent="0.25"/>
    <row r="14369" hidden="1" x14ac:dyDescent="0.25"/>
    <row r="14370" hidden="1" x14ac:dyDescent="0.25"/>
    <row r="14371" hidden="1" x14ac:dyDescent="0.25"/>
    <row r="14372" hidden="1" x14ac:dyDescent="0.25"/>
    <row r="14373" hidden="1" x14ac:dyDescent="0.25"/>
    <row r="14374" hidden="1" x14ac:dyDescent="0.25"/>
    <row r="14375" hidden="1" x14ac:dyDescent="0.25"/>
    <row r="14376" hidden="1" x14ac:dyDescent="0.25"/>
    <row r="14377" hidden="1" x14ac:dyDescent="0.25"/>
    <row r="14378" hidden="1" x14ac:dyDescent="0.25"/>
    <row r="14379" hidden="1" x14ac:dyDescent="0.25"/>
    <row r="14380" hidden="1" x14ac:dyDescent="0.25"/>
    <row r="14381" hidden="1" x14ac:dyDescent="0.25"/>
    <row r="14382" hidden="1" x14ac:dyDescent="0.25"/>
    <row r="14383" hidden="1" x14ac:dyDescent="0.25"/>
    <row r="14384" hidden="1" x14ac:dyDescent="0.25"/>
    <row r="14385" hidden="1" x14ac:dyDescent="0.25"/>
    <row r="14386" hidden="1" x14ac:dyDescent="0.25"/>
    <row r="14387" hidden="1" x14ac:dyDescent="0.25"/>
    <row r="14388" hidden="1" x14ac:dyDescent="0.25"/>
    <row r="14389" hidden="1" x14ac:dyDescent="0.25"/>
    <row r="14390" hidden="1" x14ac:dyDescent="0.25"/>
    <row r="14391" hidden="1" x14ac:dyDescent="0.25"/>
    <row r="14392" hidden="1" x14ac:dyDescent="0.25"/>
    <row r="14393" hidden="1" x14ac:dyDescent="0.25"/>
    <row r="14394" hidden="1" x14ac:dyDescent="0.25"/>
    <row r="14395" hidden="1" x14ac:dyDescent="0.25"/>
    <row r="14396" hidden="1" x14ac:dyDescent="0.25"/>
    <row r="14397" hidden="1" x14ac:dyDescent="0.25"/>
    <row r="14398" hidden="1" x14ac:dyDescent="0.25"/>
    <row r="14399" hidden="1" x14ac:dyDescent="0.25"/>
    <row r="14400" hidden="1" x14ac:dyDescent="0.25"/>
    <row r="14401" hidden="1" x14ac:dyDescent="0.25"/>
    <row r="14402" hidden="1" x14ac:dyDescent="0.25"/>
    <row r="14403" hidden="1" x14ac:dyDescent="0.25"/>
    <row r="14404" hidden="1" x14ac:dyDescent="0.25"/>
    <row r="14405" hidden="1" x14ac:dyDescent="0.25"/>
    <row r="14406" hidden="1" x14ac:dyDescent="0.25"/>
    <row r="14407" hidden="1" x14ac:dyDescent="0.25"/>
    <row r="14408" hidden="1" x14ac:dyDescent="0.25"/>
    <row r="14409" hidden="1" x14ac:dyDescent="0.25"/>
    <row r="14410" hidden="1" x14ac:dyDescent="0.25"/>
    <row r="14411" hidden="1" x14ac:dyDescent="0.25"/>
    <row r="14412" hidden="1" x14ac:dyDescent="0.25"/>
    <row r="14413" hidden="1" x14ac:dyDescent="0.25"/>
    <row r="14414" hidden="1" x14ac:dyDescent="0.25"/>
    <row r="14415" hidden="1" x14ac:dyDescent="0.25"/>
    <row r="14416" hidden="1" x14ac:dyDescent="0.25"/>
    <row r="14417" hidden="1" x14ac:dyDescent="0.25"/>
    <row r="14418" hidden="1" x14ac:dyDescent="0.25"/>
    <row r="14419" hidden="1" x14ac:dyDescent="0.25"/>
    <row r="14420" hidden="1" x14ac:dyDescent="0.25"/>
    <row r="14421" hidden="1" x14ac:dyDescent="0.25"/>
    <row r="14422" hidden="1" x14ac:dyDescent="0.25"/>
    <row r="14423" hidden="1" x14ac:dyDescent="0.25"/>
    <row r="14424" hidden="1" x14ac:dyDescent="0.25"/>
    <row r="14425" hidden="1" x14ac:dyDescent="0.25"/>
    <row r="14426" hidden="1" x14ac:dyDescent="0.25"/>
    <row r="14427" hidden="1" x14ac:dyDescent="0.25"/>
    <row r="14428" hidden="1" x14ac:dyDescent="0.25"/>
    <row r="14429" hidden="1" x14ac:dyDescent="0.25"/>
    <row r="14430" hidden="1" x14ac:dyDescent="0.25"/>
    <row r="14431" hidden="1" x14ac:dyDescent="0.25"/>
    <row r="14432" hidden="1" x14ac:dyDescent="0.25"/>
    <row r="14433" hidden="1" x14ac:dyDescent="0.25"/>
    <row r="14434" hidden="1" x14ac:dyDescent="0.25"/>
    <row r="14435" hidden="1" x14ac:dyDescent="0.25"/>
    <row r="14436" hidden="1" x14ac:dyDescent="0.25"/>
    <row r="14437" hidden="1" x14ac:dyDescent="0.25"/>
    <row r="14438" hidden="1" x14ac:dyDescent="0.25"/>
    <row r="14439" hidden="1" x14ac:dyDescent="0.25"/>
    <row r="14440" hidden="1" x14ac:dyDescent="0.25"/>
    <row r="14441" hidden="1" x14ac:dyDescent="0.25"/>
    <row r="14442" hidden="1" x14ac:dyDescent="0.25"/>
    <row r="14443" hidden="1" x14ac:dyDescent="0.25"/>
    <row r="14444" hidden="1" x14ac:dyDescent="0.25"/>
    <row r="14445" hidden="1" x14ac:dyDescent="0.25"/>
    <row r="14446" hidden="1" x14ac:dyDescent="0.25"/>
    <row r="14447" hidden="1" x14ac:dyDescent="0.25"/>
    <row r="14448" hidden="1" x14ac:dyDescent="0.25"/>
    <row r="14449" hidden="1" x14ac:dyDescent="0.25"/>
    <row r="14450" hidden="1" x14ac:dyDescent="0.25"/>
    <row r="14451" hidden="1" x14ac:dyDescent="0.25"/>
    <row r="14452" hidden="1" x14ac:dyDescent="0.25"/>
    <row r="14453" hidden="1" x14ac:dyDescent="0.25"/>
    <row r="14454" hidden="1" x14ac:dyDescent="0.25"/>
    <row r="14455" hidden="1" x14ac:dyDescent="0.25"/>
    <row r="14456" hidden="1" x14ac:dyDescent="0.25"/>
    <row r="14457" hidden="1" x14ac:dyDescent="0.25"/>
    <row r="14458" hidden="1" x14ac:dyDescent="0.25"/>
    <row r="14459" hidden="1" x14ac:dyDescent="0.25"/>
    <row r="14460" hidden="1" x14ac:dyDescent="0.25"/>
    <row r="14461" hidden="1" x14ac:dyDescent="0.25"/>
    <row r="14462" hidden="1" x14ac:dyDescent="0.25"/>
    <row r="14463" hidden="1" x14ac:dyDescent="0.25"/>
    <row r="14464" hidden="1" x14ac:dyDescent="0.25"/>
    <row r="14465" hidden="1" x14ac:dyDescent="0.25"/>
    <row r="14466" hidden="1" x14ac:dyDescent="0.25"/>
    <row r="14467" hidden="1" x14ac:dyDescent="0.25"/>
    <row r="14468" hidden="1" x14ac:dyDescent="0.25"/>
    <row r="14469" hidden="1" x14ac:dyDescent="0.25"/>
    <row r="14470" hidden="1" x14ac:dyDescent="0.25"/>
    <row r="14471" hidden="1" x14ac:dyDescent="0.25"/>
    <row r="14472" hidden="1" x14ac:dyDescent="0.25"/>
    <row r="14473" hidden="1" x14ac:dyDescent="0.25"/>
    <row r="14474" hidden="1" x14ac:dyDescent="0.25"/>
    <row r="14475" hidden="1" x14ac:dyDescent="0.25"/>
    <row r="14476" hidden="1" x14ac:dyDescent="0.25"/>
    <row r="14477" hidden="1" x14ac:dyDescent="0.25"/>
    <row r="14478" hidden="1" x14ac:dyDescent="0.25"/>
    <row r="14479" hidden="1" x14ac:dyDescent="0.25"/>
    <row r="14480" hidden="1" x14ac:dyDescent="0.25"/>
    <row r="14481" hidden="1" x14ac:dyDescent="0.25"/>
    <row r="14482" hidden="1" x14ac:dyDescent="0.25"/>
    <row r="14483" hidden="1" x14ac:dyDescent="0.25"/>
    <row r="14484" hidden="1" x14ac:dyDescent="0.25"/>
    <row r="14485" hidden="1" x14ac:dyDescent="0.25"/>
    <row r="14486" hidden="1" x14ac:dyDescent="0.25"/>
    <row r="14487" hidden="1" x14ac:dyDescent="0.25"/>
    <row r="14488" hidden="1" x14ac:dyDescent="0.25"/>
    <row r="14489" hidden="1" x14ac:dyDescent="0.25"/>
    <row r="14490" hidden="1" x14ac:dyDescent="0.25"/>
    <row r="14491" hidden="1" x14ac:dyDescent="0.25"/>
    <row r="14492" hidden="1" x14ac:dyDescent="0.25"/>
    <row r="14493" hidden="1" x14ac:dyDescent="0.25"/>
    <row r="14494" hidden="1" x14ac:dyDescent="0.25"/>
    <row r="14495" hidden="1" x14ac:dyDescent="0.25"/>
    <row r="14496" hidden="1" x14ac:dyDescent="0.25"/>
    <row r="14497" hidden="1" x14ac:dyDescent="0.25"/>
    <row r="14498" hidden="1" x14ac:dyDescent="0.25"/>
    <row r="14499" hidden="1" x14ac:dyDescent="0.25"/>
    <row r="14500" hidden="1" x14ac:dyDescent="0.25"/>
    <row r="14501" hidden="1" x14ac:dyDescent="0.25"/>
    <row r="14502" hidden="1" x14ac:dyDescent="0.25"/>
    <row r="14503" hidden="1" x14ac:dyDescent="0.25"/>
    <row r="14504" hidden="1" x14ac:dyDescent="0.25"/>
    <row r="14505" hidden="1" x14ac:dyDescent="0.25"/>
    <row r="14506" hidden="1" x14ac:dyDescent="0.25"/>
    <row r="14507" hidden="1" x14ac:dyDescent="0.25"/>
    <row r="14508" hidden="1" x14ac:dyDescent="0.25"/>
    <row r="14509" hidden="1" x14ac:dyDescent="0.25"/>
    <row r="14510" hidden="1" x14ac:dyDescent="0.25"/>
    <row r="14511" hidden="1" x14ac:dyDescent="0.25"/>
    <row r="14512" hidden="1" x14ac:dyDescent="0.25"/>
    <row r="14513" hidden="1" x14ac:dyDescent="0.25"/>
    <row r="14514" hidden="1" x14ac:dyDescent="0.25"/>
    <row r="14515" hidden="1" x14ac:dyDescent="0.25"/>
    <row r="14516" hidden="1" x14ac:dyDescent="0.25"/>
    <row r="14517" hidden="1" x14ac:dyDescent="0.25"/>
    <row r="14518" hidden="1" x14ac:dyDescent="0.25"/>
    <row r="14519" hidden="1" x14ac:dyDescent="0.25"/>
    <row r="14520" hidden="1" x14ac:dyDescent="0.25"/>
    <row r="14521" hidden="1" x14ac:dyDescent="0.25"/>
    <row r="14522" hidden="1" x14ac:dyDescent="0.25"/>
    <row r="14523" hidden="1" x14ac:dyDescent="0.25"/>
    <row r="14524" hidden="1" x14ac:dyDescent="0.25"/>
    <row r="14525" hidden="1" x14ac:dyDescent="0.25"/>
    <row r="14526" hidden="1" x14ac:dyDescent="0.25"/>
    <row r="14527" hidden="1" x14ac:dyDescent="0.25"/>
    <row r="14528" hidden="1" x14ac:dyDescent="0.25"/>
    <row r="14529" hidden="1" x14ac:dyDescent="0.25"/>
    <row r="14530" hidden="1" x14ac:dyDescent="0.25"/>
    <row r="14531" hidden="1" x14ac:dyDescent="0.25"/>
    <row r="14532" hidden="1" x14ac:dyDescent="0.25"/>
    <row r="14533" hidden="1" x14ac:dyDescent="0.25"/>
    <row r="14534" hidden="1" x14ac:dyDescent="0.25"/>
    <row r="14535" hidden="1" x14ac:dyDescent="0.25"/>
    <row r="14536" hidden="1" x14ac:dyDescent="0.25"/>
    <row r="14537" hidden="1" x14ac:dyDescent="0.25"/>
    <row r="14538" hidden="1" x14ac:dyDescent="0.25"/>
    <row r="14539" hidden="1" x14ac:dyDescent="0.25"/>
    <row r="14540" hidden="1" x14ac:dyDescent="0.25"/>
    <row r="14541" hidden="1" x14ac:dyDescent="0.25"/>
    <row r="14542" hidden="1" x14ac:dyDescent="0.25"/>
    <row r="14543" hidden="1" x14ac:dyDescent="0.25"/>
    <row r="14544" hidden="1" x14ac:dyDescent="0.25"/>
    <row r="14545" hidden="1" x14ac:dyDescent="0.25"/>
    <row r="14546" hidden="1" x14ac:dyDescent="0.25"/>
    <row r="14547" hidden="1" x14ac:dyDescent="0.25"/>
    <row r="14548" hidden="1" x14ac:dyDescent="0.25"/>
    <row r="14549" hidden="1" x14ac:dyDescent="0.25"/>
    <row r="14550" hidden="1" x14ac:dyDescent="0.25"/>
    <row r="14551" hidden="1" x14ac:dyDescent="0.25"/>
    <row r="14552" hidden="1" x14ac:dyDescent="0.25"/>
    <row r="14553" hidden="1" x14ac:dyDescent="0.25"/>
    <row r="14554" hidden="1" x14ac:dyDescent="0.25"/>
    <row r="14555" hidden="1" x14ac:dyDescent="0.25"/>
    <row r="14556" hidden="1" x14ac:dyDescent="0.25"/>
    <row r="14557" hidden="1" x14ac:dyDescent="0.25"/>
    <row r="14558" hidden="1" x14ac:dyDescent="0.25"/>
    <row r="14559" hidden="1" x14ac:dyDescent="0.25"/>
    <row r="14560" hidden="1" x14ac:dyDescent="0.25"/>
    <row r="14561" hidden="1" x14ac:dyDescent="0.25"/>
    <row r="14562" hidden="1" x14ac:dyDescent="0.25"/>
    <row r="14563" hidden="1" x14ac:dyDescent="0.25"/>
    <row r="14564" hidden="1" x14ac:dyDescent="0.25"/>
    <row r="14565" hidden="1" x14ac:dyDescent="0.25"/>
    <row r="14566" hidden="1" x14ac:dyDescent="0.25"/>
    <row r="14567" hidden="1" x14ac:dyDescent="0.25"/>
    <row r="14568" hidden="1" x14ac:dyDescent="0.25"/>
    <row r="14569" hidden="1" x14ac:dyDescent="0.25"/>
    <row r="14570" hidden="1" x14ac:dyDescent="0.25"/>
    <row r="14571" hidden="1" x14ac:dyDescent="0.25"/>
    <row r="14572" hidden="1" x14ac:dyDescent="0.25"/>
    <row r="14573" hidden="1" x14ac:dyDescent="0.25"/>
    <row r="14574" hidden="1" x14ac:dyDescent="0.25"/>
    <row r="14575" hidden="1" x14ac:dyDescent="0.25"/>
    <row r="14576" hidden="1" x14ac:dyDescent="0.25"/>
    <row r="14577" hidden="1" x14ac:dyDescent="0.25"/>
    <row r="14578" hidden="1" x14ac:dyDescent="0.25"/>
    <row r="14579" hidden="1" x14ac:dyDescent="0.25"/>
    <row r="14580" hidden="1" x14ac:dyDescent="0.25"/>
    <row r="14581" hidden="1" x14ac:dyDescent="0.25"/>
    <row r="14582" hidden="1" x14ac:dyDescent="0.25"/>
    <row r="14583" hidden="1" x14ac:dyDescent="0.25"/>
    <row r="14584" hidden="1" x14ac:dyDescent="0.25"/>
    <row r="14585" hidden="1" x14ac:dyDescent="0.25"/>
    <row r="14586" hidden="1" x14ac:dyDescent="0.25"/>
    <row r="14587" hidden="1" x14ac:dyDescent="0.25"/>
    <row r="14588" hidden="1" x14ac:dyDescent="0.25"/>
    <row r="14589" hidden="1" x14ac:dyDescent="0.25"/>
    <row r="14590" hidden="1" x14ac:dyDescent="0.25"/>
    <row r="14591" hidden="1" x14ac:dyDescent="0.25"/>
    <row r="14592" hidden="1" x14ac:dyDescent="0.25"/>
    <row r="14593" hidden="1" x14ac:dyDescent="0.25"/>
    <row r="14594" hidden="1" x14ac:dyDescent="0.25"/>
    <row r="14595" hidden="1" x14ac:dyDescent="0.25"/>
    <row r="14596" hidden="1" x14ac:dyDescent="0.25"/>
    <row r="14597" hidden="1" x14ac:dyDescent="0.25"/>
    <row r="14598" hidden="1" x14ac:dyDescent="0.25"/>
    <row r="14599" hidden="1" x14ac:dyDescent="0.25"/>
    <row r="14600" hidden="1" x14ac:dyDescent="0.25"/>
    <row r="14601" hidden="1" x14ac:dyDescent="0.25"/>
    <row r="14602" hidden="1" x14ac:dyDescent="0.25"/>
    <row r="14603" hidden="1" x14ac:dyDescent="0.25"/>
    <row r="14604" hidden="1" x14ac:dyDescent="0.25"/>
    <row r="14605" hidden="1" x14ac:dyDescent="0.25"/>
    <row r="14606" hidden="1" x14ac:dyDescent="0.25"/>
    <row r="14607" hidden="1" x14ac:dyDescent="0.25"/>
    <row r="14608" hidden="1" x14ac:dyDescent="0.25"/>
    <row r="14609" hidden="1" x14ac:dyDescent="0.25"/>
    <row r="14610" hidden="1" x14ac:dyDescent="0.25"/>
    <row r="14611" hidden="1" x14ac:dyDescent="0.25"/>
    <row r="14612" hidden="1" x14ac:dyDescent="0.25"/>
    <row r="14613" hidden="1" x14ac:dyDescent="0.25"/>
    <row r="14614" hidden="1" x14ac:dyDescent="0.25"/>
    <row r="14615" hidden="1" x14ac:dyDescent="0.25"/>
    <row r="14616" hidden="1" x14ac:dyDescent="0.25"/>
    <row r="14617" hidden="1" x14ac:dyDescent="0.25"/>
    <row r="14618" hidden="1" x14ac:dyDescent="0.25"/>
    <row r="14619" hidden="1" x14ac:dyDescent="0.25"/>
    <row r="14620" hidden="1" x14ac:dyDescent="0.25"/>
    <row r="14621" hidden="1" x14ac:dyDescent="0.25"/>
    <row r="14622" hidden="1" x14ac:dyDescent="0.25"/>
    <row r="14623" hidden="1" x14ac:dyDescent="0.25"/>
    <row r="14624" hidden="1" x14ac:dyDescent="0.25"/>
    <row r="14625" hidden="1" x14ac:dyDescent="0.25"/>
    <row r="14626" hidden="1" x14ac:dyDescent="0.25"/>
    <row r="14627" hidden="1" x14ac:dyDescent="0.25"/>
    <row r="14628" hidden="1" x14ac:dyDescent="0.25"/>
    <row r="14629" hidden="1" x14ac:dyDescent="0.25"/>
    <row r="14630" hidden="1" x14ac:dyDescent="0.25"/>
    <row r="14631" hidden="1" x14ac:dyDescent="0.25"/>
    <row r="14632" hidden="1" x14ac:dyDescent="0.25"/>
    <row r="14633" hidden="1" x14ac:dyDescent="0.25"/>
    <row r="14634" hidden="1" x14ac:dyDescent="0.25"/>
    <row r="14635" hidden="1" x14ac:dyDescent="0.25"/>
    <row r="14636" hidden="1" x14ac:dyDescent="0.25"/>
    <row r="14637" hidden="1" x14ac:dyDescent="0.25"/>
    <row r="14638" hidden="1" x14ac:dyDescent="0.25"/>
    <row r="14639" hidden="1" x14ac:dyDescent="0.25"/>
    <row r="14640" hidden="1" x14ac:dyDescent="0.25"/>
    <row r="14641" hidden="1" x14ac:dyDescent="0.25"/>
    <row r="14642" hidden="1" x14ac:dyDescent="0.25"/>
    <row r="14643" hidden="1" x14ac:dyDescent="0.25"/>
    <row r="14644" hidden="1" x14ac:dyDescent="0.25"/>
    <row r="14645" hidden="1" x14ac:dyDescent="0.25"/>
    <row r="14646" hidden="1" x14ac:dyDescent="0.25"/>
    <row r="14647" hidden="1" x14ac:dyDescent="0.25"/>
    <row r="14648" hidden="1" x14ac:dyDescent="0.25"/>
    <row r="14649" hidden="1" x14ac:dyDescent="0.25"/>
    <row r="14650" hidden="1" x14ac:dyDescent="0.25"/>
    <row r="14651" hidden="1" x14ac:dyDescent="0.25"/>
    <row r="14652" hidden="1" x14ac:dyDescent="0.25"/>
    <row r="14653" hidden="1" x14ac:dyDescent="0.25"/>
    <row r="14654" hidden="1" x14ac:dyDescent="0.25"/>
    <row r="14655" hidden="1" x14ac:dyDescent="0.25"/>
    <row r="14656" hidden="1" x14ac:dyDescent="0.25"/>
    <row r="14657" hidden="1" x14ac:dyDescent="0.25"/>
    <row r="14658" hidden="1" x14ac:dyDescent="0.25"/>
    <row r="14659" hidden="1" x14ac:dyDescent="0.25"/>
    <row r="14660" hidden="1" x14ac:dyDescent="0.25"/>
    <row r="14661" hidden="1" x14ac:dyDescent="0.25"/>
    <row r="14662" hidden="1" x14ac:dyDescent="0.25"/>
    <row r="14663" hidden="1" x14ac:dyDescent="0.25"/>
    <row r="14664" hidden="1" x14ac:dyDescent="0.25"/>
    <row r="14665" hidden="1" x14ac:dyDescent="0.25"/>
    <row r="14666" hidden="1" x14ac:dyDescent="0.25"/>
    <row r="14667" hidden="1" x14ac:dyDescent="0.25"/>
    <row r="14668" hidden="1" x14ac:dyDescent="0.25"/>
    <row r="14669" hidden="1" x14ac:dyDescent="0.25"/>
    <row r="14670" hidden="1" x14ac:dyDescent="0.25"/>
    <row r="14671" hidden="1" x14ac:dyDescent="0.25"/>
    <row r="14672" hidden="1" x14ac:dyDescent="0.25"/>
    <row r="14673" hidden="1" x14ac:dyDescent="0.25"/>
    <row r="14674" hidden="1" x14ac:dyDescent="0.25"/>
    <row r="14675" hidden="1" x14ac:dyDescent="0.25"/>
    <row r="14676" hidden="1" x14ac:dyDescent="0.25"/>
    <row r="14677" hidden="1" x14ac:dyDescent="0.25"/>
    <row r="14678" hidden="1" x14ac:dyDescent="0.25"/>
    <row r="14679" hidden="1" x14ac:dyDescent="0.25"/>
    <row r="14680" hidden="1" x14ac:dyDescent="0.25"/>
    <row r="14681" hidden="1" x14ac:dyDescent="0.25"/>
    <row r="14682" hidden="1" x14ac:dyDescent="0.25"/>
    <row r="14683" hidden="1" x14ac:dyDescent="0.25"/>
    <row r="14684" hidden="1" x14ac:dyDescent="0.25"/>
    <row r="14685" hidden="1" x14ac:dyDescent="0.25"/>
    <row r="14686" hidden="1" x14ac:dyDescent="0.25"/>
    <row r="14687" hidden="1" x14ac:dyDescent="0.25"/>
    <row r="14688" hidden="1" x14ac:dyDescent="0.25"/>
    <row r="14689" hidden="1" x14ac:dyDescent="0.25"/>
    <row r="14690" hidden="1" x14ac:dyDescent="0.25"/>
    <row r="14691" hidden="1" x14ac:dyDescent="0.25"/>
    <row r="14692" hidden="1" x14ac:dyDescent="0.25"/>
    <row r="14693" hidden="1" x14ac:dyDescent="0.25"/>
    <row r="14694" hidden="1" x14ac:dyDescent="0.25"/>
    <row r="14695" hidden="1" x14ac:dyDescent="0.25"/>
    <row r="14696" hidden="1" x14ac:dyDescent="0.25"/>
    <row r="14697" hidden="1" x14ac:dyDescent="0.25"/>
    <row r="14698" hidden="1" x14ac:dyDescent="0.25"/>
    <row r="14699" hidden="1" x14ac:dyDescent="0.25"/>
    <row r="14700" hidden="1" x14ac:dyDescent="0.25"/>
    <row r="14701" hidden="1" x14ac:dyDescent="0.25"/>
    <row r="14702" hidden="1" x14ac:dyDescent="0.25"/>
    <row r="14703" hidden="1" x14ac:dyDescent="0.25"/>
    <row r="14704" hidden="1" x14ac:dyDescent="0.25"/>
    <row r="14705" hidden="1" x14ac:dyDescent="0.25"/>
    <row r="14706" hidden="1" x14ac:dyDescent="0.25"/>
    <row r="14707" hidden="1" x14ac:dyDescent="0.25"/>
    <row r="14708" hidden="1" x14ac:dyDescent="0.25"/>
    <row r="14709" hidden="1" x14ac:dyDescent="0.25"/>
    <row r="14710" hidden="1" x14ac:dyDescent="0.25"/>
    <row r="14711" hidden="1" x14ac:dyDescent="0.25"/>
    <row r="14712" hidden="1" x14ac:dyDescent="0.25"/>
    <row r="14713" hidden="1" x14ac:dyDescent="0.25"/>
    <row r="14714" hidden="1" x14ac:dyDescent="0.25"/>
    <row r="14715" hidden="1" x14ac:dyDescent="0.25"/>
    <row r="14716" hidden="1" x14ac:dyDescent="0.25"/>
    <row r="14717" hidden="1" x14ac:dyDescent="0.25"/>
    <row r="14718" hidden="1" x14ac:dyDescent="0.25"/>
    <row r="14719" hidden="1" x14ac:dyDescent="0.25"/>
    <row r="14720" hidden="1" x14ac:dyDescent="0.25"/>
    <row r="14721" hidden="1" x14ac:dyDescent="0.25"/>
    <row r="14722" hidden="1" x14ac:dyDescent="0.25"/>
    <row r="14723" hidden="1" x14ac:dyDescent="0.25"/>
    <row r="14724" hidden="1" x14ac:dyDescent="0.25"/>
    <row r="14725" hidden="1" x14ac:dyDescent="0.25"/>
    <row r="14726" hidden="1" x14ac:dyDescent="0.25"/>
    <row r="14727" hidden="1" x14ac:dyDescent="0.25"/>
    <row r="14728" hidden="1" x14ac:dyDescent="0.25"/>
    <row r="14729" hidden="1" x14ac:dyDescent="0.25"/>
    <row r="14730" hidden="1" x14ac:dyDescent="0.25"/>
    <row r="14731" hidden="1" x14ac:dyDescent="0.25"/>
    <row r="14732" hidden="1" x14ac:dyDescent="0.25"/>
    <row r="14733" hidden="1" x14ac:dyDescent="0.25"/>
    <row r="14734" hidden="1" x14ac:dyDescent="0.25"/>
    <row r="14735" hidden="1" x14ac:dyDescent="0.25"/>
    <row r="14736" hidden="1" x14ac:dyDescent="0.25"/>
    <row r="14737" hidden="1" x14ac:dyDescent="0.25"/>
    <row r="14738" hidden="1" x14ac:dyDescent="0.25"/>
    <row r="14739" hidden="1" x14ac:dyDescent="0.25"/>
    <row r="14740" hidden="1" x14ac:dyDescent="0.25"/>
    <row r="14741" hidden="1" x14ac:dyDescent="0.25"/>
    <row r="14742" hidden="1" x14ac:dyDescent="0.25"/>
    <row r="14743" hidden="1" x14ac:dyDescent="0.25"/>
    <row r="14744" hidden="1" x14ac:dyDescent="0.25"/>
    <row r="14745" hidden="1" x14ac:dyDescent="0.25"/>
    <row r="14746" hidden="1" x14ac:dyDescent="0.25"/>
    <row r="14747" hidden="1" x14ac:dyDescent="0.25"/>
    <row r="14748" hidden="1" x14ac:dyDescent="0.25"/>
    <row r="14749" hidden="1" x14ac:dyDescent="0.25"/>
    <row r="14750" hidden="1" x14ac:dyDescent="0.25"/>
    <row r="14751" hidden="1" x14ac:dyDescent="0.25"/>
    <row r="14752" hidden="1" x14ac:dyDescent="0.25"/>
    <row r="14753" hidden="1" x14ac:dyDescent="0.25"/>
    <row r="14754" hidden="1" x14ac:dyDescent="0.25"/>
    <row r="14755" hidden="1" x14ac:dyDescent="0.25"/>
    <row r="14756" hidden="1" x14ac:dyDescent="0.25"/>
    <row r="14757" hidden="1" x14ac:dyDescent="0.25"/>
    <row r="14758" hidden="1" x14ac:dyDescent="0.25"/>
    <row r="14759" hidden="1" x14ac:dyDescent="0.25"/>
    <row r="14760" hidden="1" x14ac:dyDescent="0.25"/>
    <row r="14761" hidden="1" x14ac:dyDescent="0.25"/>
    <row r="14762" hidden="1" x14ac:dyDescent="0.25"/>
    <row r="14763" hidden="1" x14ac:dyDescent="0.25"/>
    <row r="14764" hidden="1" x14ac:dyDescent="0.25"/>
    <row r="14765" hidden="1" x14ac:dyDescent="0.25"/>
    <row r="14766" hidden="1" x14ac:dyDescent="0.25"/>
    <row r="14767" hidden="1" x14ac:dyDescent="0.25"/>
    <row r="14768" hidden="1" x14ac:dyDescent="0.25"/>
    <row r="14769" hidden="1" x14ac:dyDescent="0.25"/>
    <row r="14770" hidden="1" x14ac:dyDescent="0.25"/>
    <row r="14771" hidden="1" x14ac:dyDescent="0.25"/>
    <row r="14772" hidden="1" x14ac:dyDescent="0.25"/>
    <row r="14773" hidden="1" x14ac:dyDescent="0.25"/>
    <row r="14774" hidden="1" x14ac:dyDescent="0.25"/>
    <row r="14775" hidden="1" x14ac:dyDescent="0.25"/>
    <row r="14776" hidden="1" x14ac:dyDescent="0.25"/>
    <row r="14777" hidden="1" x14ac:dyDescent="0.25"/>
    <row r="14778" hidden="1" x14ac:dyDescent="0.25"/>
    <row r="14779" hidden="1" x14ac:dyDescent="0.25"/>
    <row r="14780" hidden="1" x14ac:dyDescent="0.25"/>
    <row r="14781" hidden="1" x14ac:dyDescent="0.25"/>
    <row r="14782" hidden="1" x14ac:dyDescent="0.25"/>
    <row r="14783" hidden="1" x14ac:dyDescent="0.25"/>
    <row r="14784" hidden="1" x14ac:dyDescent="0.25"/>
    <row r="14785" hidden="1" x14ac:dyDescent="0.25"/>
    <row r="14786" hidden="1" x14ac:dyDescent="0.25"/>
    <row r="14787" hidden="1" x14ac:dyDescent="0.25"/>
    <row r="14788" hidden="1" x14ac:dyDescent="0.25"/>
    <row r="14789" hidden="1" x14ac:dyDescent="0.25"/>
    <row r="14790" hidden="1" x14ac:dyDescent="0.25"/>
    <row r="14791" hidden="1" x14ac:dyDescent="0.25"/>
    <row r="14792" hidden="1" x14ac:dyDescent="0.25"/>
    <row r="14793" hidden="1" x14ac:dyDescent="0.25"/>
    <row r="14794" hidden="1" x14ac:dyDescent="0.25"/>
    <row r="14795" hidden="1" x14ac:dyDescent="0.25"/>
    <row r="14796" hidden="1" x14ac:dyDescent="0.25"/>
    <row r="14797" hidden="1" x14ac:dyDescent="0.25"/>
    <row r="14798" hidden="1" x14ac:dyDescent="0.25"/>
    <row r="14799" hidden="1" x14ac:dyDescent="0.25"/>
    <row r="14800" hidden="1" x14ac:dyDescent="0.25"/>
    <row r="14801" hidden="1" x14ac:dyDescent="0.25"/>
    <row r="14802" hidden="1" x14ac:dyDescent="0.25"/>
    <row r="14803" hidden="1" x14ac:dyDescent="0.25"/>
    <row r="14804" hidden="1" x14ac:dyDescent="0.25"/>
    <row r="14805" hidden="1" x14ac:dyDescent="0.25"/>
    <row r="14806" hidden="1" x14ac:dyDescent="0.25"/>
    <row r="14807" hidden="1" x14ac:dyDescent="0.25"/>
    <row r="14808" hidden="1" x14ac:dyDescent="0.25"/>
    <row r="14809" hidden="1" x14ac:dyDescent="0.25"/>
    <row r="14810" hidden="1" x14ac:dyDescent="0.25"/>
    <row r="14811" hidden="1" x14ac:dyDescent="0.25"/>
    <row r="14812" hidden="1" x14ac:dyDescent="0.25"/>
    <row r="14813" hidden="1" x14ac:dyDescent="0.25"/>
    <row r="14814" hidden="1" x14ac:dyDescent="0.25"/>
    <row r="14815" hidden="1" x14ac:dyDescent="0.25"/>
    <row r="14816" hidden="1" x14ac:dyDescent="0.25"/>
    <row r="14817" hidden="1" x14ac:dyDescent="0.25"/>
    <row r="14818" hidden="1" x14ac:dyDescent="0.25"/>
    <row r="14819" hidden="1" x14ac:dyDescent="0.25"/>
    <row r="14820" hidden="1" x14ac:dyDescent="0.25"/>
    <row r="14821" hidden="1" x14ac:dyDescent="0.25"/>
    <row r="14822" hidden="1" x14ac:dyDescent="0.25"/>
    <row r="14823" hidden="1" x14ac:dyDescent="0.25"/>
    <row r="14824" hidden="1" x14ac:dyDescent="0.25"/>
    <row r="14825" hidden="1" x14ac:dyDescent="0.25"/>
    <row r="14826" hidden="1" x14ac:dyDescent="0.25"/>
    <row r="14827" hidden="1" x14ac:dyDescent="0.25"/>
    <row r="14828" hidden="1" x14ac:dyDescent="0.25"/>
    <row r="14829" hidden="1" x14ac:dyDescent="0.25"/>
    <row r="14830" hidden="1" x14ac:dyDescent="0.25"/>
    <row r="14831" hidden="1" x14ac:dyDescent="0.25"/>
    <row r="14832" hidden="1" x14ac:dyDescent="0.25"/>
    <row r="14833" hidden="1" x14ac:dyDescent="0.25"/>
    <row r="14834" hidden="1" x14ac:dyDescent="0.25"/>
    <row r="14835" hidden="1" x14ac:dyDescent="0.25"/>
    <row r="14836" hidden="1" x14ac:dyDescent="0.25"/>
    <row r="14837" hidden="1" x14ac:dyDescent="0.25"/>
    <row r="14838" hidden="1" x14ac:dyDescent="0.25"/>
    <row r="14839" hidden="1" x14ac:dyDescent="0.25"/>
    <row r="14840" hidden="1" x14ac:dyDescent="0.25"/>
    <row r="14841" hidden="1" x14ac:dyDescent="0.25"/>
    <row r="14842" hidden="1" x14ac:dyDescent="0.25"/>
    <row r="14843" hidden="1" x14ac:dyDescent="0.25"/>
    <row r="14844" hidden="1" x14ac:dyDescent="0.25"/>
    <row r="14845" hidden="1" x14ac:dyDescent="0.25"/>
    <row r="14846" hidden="1" x14ac:dyDescent="0.25"/>
    <row r="14847" hidden="1" x14ac:dyDescent="0.25"/>
    <row r="14848" hidden="1" x14ac:dyDescent="0.25"/>
    <row r="14849" hidden="1" x14ac:dyDescent="0.25"/>
    <row r="14850" hidden="1" x14ac:dyDescent="0.25"/>
    <row r="14851" hidden="1" x14ac:dyDescent="0.25"/>
    <row r="14852" hidden="1" x14ac:dyDescent="0.25"/>
    <row r="14853" hidden="1" x14ac:dyDescent="0.25"/>
    <row r="14854" hidden="1" x14ac:dyDescent="0.25"/>
    <row r="14855" hidden="1" x14ac:dyDescent="0.25"/>
    <row r="14856" hidden="1" x14ac:dyDescent="0.25"/>
    <row r="14857" hidden="1" x14ac:dyDescent="0.25"/>
    <row r="14858" hidden="1" x14ac:dyDescent="0.25"/>
    <row r="14859" hidden="1" x14ac:dyDescent="0.25"/>
    <row r="14860" hidden="1" x14ac:dyDescent="0.25"/>
    <row r="14861" hidden="1" x14ac:dyDescent="0.25"/>
    <row r="14862" hidden="1" x14ac:dyDescent="0.25"/>
    <row r="14863" hidden="1" x14ac:dyDescent="0.25"/>
    <row r="14864" hidden="1" x14ac:dyDescent="0.25"/>
    <row r="14865" hidden="1" x14ac:dyDescent="0.25"/>
    <row r="14866" hidden="1" x14ac:dyDescent="0.25"/>
    <row r="14867" hidden="1" x14ac:dyDescent="0.25"/>
    <row r="14868" hidden="1" x14ac:dyDescent="0.25"/>
    <row r="14869" hidden="1" x14ac:dyDescent="0.25"/>
    <row r="14870" hidden="1" x14ac:dyDescent="0.25"/>
    <row r="14871" hidden="1" x14ac:dyDescent="0.25"/>
    <row r="14872" hidden="1" x14ac:dyDescent="0.25"/>
    <row r="14873" hidden="1" x14ac:dyDescent="0.25"/>
    <row r="14874" hidden="1" x14ac:dyDescent="0.25"/>
    <row r="14875" hidden="1" x14ac:dyDescent="0.25"/>
    <row r="14876" hidden="1" x14ac:dyDescent="0.25"/>
    <row r="14877" hidden="1" x14ac:dyDescent="0.25"/>
    <row r="14878" hidden="1" x14ac:dyDescent="0.25"/>
    <row r="14879" hidden="1" x14ac:dyDescent="0.25"/>
    <row r="14880" hidden="1" x14ac:dyDescent="0.25"/>
    <row r="14881" hidden="1" x14ac:dyDescent="0.25"/>
    <row r="14882" hidden="1" x14ac:dyDescent="0.25"/>
    <row r="14883" hidden="1" x14ac:dyDescent="0.25"/>
    <row r="14884" hidden="1" x14ac:dyDescent="0.25"/>
    <row r="14885" hidden="1" x14ac:dyDescent="0.25"/>
    <row r="14886" hidden="1" x14ac:dyDescent="0.25"/>
    <row r="14887" hidden="1" x14ac:dyDescent="0.25"/>
    <row r="14888" hidden="1" x14ac:dyDescent="0.25"/>
    <row r="14889" hidden="1" x14ac:dyDescent="0.25"/>
    <row r="14890" hidden="1" x14ac:dyDescent="0.25"/>
    <row r="14891" hidden="1" x14ac:dyDescent="0.25"/>
    <row r="14892" hidden="1" x14ac:dyDescent="0.25"/>
    <row r="14893" hidden="1" x14ac:dyDescent="0.25"/>
    <row r="14894" hidden="1" x14ac:dyDescent="0.25"/>
    <row r="14895" hidden="1" x14ac:dyDescent="0.25"/>
    <row r="14896" hidden="1" x14ac:dyDescent="0.25"/>
    <row r="14897" hidden="1" x14ac:dyDescent="0.25"/>
    <row r="14898" hidden="1" x14ac:dyDescent="0.25"/>
    <row r="14899" hidden="1" x14ac:dyDescent="0.25"/>
    <row r="14900" hidden="1" x14ac:dyDescent="0.25"/>
    <row r="14901" hidden="1" x14ac:dyDescent="0.25"/>
    <row r="14902" hidden="1" x14ac:dyDescent="0.25"/>
    <row r="14903" hidden="1" x14ac:dyDescent="0.25"/>
    <row r="14904" hidden="1" x14ac:dyDescent="0.25"/>
    <row r="14905" hidden="1" x14ac:dyDescent="0.25"/>
    <row r="14906" hidden="1" x14ac:dyDescent="0.25"/>
    <row r="14907" hidden="1" x14ac:dyDescent="0.25"/>
    <row r="14908" hidden="1" x14ac:dyDescent="0.25"/>
    <row r="14909" hidden="1" x14ac:dyDescent="0.25"/>
    <row r="14910" hidden="1" x14ac:dyDescent="0.25"/>
    <row r="14911" hidden="1" x14ac:dyDescent="0.25"/>
    <row r="14912" hidden="1" x14ac:dyDescent="0.25"/>
    <row r="14913" hidden="1" x14ac:dyDescent="0.25"/>
    <row r="14914" hidden="1" x14ac:dyDescent="0.25"/>
    <row r="14915" hidden="1" x14ac:dyDescent="0.25"/>
    <row r="14916" hidden="1" x14ac:dyDescent="0.25"/>
    <row r="14917" hidden="1" x14ac:dyDescent="0.25"/>
    <row r="14918" hidden="1" x14ac:dyDescent="0.25"/>
    <row r="14919" hidden="1" x14ac:dyDescent="0.25"/>
    <row r="14920" hidden="1" x14ac:dyDescent="0.25"/>
    <row r="14921" hidden="1" x14ac:dyDescent="0.25"/>
    <row r="14922" hidden="1" x14ac:dyDescent="0.25"/>
    <row r="14923" hidden="1" x14ac:dyDescent="0.25"/>
    <row r="14924" hidden="1" x14ac:dyDescent="0.25"/>
    <row r="14925" hidden="1" x14ac:dyDescent="0.25"/>
    <row r="14926" hidden="1" x14ac:dyDescent="0.25"/>
    <row r="14927" hidden="1" x14ac:dyDescent="0.25"/>
    <row r="14928" hidden="1" x14ac:dyDescent="0.25"/>
    <row r="14929" hidden="1" x14ac:dyDescent="0.25"/>
    <row r="14930" hidden="1" x14ac:dyDescent="0.25"/>
    <row r="14931" hidden="1" x14ac:dyDescent="0.25"/>
    <row r="14932" hidden="1" x14ac:dyDescent="0.25"/>
    <row r="14933" hidden="1" x14ac:dyDescent="0.25"/>
    <row r="14934" hidden="1" x14ac:dyDescent="0.25"/>
    <row r="14935" hidden="1" x14ac:dyDescent="0.25"/>
    <row r="14936" hidden="1" x14ac:dyDescent="0.25"/>
    <row r="14937" hidden="1" x14ac:dyDescent="0.25"/>
    <row r="14938" hidden="1" x14ac:dyDescent="0.25"/>
    <row r="14939" hidden="1" x14ac:dyDescent="0.25"/>
    <row r="14940" hidden="1" x14ac:dyDescent="0.25"/>
    <row r="14941" hidden="1" x14ac:dyDescent="0.25"/>
    <row r="14942" hidden="1" x14ac:dyDescent="0.25"/>
    <row r="14943" hidden="1" x14ac:dyDescent="0.25"/>
    <row r="14944" hidden="1" x14ac:dyDescent="0.25"/>
    <row r="14945" hidden="1" x14ac:dyDescent="0.25"/>
    <row r="14946" hidden="1" x14ac:dyDescent="0.25"/>
    <row r="14947" hidden="1" x14ac:dyDescent="0.25"/>
    <row r="14948" hidden="1" x14ac:dyDescent="0.25"/>
    <row r="14949" hidden="1" x14ac:dyDescent="0.25"/>
    <row r="14950" hidden="1" x14ac:dyDescent="0.25"/>
    <row r="14951" hidden="1" x14ac:dyDescent="0.25"/>
    <row r="14952" hidden="1" x14ac:dyDescent="0.25"/>
    <row r="14953" hidden="1" x14ac:dyDescent="0.25"/>
    <row r="14954" hidden="1" x14ac:dyDescent="0.25"/>
    <row r="14955" hidden="1" x14ac:dyDescent="0.25"/>
    <row r="14956" hidden="1" x14ac:dyDescent="0.25"/>
    <row r="14957" hidden="1" x14ac:dyDescent="0.25"/>
    <row r="14958" hidden="1" x14ac:dyDescent="0.25"/>
    <row r="14959" hidden="1" x14ac:dyDescent="0.25"/>
    <row r="14960" hidden="1" x14ac:dyDescent="0.25"/>
    <row r="14961" hidden="1" x14ac:dyDescent="0.25"/>
    <row r="14962" hidden="1" x14ac:dyDescent="0.25"/>
    <row r="14963" hidden="1" x14ac:dyDescent="0.25"/>
    <row r="14964" hidden="1" x14ac:dyDescent="0.25"/>
    <row r="14965" hidden="1" x14ac:dyDescent="0.25"/>
    <row r="14966" hidden="1" x14ac:dyDescent="0.25"/>
    <row r="14967" hidden="1" x14ac:dyDescent="0.25"/>
    <row r="14968" hidden="1" x14ac:dyDescent="0.25"/>
    <row r="14969" hidden="1" x14ac:dyDescent="0.25"/>
    <row r="14970" hidden="1" x14ac:dyDescent="0.25"/>
    <row r="14971" hidden="1" x14ac:dyDescent="0.25"/>
    <row r="14972" hidden="1" x14ac:dyDescent="0.25"/>
    <row r="14973" hidden="1" x14ac:dyDescent="0.25"/>
    <row r="14974" hidden="1" x14ac:dyDescent="0.25"/>
    <row r="14975" hidden="1" x14ac:dyDescent="0.25"/>
    <row r="14976" hidden="1" x14ac:dyDescent="0.25"/>
    <row r="14977" hidden="1" x14ac:dyDescent="0.25"/>
    <row r="14978" hidden="1" x14ac:dyDescent="0.25"/>
    <row r="14979" hidden="1" x14ac:dyDescent="0.25"/>
    <row r="14980" hidden="1" x14ac:dyDescent="0.25"/>
    <row r="14981" hidden="1" x14ac:dyDescent="0.25"/>
    <row r="14982" hidden="1" x14ac:dyDescent="0.25"/>
    <row r="14983" hidden="1" x14ac:dyDescent="0.25"/>
    <row r="14984" hidden="1" x14ac:dyDescent="0.25"/>
    <row r="14985" hidden="1" x14ac:dyDescent="0.25"/>
    <row r="14986" hidden="1" x14ac:dyDescent="0.25"/>
    <row r="14987" hidden="1" x14ac:dyDescent="0.25"/>
    <row r="14988" hidden="1" x14ac:dyDescent="0.25"/>
    <row r="14989" hidden="1" x14ac:dyDescent="0.25"/>
    <row r="14990" hidden="1" x14ac:dyDescent="0.25"/>
    <row r="14991" hidden="1" x14ac:dyDescent="0.25"/>
    <row r="14992" hidden="1" x14ac:dyDescent="0.25"/>
    <row r="14993" hidden="1" x14ac:dyDescent="0.25"/>
    <row r="14994" hidden="1" x14ac:dyDescent="0.25"/>
    <row r="14995" hidden="1" x14ac:dyDescent="0.25"/>
    <row r="14996" hidden="1" x14ac:dyDescent="0.25"/>
    <row r="14997" hidden="1" x14ac:dyDescent="0.25"/>
    <row r="14998" hidden="1" x14ac:dyDescent="0.25"/>
    <row r="14999" hidden="1" x14ac:dyDescent="0.25"/>
    <row r="15000" hidden="1" x14ac:dyDescent="0.25"/>
    <row r="15001" hidden="1" x14ac:dyDescent="0.25"/>
    <row r="15002" hidden="1" x14ac:dyDescent="0.25"/>
    <row r="15003" hidden="1" x14ac:dyDescent="0.25"/>
    <row r="15004" hidden="1" x14ac:dyDescent="0.25"/>
    <row r="15005" hidden="1" x14ac:dyDescent="0.25"/>
    <row r="15006" hidden="1" x14ac:dyDescent="0.25"/>
    <row r="15007" hidden="1" x14ac:dyDescent="0.25"/>
    <row r="15008" hidden="1" x14ac:dyDescent="0.25"/>
    <row r="15009" hidden="1" x14ac:dyDescent="0.25"/>
    <row r="15010" hidden="1" x14ac:dyDescent="0.25"/>
    <row r="15011" hidden="1" x14ac:dyDescent="0.25"/>
    <row r="15012" hidden="1" x14ac:dyDescent="0.25"/>
    <row r="15013" hidden="1" x14ac:dyDescent="0.25"/>
    <row r="15014" hidden="1" x14ac:dyDescent="0.25"/>
    <row r="15015" hidden="1" x14ac:dyDescent="0.25"/>
    <row r="15016" hidden="1" x14ac:dyDescent="0.25"/>
    <row r="15017" hidden="1" x14ac:dyDescent="0.25"/>
    <row r="15018" hidden="1" x14ac:dyDescent="0.25"/>
    <row r="15019" hidden="1" x14ac:dyDescent="0.25"/>
    <row r="15020" hidden="1" x14ac:dyDescent="0.25"/>
    <row r="15021" hidden="1" x14ac:dyDescent="0.25"/>
    <row r="15022" hidden="1" x14ac:dyDescent="0.25"/>
    <row r="15023" hidden="1" x14ac:dyDescent="0.25"/>
    <row r="15024" hidden="1" x14ac:dyDescent="0.25"/>
    <row r="15025" hidden="1" x14ac:dyDescent="0.25"/>
    <row r="15026" hidden="1" x14ac:dyDescent="0.25"/>
    <row r="15027" hidden="1" x14ac:dyDescent="0.25"/>
    <row r="15028" hidden="1" x14ac:dyDescent="0.25"/>
    <row r="15029" hidden="1" x14ac:dyDescent="0.25"/>
    <row r="15030" hidden="1" x14ac:dyDescent="0.25"/>
    <row r="15031" hidden="1" x14ac:dyDescent="0.25"/>
    <row r="15032" hidden="1" x14ac:dyDescent="0.25"/>
    <row r="15033" hidden="1" x14ac:dyDescent="0.25"/>
    <row r="15034" hidden="1" x14ac:dyDescent="0.25"/>
    <row r="15035" hidden="1" x14ac:dyDescent="0.25"/>
    <row r="15036" hidden="1" x14ac:dyDescent="0.25"/>
    <row r="15037" hidden="1" x14ac:dyDescent="0.25"/>
    <row r="15038" hidden="1" x14ac:dyDescent="0.25"/>
    <row r="15039" hidden="1" x14ac:dyDescent="0.25"/>
    <row r="15040" hidden="1" x14ac:dyDescent="0.25"/>
    <row r="15041" hidden="1" x14ac:dyDescent="0.25"/>
    <row r="15042" hidden="1" x14ac:dyDescent="0.25"/>
    <row r="15043" hidden="1" x14ac:dyDescent="0.25"/>
    <row r="15044" hidden="1" x14ac:dyDescent="0.25"/>
    <row r="15045" hidden="1" x14ac:dyDescent="0.25"/>
    <row r="15046" hidden="1" x14ac:dyDescent="0.25"/>
    <row r="15047" hidden="1" x14ac:dyDescent="0.25"/>
    <row r="15048" hidden="1" x14ac:dyDescent="0.25"/>
    <row r="15049" hidden="1" x14ac:dyDescent="0.25"/>
    <row r="15050" hidden="1" x14ac:dyDescent="0.25"/>
    <row r="15051" hidden="1" x14ac:dyDescent="0.25"/>
    <row r="15052" hidden="1" x14ac:dyDescent="0.25"/>
    <row r="15053" hidden="1" x14ac:dyDescent="0.25"/>
    <row r="15054" hidden="1" x14ac:dyDescent="0.25"/>
    <row r="15055" hidden="1" x14ac:dyDescent="0.25"/>
    <row r="15056" hidden="1" x14ac:dyDescent="0.25"/>
    <row r="15057" hidden="1" x14ac:dyDescent="0.25"/>
    <row r="15058" hidden="1" x14ac:dyDescent="0.25"/>
    <row r="15059" hidden="1" x14ac:dyDescent="0.25"/>
    <row r="15060" hidden="1" x14ac:dyDescent="0.25"/>
    <row r="15061" hidden="1" x14ac:dyDescent="0.25"/>
    <row r="15062" hidden="1" x14ac:dyDescent="0.25"/>
    <row r="15063" hidden="1" x14ac:dyDescent="0.25"/>
    <row r="15064" hidden="1" x14ac:dyDescent="0.25"/>
    <row r="15065" hidden="1" x14ac:dyDescent="0.25"/>
    <row r="15066" hidden="1" x14ac:dyDescent="0.25"/>
    <row r="15067" hidden="1" x14ac:dyDescent="0.25"/>
    <row r="15068" hidden="1" x14ac:dyDescent="0.25"/>
    <row r="15069" hidden="1" x14ac:dyDescent="0.25"/>
    <row r="15070" hidden="1" x14ac:dyDescent="0.25"/>
    <row r="15071" hidden="1" x14ac:dyDescent="0.25"/>
    <row r="15072" hidden="1" x14ac:dyDescent="0.25"/>
    <row r="15073" hidden="1" x14ac:dyDescent="0.25"/>
    <row r="15074" hidden="1" x14ac:dyDescent="0.25"/>
    <row r="15075" hidden="1" x14ac:dyDescent="0.25"/>
    <row r="15076" hidden="1" x14ac:dyDescent="0.25"/>
    <row r="15077" hidden="1" x14ac:dyDescent="0.25"/>
    <row r="15078" hidden="1" x14ac:dyDescent="0.25"/>
    <row r="15079" hidden="1" x14ac:dyDescent="0.25"/>
    <row r="15080" hidden="1" x14ac:dyDescent="0.25"/>
    <row r="15081" hidden="1" x14ac:dyDescent="0.25"/>
    <row r="15082" hidden="1" x14ac:dyDescent="0.25"/>
    <row r="15083" hidden="1" x14ac:dyDescent="0.25"/>
    <row r="15084" hidden="1" x14ac:dyDescent="0.25"/>
    <row r="15085" hidden="1" x14ac:dyDescent="0.25"/>
    <row r="15086" hidden="1" x14ac:dyDescent="0.25"/>
    <row r="15087" hidden="1" x14ac:dyDescent="0.25"/>
    <row r="15088" hidden="1" x14ac:dyDescent="0.25"/>
    <row r="15089" hidden="1" x14ac:dyDescent="0.25"/>
    <row r="15090" hidden="1" x14ac:dyDescent="0.25"/>
    <row r="15091" hidden="1" x14ac:dyDescent="0.25"/>
    <row r="15092" hidden="1" x14ac:dyDescent="0.25"/>
    <row r="15093" hidden="1" x14ac:dyDescent="0.25"/>
    <row r="15094" hidden="1" x14ac:dyDescent="0.25"/>
    <row r="15095" hidden="1" x14ac:dyDescent="0.25"/>
    <row r="15096" hidden="1" x14ac:dyDescent="0.25"/>
    <row r="15097" hidden="1" x14ac:dyDescent="0.25"/>
    <row r="15098" hidden="1" x14ac:dyDescent="0.25"/>
    <row r="15099" hidden="1" x14ac:dyDescent="0.25"/>
    <row r="15100" hidden="1" x14ac:dyDescent="0.25"/>
    <row r="15101" hidden="1" x14ac:dyDescent="0.25"/>
    <row r="15102" hidden="1" x14ac:dyDescent="0.25"/>
    <row r="15103" hidden="1" x14ac:dyDescent="0.25"/>
    <row r="15104" hidden="1" x14ac:dyDescent="0.25"/>
    <row r="15105" hidden="1" x14ac:dyDescent="0.25"/>
    <row r="15106" hidden="1" x14ac:dyDescent="0.25"/>
    <row r="15107" hidden="1" x14ac:dyDescent="0.25"/>
    <row r="15108" hidden="1" x14ac:dyDescent="0.25"/>
    <row r="15109" hidden="1" x14ac:dyDescent="0.25"/>
    <row r="15110" hidden="1" x14ac:dyDescent="0.25"/>
    <row r="15111" hidden="1" x14ac:dyDescent="0.25"/>
    <row r="15112" hidden="1" x14ac:dyDescent="0.25"/>
    <row r="15113" hidden="1" x14ac:dyDescent="0.25"/>
    <row r="15114" hidden="1" x14ac:dyDescent="0.25"/>
    <row r="15115" hidden="1" x14ac:dyDescent="0.25"/>
    <row r="15116" hidden="1" x14ac:dyDescent="0.25"/>
    <row r="15117" hidden="1" x14ac:dyDescent="0.25"/>
    <row r="15118" hidden="1" x14ac:dyDescent="0.25"/>
    <row r="15119" hidden="1" x14ac:dyDescent="0.25"/>
    <row r="15120" hidden="1" x14ac:dyDescent="0.25"/>
    <row r="15121" hidden="1" x14ac:dyDescent="0.25"/>
    <row r="15122" hidden="1" x14ac:dyDescent="0.25"/>
    <row r="15123" hidden="1" x14ac:dyDescent="0.25"/>
    <row r="15124" hidden="1" x14ac:dyDescent="0.25"/>
    <row r="15125" hidden="1" x14ac:dyDescent="0.25"/>
    <row r="15126" hidden="1" x14ac:dyDescent="0.25"/>
    <row r="15127" hidden="1" x14ac:dyDescent="0.25"/>
    <row r="15128" hidden="1" x14ac:dyDescent="0.25"/>
    <row r="15129" hidden="1" x14ac:dyDescent="0.25"/>
    <row r="15130" hidden="1" x14ac:dyDescent="0.25"/>
    <row r="15131" hidden="1" x14ac:dyDescent="0.25"/>
    <row r="15132" hidden="1" x14ac:dyDescent="0.25"/>
    <row r="15133" hidden="1" x14ac:dyDescent="0.25"/>
    <row r="15134" hidden="1" x14ac:dyDescent="0.25"/>
    <row r="15135" hidden="1" x14ac:dyDescent="0.25"/>
    <row r="15136" hidden="1" x14ac:dyDescent="0.25"/>
    <row r="15137" hidden="1" x14ac:dyDescent="0.25"/>
    <row r="15138" hidden="1" x14ac:dyDescent="0.25"/>
    <row r="15139" hidden="1" x14ac:dyDescent="0.25"/>
    <row r="15140" hidden="1" x14ac:dyDescent="0.25"/>
    <row r="15141" hidden="1" x14ac:dyDescent="0.25"/>
    <row r="15142" hidden="1" x14ac:dyDescent="0.25"/>
    <row r="15143" hidden="1" x14ac:dyDescent="0.25"/>
    <row r="15144" hidden="1" x14ac:dyDescent="0.25"/>
    <row r="15145" hidden="1" x14ac:dyDescent="0.25"/>
    <row r="15146" hidden="1" x14ac:dyDescent="0.25"/>
    <row r="15147" hidden="1" x14ac:dyDescent="0.25"/>
    <row r="15148" hidden="1" x14ac:dyDescent="0.25"/>
    <row r="15149" hidden="1" x14ac:dyDescent="0.25"/>
    <row r="15150" hidden="1" x14ac:dyDescent="0.25"/>
    <row r="15151" hidden="1" x14ac:dyDescent="0.25"/>
    <row r="15152" hidden="1" x14ac:dyDescent="0.25"/>
    <row r="15153" hidden="1" x14ac:dyDescent="0.25"/>
    <row r="15154" hidden="1" x14ac:dyDescent="0.25"/>
    <row r="15155" hidden="1" x14ac:dyDescent="0.25"/>
    <row r="15156" hidden="1" x14ac:dyDescent="0.25"/>
    <row r="15157" hidden="1" x14ac:dyDescent="0.25"/>
    <row r="15158" hidden="1" x14ac:dyDescent="0.25"/>
    <row r="15159" hidden="1" x14ac:dyDescent="0.25"/>
    <row r="15160" hidden="1" x14ac:dyDescent="0.25"/>
    <row r="15161" hidden="1" x14ac:dyDescent="0.25"/>
    <row r="15162" hidden="1" x14ac:dyDescent="0.25"/>
    <row r="15163" hidden="1" x14ac:dyDescent="0.25"/>
    <row r="15164" hidden="1" x14ac:dyDescent="0.25"/>
    <row r="15165" hidden="1" x14ac:dyDescent="0.25"/>
    <row r="15166" hidden="1" x14ac:dyDescent="0.25"/>
    <row r="15167" hidden="1" x14ac:dyDescent="0.25"/>
    <row r="15168" hidden="1" x14ac:dyDescent="0.25"/>
    <row r="15169" hidden="1" x14ac:dyDescent="0.25"/>
    <row r="15170" hidden="1" x14ac:dyDescent="0.25"/>
    <row r="15171" hidden="1" x14ac:dyDescent="0.25"/>
    <row r="15172" hidden="1" x14ac:dyDescent="0.25"/>
    <row r="15173" hidden="1" x14ac:dyDescent="0.25"/>
    <row r="15174" hidden="1" x14ac:dyDescent="0.25"/>
    <row r="15175" hidden="1" x14ac:dyDescent="0.25"/>
    <row r="15176" hidden="1" x14ac:dyDescent="0.25"/>
    <row r="15177" hidden="1" x14ac:dyDescent="0.25"/>
    <row r="15178" hidden="1" x14ac:dyDescent="0.25"/>
    <row r="15179" hidden="1" x14ac:dyDescent="0.25"/>
    <row r="15180" hidden="1" x14ac:dyDescent="0.25"/>
    <row r="15181" hidden="1" x14ac:dyDescent="0.25"/>
    <row r="15182" hidden="1" x14ac:dyDescent="0.25"/>
    <row r="15183" hidden="1" x14ac:dyDescent="0.25"/>
    <row r="15184" hidden="1" x14ac:dyDescent="0.25"/>
    <row r="15185" hidden="1" x14ac:dyDescent="0.25"/>
    <row r="15186" hidden="1" x14ac:dyDescent="0.25"/>
    <row r="15187" hidden="1" x14ac:dyDescent="0.25"/>
    <row r="15188" hidden="1" x14ac:dyDescent="0.25"/>
    <row r="15189" hidden="1" x14ac:dyDescent="0.25"/>
    <row r="15190" hidden="1" x14ac:dyDescent="0.25"/>
    <row r="15191" hidden="1" x14ac:dyDescent="0.25"/>
    <row r="15192" hidden="1" x14ac:dyDescent="0.25"/>
    <row r="15193" hidden="1" x14ac:dyDescent="0.25"/>
    <row r="15194" hidden="1" x14ac:dyDescent="0.25"/>
    <row r="15195" hidden="1" x14ac:dyDescent="0.25"/>
    <row r="15196" hidden="1" x14ac:dyDescent="0.25"/>
    <row r="15197" hidden="1" x14ac:dyDescent="0.25"/>
    <row r="15198" hidden="1" x14ac:dyDescent="0.25"/>
    <row r="15199" hidden="1" x14ac:dyDescent="0.25"/>
    <row r="15200" hidden="1" x14ac:dyDescent="0.25"/>
    <row r="15201" hidden="1" x14ac:dyDescent="0.25"/>
    <row r="15202" hidden="1" x14ac:dyDescent="0.25"/>
    <row r="15203" hidden="1" x14ac:dyDescent="0.25"/>
    <row r="15204" hidden="1" x14ac:dyDescent="0.25"/>
    <row r="15205" hidden="1" x14ac:dyDescent="0.25"/>
    <row r="15206" hidden="1" x14ac:dyDescent="0.25"/>
    <row r="15207" hidden="1" x14ac:dyDescent="0.25"/>
    <row r="15208" hidden="1" x14ac:dyDescent="0.25"/>
    <row r="15209" hidden="1" x14ac:dyDescent="0.25"/>
    <row r="15210" hidden="1" x14ac:dyDescent="0.25"/>
    <row r="15211" hidden="1" x14ac:dyDescent="0.25"/>
    <row r="15212" hidden="1" x14ac:dyDescent="0.25"/>
    <row r="15213" hidden="1" x14ac:dyDescent="0.25"/>
    <row r="15214" hidden="1" x14ac:dyDescent="0.25"/>
    <row r="15215" hidden="1" x14ac:dyDescent="0.25"/>
    <row r="15216" hidden="1" x14ac:dyDescent="0.25"/>
    <row r="15217" hidden="1" x14ac:dyDescent="0.25"/>
    <row r="15218" hidden="1" x14ac:dyDescent="0.25"/>
    <row r="15219" hidden="1" x14ac:dyDescent="0.25"/>
    <row r="15220" hidden="1" x14ac:dyDescent="0.25"/>
    <row r="15221" hidden="1" x14ac:dyDescent="0.25"/>
    <row r="15222" hidden="1" x14ac:dyDescent="0.25"/>
    <row r="15223" hidden="1" x14ac:dyDescent="0.25"/>
    <row r="15224" hidden="1" x14ac:dyDescent="0.25"/>
    <row r="15225" hidden="1" x14ac:dyDescent="0.25"/>
    <row r="15226" hidden="1" x14ac:dyDescent="0.25"/>
    <row r="15227" hidden="1" x14ac:dyDescent="0.25"/>
    <row r="15228" hidden="1" x14ac:dyDescent="0.25"/>
    <row r="15229" hidden="1" x14ac:dyDescent="0.25"/>
    <row r="15230" hidden="1" x14ac:dyDescent="0.25"/>
    <row r="15231" hidden="1" x14ac:dyDescent="0.25"/>
    <row r="15232" hidden="1" x14ac:dyDescent="0.25"/>
    <row r="15233" hidden="1" x14ac:dyDescent="0.25"/>
    <row r="15234" hidden="1" x14ac:dyDescent="0.25"/>
    <row r="15235" hidden="1" x14ac:dyDescent="0.25"/>
    <row r="15236" hidden="1" x14ac:dyDescent="0.25"/>
    <row r="15237" hidden="1" x14ac:dyDescent="0.25"/>
    <row r="15238" hidden="1" x14ac:dyDescent="0.25"/>
    <row r="15239" hidden="1" x14ac:dyDescent="0.25"/>
    <row r="15240" hidden="1" x14ac:dyDescent="0.25"/>
    <row r="15241" hidden="1" x14ac:dyDescent="0.25"/>
    <row r="15242" hidden="1" x14ac:dyDescent="0.25"/>
    <row r="15243" hidden="1" x14ac:dyDescent="0.25"/>
    <row r="15244" hidden="1" x14ac:dyDescent="0.25"/>
    <row r="15245" hidden="1" x14ac:dyDescent="0.25"/>
    <row r="15246" hidden="1" x14ac:dyDescent="0.25"/>
    <row r="15247" hidden="1" x14ac:dyDescent="0.25"/>
    <row r="15248" hidden="1" x14ac:dyDescent="0.25"/>
    <row r="15249" hidden="1" x14ac:dyDescent="0.25"/>
    <row r="15250" hidden="1" x14ac:dyDescent="0.25"/>
    <row r="15251" hidden="1" x14ac:dyDescent="0.25"/>
    <row r="15252" hidden="1" x14ac:dyDescent="0.25"/>
    <row r="15253" hidden="1" x14ac:dyDescent="0.25"/>
    <row r="15254" hidden="1" x14ac:dyDescent="0.25"/>
    <row r="15255" hidden="1" x14ac:dyDescent="0.25"/>
    <row r="15256" hidden="1" x14ac:dyDescent="0.25"/>
    <row r="15257" hidden="1" x14ac:dyDescent="0.25"/>
    <row r="15258" hidden="1" x14ac:dyDescent="0.25"/>
    <row r="15259" hidden="1" x14ac:dyDescent="0.25"/>
    <row r="15260" hidden="1" x14ac:dyDescent="0.25"/>
    <row r="15261" hidden="1" x14ac:dyDescent="0.25"/>
    <row r="15262" hidden="1" x14ac:dyDescent="0.25"/>
    <row r="15263" hidden="1" x14ac:dyDescent="0.25"/>
    <row r="15264" hidden="1" x14ac:dyDescent="0.25"/>
    <row r="15265" hidden="1" x14ac:dyDescent="0.25"/>
    <row r="15266" hidden="1" x14ac:dyDescent="0.25"/>
    <row r="15267" hidden="1" x14ac:dyDescent="0.25"/>
    <row r="15268" hidden="1" x14ac:dyDescent="0.25"/>
    <row r="15269" hidden="1" x14ac:dyDescent="0.25"/>
    <row r="15270" hidden="1" x14ac:dyDescent="0.25"/>
    <row r="15271" hidden="1" x14ac:dyDescent="0.25"/>
    <row r="15272" hidden="1" x14ac:dyDescent="0.25"/>
    <row r="15273" hidden="1" x14ac:dyDescent="0.25"/>
    <row r="15274" hidden="1" x14ac:dyDescent="0.25"/>
    <row r="15275" hidden="1" x14ac:dyDescent="0.25"/>
    <row r="15276" hidden="1" x14ac:dyDescent="0.25"/>
    <row r="15277" hidden="1" x14ac:dyDescent="0.25"/>
    <row r="15278" hidden="1" x14ac:dyDescent="0.25"/>
    <row r="15279" hidden="1" x14ac:dyDescent="0.25"/>
    <row r="15280" hidden="1" x14ac:dyDescent="0.25"/>
    <row r="15281" hidden="1" x14ac:dyDescent="0.25"/>
    <row r="15282" hidden="1" x14ac:dyDescent="0.25"/>
    <row r="15283" hidden="1" x14ac:dyDescent="0.25"/>
    <row r="15284" hidden="1" x14ac:dyDescent="0.25"/>
    <row r="15285" hidden="1" x14ac:dyDescent="0.25"/>
    <row r="15286" hidden="1" x14ac:dyDescent="0.25"/>
    <row r="15287" hidden="1" x14ac:dyDescent="0.25"/>
    <row r="15288" hidden="1" x14ac:dyDescent="0.25"/>
    <row r="15289" hidden="1" x14ac:dyDescent="0.25"/>
    <row r="15290" hidden="1" x14ac:dyDescent="0.25"/>
    <row r="15291" hidden="1" x14ac:dyDescent="0.25"/>
    <row r="15292" hidden="1" x14ac:dyDescent="0.25"/>
    <row r="15293" hidden="1" x14ac:dyDescent="0.25"/>
    <row r="15294" hidden="1" x14ac:dyDescent="0.25"/>
    <row r="15295" hidden="1" x14ac:dyDescent="0.25"/>
    <row r="15296" hidden="1" x14ac:dyDescent="0.25"/>
    <row r="15297" hidden="1" x14ac:dyDescent="0.25"/>
    <row r="15298" hidden="1" x14ac:dyDescent="0.25"/>
    <row r="15299" hidden="1" x14ac:dyDescent="0.25"/>
    <row r="15300" hidden="1" x14ac:dyDescent="0.25"/>
    <row r="15301" hidden="1" x14ac:dyDescent="0.25"/>
    <row r="15302" hidden="1" x14ac:dyDescent="0.25"/>
    <row r="15303" hidden="1" x14ac:dyDescent="0.25"/>
    <row r="15304" hidden="1" x14ac:dyDescent="0.25"/>
    <row r="15305" hidden="1" x14ac:dyDescent="0.25"/>
    <row r="15306" hidden="1" x14ac:dyDescent="0.25"/>
    <row r="15307" hidden="1" x14ac:dyDescent="0.25"/>
    <row r="15308" hidden="1" x14ac:dyDescent="0.25"/>
    <row r="15309" hidden="1" x14ac:dyDescent="0.25"/>
    <row r="15310" hidden="1" x14ac:dyDescent="0.25"/>
    <row r="15311" hidden="1" x14ac:dyDescent="0.25"/>
    <row r="15312" hidden="1" x14ac:dyDescent="0.25"/>
    <row r="15313" hidden="1" x14ac:dyDescent="0.25"/>
    <row r="15314" hidden="1" x14ac:dyDescent="0.25"/>
    <row r="15315" hidden="1" x14ac:dyDescent="0.25"/>
    <row r="15316" hidden="1" x14ac:dyDescent="0.25"/>
    <row r="15317" hidden="1" x14ac:dyDescent="0.25"/>
    <row r="15318" hidden="1" x14ac:dyDescent="0.25"/>
    <row r="15319" hidden="1" x14ac:dyDescent="0.25"/>
    <row r="15320" hidden="1" x14ac:dyDescent="0.25"/>
    <row r="15321" hidden="1" x14ac:dyDescent="0.25"/>
    <row r="15322" hidden="1" x14ac:dyDescent="0.25"/>
    <row r="15323" hidden="1" x14ac:dyDescent="0.25"/>
    <row r="15324" hidden="1" x14ac:dyDescent="0.25"/>
    <row r="15325" hidden="1" x14ac:dyDescent="0.25"/>
    <row r="15326" hidden="1" x14ac:dyDescent="0.25"/>
    <row r="15327" hidden="1" x14ac:dyDescent="0.25"/>
    <row r="15328" hidden="1" x14ac:dyDescent="0.25"/>
    <row r="15329" hidden="1" x14ac:dyDescent="0.25"/>
    <row r="15330" hidden="1" x14ac:dyDescent="0.25"/>
    <row r="15331" hidden="1" x14ac:dyDescent="0.25"/>
    <row r="15332" hidden="1" x14ac:dyDescent="0.25"/>
    <row r="15333" hidden="1" x14ac:dyDescent="0.25"/>
    <row r="15334" hidden="1" x14ac:dyDescent="0.25"/>
    <row r="15335" hidden="1" x14ac:dyDescent="0.25"/>
    <row r="15336" hidden="1" x14ac:dyDescent="0.25"/>
    <row r="15337" hidden="1" x14ac:dyDescent="0.25"/>
    <row r="15338" hidden="1" x14ac:dyDescent="0.25"/>
    <row r="15339" hidden="1" x14ac:dyDescent="0.25"/>
    <row r="15340" hidden="1" x14ac:dyDescent="0.25"/>
    <row r="15341" hidden="1" x14ac:dyDescent="0.25"/>
    <row r="15342" hidden="1" x14ac:dyDescent="0.25"/>
    <row r="15343" hidden="1" x14ac:dyDescent="0.25"/>
    <row r="15344" hidden="1" x14ac:dyDescent="0.25"/>
    <row r="15345" hidden="1" x14ac:dyDescent="0.25"/>
    <row r="15346" hidden="1" x14ac:dyDescent="0.25"/>
    <row r="15347" hidden="1" x14ac:dyDescent="0.25"/>
    <row r="15348" hidden="1" x14ac:dyDescent="0.25"/>
    <row r="15349" hidden="1" x14ac:dyDescent="0.25"/>
    <row r="15350" hidden="1" x14ac:dyDescent="0.25"/>
    <row r="15351" hidden="1" x14ac:dyDescent="0.25"/>
    <row r="15352" hidden="1" x14ac:dyDescent="0.25"/>
    <row r="15353" hidden="1" x14ac:dyDescent="0.25"/>
    <row r="15354" hidden="1" x14ac:dyDescent="0.25"/>
    <row r="15355" hidden="1" x14ac:dyDescent="0.25"/>
    <row r="15356" hidden="1" x14ac:dyDescent="0.25"/>
    <row r="15357" hidden="1" x14ac:dyDescent="0.25"/>
    <row r="15358" hidden="1" x14ac:dyDescent="0.25"/>
    <row r="15359" hidden="1" x14ac:dyDescent="0.25"/>
    <row r="15360" hidden="1" x14ac:dyDescent="0.25"/>
    <row r="15361" hidden="1" x14ac:dyDescent="0.25"/>
    <row r="15362" hidden="1" x14ac:dyDescent="0.25"/>
    <row r="15363" hidden="1" x14ac:dyDescent="0.25"/>
    <row r="15364" hidden="1" x14ac:dyDescent="0.25"/>
    <row r="15365" hidden="1" x14ac:dyDescent="0.25"/>
    <row r="15366" hidden="1" x14ac:dyDescent="0.25"/>
    <row r="15367" hidden="1" x14ac:dyDescent="0.25"/>
    <row r="15368" hidden="1" x14ac:dyDescent="0.25"/>
    <row r="15369" hidden="1" x14ac:dyDescent="0.25"/>
    <row r="15370" hidden="1" x14ac:dyDescent="0.25"/>
    <row r="15371" hidden="1" x14ac:dyDescent="0.25"/>
    <row r="15372" hidden="1" x14ac:dyDescent="0.25"/>
    <row r="15373" hidden="1" x14ac:dyDescent="0.25"/>
    <row r="15374" hidden="1" x14ac:dyDescent="0.25"/>
    <row r="15375" hidden="1" x14ac:dyDescent="0.25"/>
    <row r="15376" hidden="1" x14ac:dyDescent="0.25"/>
    <row r="15377" hidden="1" x14ac:dyDescent="0.25"/>
    <row r="15378" hidden="1" x14ac:dyDescent="0.25"/>
    <row r="15379" hidden="1" x14ac:dyDescent="0.25"/>
    <row r="15380" hidden="1" x14ac:dyDescent="0.25"/>
    <row r="15381" hidden="1" x14ac:dyDescent="0.25"/>
    <row r="15382" hidden="1" x14ac:dyDescent="0.25"/>
    <row r="15383" hidden="1" x14ac:dyDescent="0.25"/>
    <row r="15384" hidden="1" x14ac:dyDescent="0.25"/>
    <row r="15385" hidden="1" x14ac:dyDescent="0.25"/>
    <row r="15386" hidden="1" x14ac:dyDescent="0.25"/>
    <row r="15387" hidden="1" x14ac:dyDescent="0.25"/>
    <row r="15388" hidden="1" x14ac:dyDescent="0.25"/>
    <row r="15389" hidden="1" x14ac:dyDescent="0.25"/>
    <row r="15390" hidden="1" x14ac:dyDescent="0.25"/>
    <row r="15391" hidden="1" x14ac:dyDescent="0.25"/>
    <row r="15392" hidden="1" x14ac:dyDescent="0.25"/>
    <row r="15393" hidden="1" x14ac:dyDescent="0.25"/>
    <row r="15394" hidden="1" x14ac:dyDescent="0.25"/>
    <row r="15395" hidden="1" x14ac:dyDescent="0.25"/>
    <row r="15396" hidden="1" x14ac:dyDescent="0.25"/>
    <row r="15397" hidden="1" x14ac:dyDescent="0.25"/>
    <row r="15398" hidden="1" x14ac:dyDescent="0.25"/>
    <row r="15399" hidden="1" x14ac:dyDescent="0.25"/>
    <row r="15400" hidden="1" x14ac:dyDescent="0.25"/>
    <row r="15401" hidden="1" x14ac:dyDescent="0.25"/>
    <row r="15402" hidden="1" x14ac:dyDescent="0.25"/>
    <row r="15403" hidden="1" x14ac:dyDescent="0.25"/>
    <row r="15404" hidden="1" x14ac:dyDescent="0.25"/>
    <row r="15405" hidden="1" x14ac:dyDescent="0.25"/>
    <row r="15406" hidden="1" x14ac:dyDescent="0.25"/>
    <row r="15407" hidden="1" x14ac:dyDescent="0.25"/>
    <row r="15408" hidden="1" x14ac:dyDescent="0.25"/>
    <row r="15409" hidden="1" x14ac:dyDescent="0.25"/>
    <row r="15410" hidden="1" x14ac:dyDescent="0.25"/>
    <row r="15411" hidden="1" x14ac:dyDescent="0.25"/>
    <row r="15412" hidden="1" x14ac:dyDescent="0.25"/>
    <row r="15413" hidden="1" x14ac:dyDescent="0.25"/>
    <row r="15414" hidden="1" x14ac:dyDescent="0.25"/>
    <row r="15415" hidden="1" x14ac:dyDescent="0.25"/>
    <row r="15416" hidden="1" x14ac:dyDescent="0.25"/>
    <row r="15417" hidden="1" x14ac:dyDescent="0.25"/>
    <row r="15418" hidden="1" x14ac:dyDescent="0.25"/>
    <row r="15419" hidden="1" x14ac:dyDescent="0.25"/>
    <row r="15420" hidden="1" x14ac:dyDescent="0.25"/>
    <row r="15421" hidden="1" x14ac:dyDescent="0.25"/>
    <row r="15422" hidden="1" x14ac:dyDescent="0.25"/>
    <row r="15423" hidden="1" x14ac:dyDescent="0.25"/>
    <row r="15424" hidden="1" x14ac:dyDescent="0.25"/>
    <row r="15425" hidden="1" x14ac:dyDescent="0.25"/>
    <row r="15426" hidden="1" x14ac:dyDescent="0.25"/>
    <row r="15427" hidden="1" x14ac:dyDescent="0.25"/>
    <row r="15428" hidden="1" x14ac:dyDescent="0.25"/>
    <row r="15429" hidden="1" x14ac:dyDescent="0.25"/>
    <row r="15430" hidden="1" x14ac:dyDescent="0.25"/>
    <row r="15431" hidden="1" x14ac:dyDescent="0.25"/>
    <row r="15432" hidden="1" x14ac:dyDescent="0.25"/>
    <row r="15433" hidden="1" x14ac:dyDescent="0.25"/>
    <row r="15434" hidden="1" x14ac:dyDescent="0.25"/>
    <row r="15435" hidden="1" x14ac:dyDescent="0.25"/>
    <row r="15436" hidden="1" x14ac:dyDescent="0.25"/>
    <row r="15437" hidden="1" x14ac:dyDescent="0.25"/>
    <row r="15438" hidden="1" x14ac:dyDescent="0.25"/>
    <row r="15439" hidden="1" x14ac:dyDescent="0.25"/>
    <row r="15440" hidden="1" x14ac:dyDescent="0.25"/>
    <row r="15441" hidden="1" x14ac:dyDescent="0.25"/>
    <row r="15442" hidden="1" x14ac:dyDescent="0.25"/>
    <row r="15443" hidden="1" x14ac:dyDescent="0.25"/>
    <row r="15444" hidden="1" x14ac:dyDescent="0.25"/>
    <row r="15445" hidden="1" x14ac:dyDescent="0.25"/>
    <row r="15446" hidden="1" x14ac:dyDescent="0.25"/>
    <row r="15447" hidden="1" x14ac:dyDescent="0.25"/>
    <row r="15448" hidden="1" x14ac:dyDescent="0.25"/>
    <row r="15449" hidden="1" x14ac:dyDescent="0.25"/>
    <row r="15450" hidden="1" x14ac:dyDescent="0.25"/>
    <row r="15451" hidden="1" x14ac:dyDescent="0.25"/>
    <row r="15452" hidden="1" x14ac:dyDescent="0.25"/>
    <row r="15453" hidden="1" x14ac:dyDescent="0.25"/>
    <row r="15454" hidden="1" x14ac:dyDescent="0.25"/>
    <row r="15455" hidden="1" x14ac:dyDescent="0.25"/>
    <row r="15456" hidden="1" x14ac:dyDescent="0.25"/>
    <row r="15457" hidden="1" x14ac:dyDescent="0.25"/>
    <row r="15458" hidden="1" x14ac:dyDescent="0.25"/>
    <row r="15459" hidden="1" x14ac:dyDescent="0.25"/>
    <row r="15460" hidden="1" x14ac:dyDescent="0.25"/>
    <row r="15461" hidden="1" x14ac:dyDescent="0.25"/>
    <row r="15462" hidden="1" x14ac:dyDescent="0.25"/>
    <row r="15463" hidden="1" x14ac:dyDescent="0.25"/>
    <row r="15464" hidden="1" x14ac:dyDescent="0.25"/>
    <row r="15465" hidden="1" x14ac:dyDescent="0.25"/>
    <row r="15466" hidden="1" x14ac:dyDescent="0.25"/>
    <row r="15467" hidden="1" x14ac:dyDescent="0.25"/>
    <row r="15468" hidden="1" x14ac:dyDescent="0.25"/>
    <row r="15469" hidden="1" x14ac:dyDescent="0.25"/>
    <row r="15470" hidden="1" x14ac:dyDescent="0.25"/>
    <row r="15471" hidden="1" x14ac:dyDescent="0.25"/>
    <row r="15472" hidden="1" x14ac:dyDescent="0.25"/>
    <row r="15473" hidden="1" x14ac:dyDescent="0.25"/>
    <row r="15474" hidden="1" x14ac:dyDescent="0.25"/>
    <row r="15475" hidden="1" x14ac:dyDescent="0.25"/>
    <row r="15476" hidden="1" x14ac:dyDescent="0.25"/>
    <row r="15477" hidden="1" x14ac:dyDescent="0.25"/>
    <row r="15478" hidden="1" x14ac:dyDescent="0.25"/>
    <row r="15479" hidden="1" x14ac:dyDescent="0.25"/>
    <row r="15480" hidden="1" x14ac:dyDescent="0.25"/>
    <row r="15481" hidden="1" x14ac:dyDescent="0.25"/>
    <row r="15482" hidden="1" x14ac:dyDescent="0.25"/>
    <row r="15483" hidden="1" x14ac:dyDescent="0.25"/>
    <row r="15484" hidden="1" x14ac:dyDescent="0.25"/>
    <row r="15485" hidden="1" x14ac:dyDescent="0.25"/>
    <row r="15486" hidden="1" x14ac:dyDescent="0.25"/>
    <row r="15487" hidden="1" x14ac:dyDescent="0.25"/>
    <row r="15488" hidden="1" x14ac:dyDescent="0.25"/>
    <row r="15489" hidden="1" x14ac:dyDescent="0.25"/>
    <row r="15490" hidden="1" x14ac:dyDescent="0.25"/>
    <row r="15491" hidden="1" x14ac:dyDescent="0.25"/>
    <row r="15492" hidden="1" x14ac:dyDescent="0.25"/>
    <row r="15493" hidden="1" x14ac:dyDescent="0.25"/>
    <row r="15494" hidden="1" x14ac:dyDescent="0.25"/>
    <row r="15495" hidden="1" x14ac:dyDescent="0.25"/>
    <row r="15496" hidden="1" x14ac:dyDescent="0.25"/>
    <row r="15497" hidden="1" x14ac:dyDescent="0.25"/>
    <row r="15498" hidden="1" x14ac:dyDescent="0.25"/>
    <row r="15499" hidden="1" x14ac:dyDescent="0.25"/>
    <row r="15500" hidden="1" x14ac:dyDescent="0.25"/>
    <row r="15501" hidden="1" x14ac:dyDescent="0.25"/>
    <row r="15502" hidden="1" x14ac:dyDescent="0.25"/>
    <row r="15503" hidden="1" x14ac:dyDescent="0.25"/>
    <row r="15504" hidden="1" x14ac:dyDescent="0.25"/>
    <row r="15505" hidden="1" x14ac:dyDescent="0.25"/>
    <row r="15506" hidden="1" x14ac:dyDescent="0.25"/>
    <row r="15507" hidden="1" x14ac:dyDescent="0.25"/>
    <row r="15508" hidden="1" x14ac:dyDescent="0.25"/>
    <row r="15509" hidden="1" x14ac:dyDescent="0.25"/>
    <row r="15510" hidden="1" x14ac:dyDescent="0.25"/>
    <row r="15511" hidden="1" x14ac:dyDescent="0.25"/>
    <row r="15512" hidden="1" x14ac:dyDescent="0.25"/>
    <row r="15513" hidden="1" x14ac:dyDescent="0.25"/>
    <row r="15514" hidden="1" x14ac:dyDescent="0.25"/>
    <row r="15515" hidden="1" x14ac:dyDescent="0.25"/>
    <row r="15516" hidden="1" x14ac:dyDescent="0.25"/>
    <row r="15517" hidden="1" x14ac:dyDescent="0.25"/>
    <row r="15518" hidden="1" x14ac:dyDescent="0.25"/>
    <row r="15519" hidden="1" x14ac:dyDescent="0.25"/>
    <row r="15520" hidden="1" x14ac:dyDescent="0.25"/>
    <row r="15521" hidden="1" x14ac:dyDescent="0.25"/>
    <row r="15522" hidden="1" x14ac:dyDescent="0.25"/>
    <row r="15523" hidden="1" x14ac:dyDescent="0.25"/>
    <row r="15524" hidden="1" x14ac:dyDescent="0.25"/>
    <row r="15525" hidden="1" x14ac:dyDescent="0.25"/>
    <row r="15526" hidden="1" x14ac:dyDescent="0.25"/>
    <row r="15527" hidden="1" x14ac:dyDescent="0.25"/>
    <row r="15528" hidden="1" x14ac:dyDescent="0.25"/>
    <row r="15529" hidden="1" x14ac:dyDescent="0.25"/>
    <row r="15530" hidden="1" x14ac:dyDescent="0.25"/>
    <row r="15531" hidden="1" x14ac:dyDescent="0.25"/>
    <row r="15532" hidden="1" x14ac:dyDescent="0.25"/>
    <row r="15533" hidden="1" x14ac:dyDescent="0.25"/>
    <row r="15534" hidden="1" x14ac:dyDescent="0.25"/>
    <row r="15535" hidden="1" x14ac:dyDescent="0.25"/>
    <row r="15536" hidden="1" x14ac:dyDescent="0.25"/>
    <row r="15537" hidden="1" x14ac:dyDescent="0.25"/>
    <row r="15538" hidden="1" x14ac:dyDescent="0.25"/>
    <row r="15539" hidden="1" x14ac:dyDescent="0.25"/>
    <row r="15540" hidden="1" x14ac:dyDescent="0.25"/>
    <row r="15541" hidden="1" x14ac:dyDescent="0.25"/>
    <row r="15542" hidden="1" x14ac:dyDescent="0.25"/>
    <row r="15543" hidden="1" x14ac:dyDescent="0.25"/>
    <row r="15544" hidden="1" x14ac:dyDescent="0.25"/>
    <row r="15545" hidden="1" x14ac:dyDescent="0.25"/>
    <row r="15546" hidden="1" x14ac:dyDescent="0.25"/>
    <row r="15547" hidden="1" x14ac:dyDescent="0.25"/>
    <row r="15548" hidden="1" x14ac:dyDescent="0.25"/>
    <row r="15549" hidden="1" x14ac:dyDescent="0.25"/>
    <row r="15550" hidden="1" x14ac:dyDescent="0.25"/>
    <row r="15551" hidden="1" x14ac:dyDescent="0.25"/>
    <row r="15552" hidden="1" x14ac:dyDescent="0.25"/>
    <row r="15553" hidden="1" x14ac:dyDescent="0.25"/>
    <row r="15554" hidden="1" x14ac:dyDescent="0.25"/>
    <row r="15555" hidden="1" x14ac:dyDescent="0.25"/>
    <row r="15556" hidden="1" x14ac:dyDescent="0.25"/>
    <row r="15557" hidden="1" x14ac:dyDescent="0.25"/>
    <row r="15558" hidden="1" x14ac:dyDescent="0.25"/>
    <row r="15559" hidden="1" x14ac:dyDescent="0.25"/>
    <row r="15560" hidden="1" x14ac:dyDescent="0.25"/>
    <row r="15561" hidden="1" x14ac:dyDescent="0.25"/>
    <row r="15562" hidden="1" x14ac:dyDescent="0.25"/>
    <row r="15563" hidden="1" x14ac:dyDescent="0.25"/>
    <row r="15564" hidden="1" x14ac:dyDescent="0.25"/>
    <row r="15565" hidden="1" x14ac:dyDescent="0.25"/>
    <row r="15566" hidden="1" x14ac:dyDescent="0.25"/>
    <row r="15567" hidden="1" x14ac:dyDescent="0.25"/>
    <row r="15568" hidden="1" x14ac:dyDescent="0.25"/>
    <row r="15569" hidden="1" x14ac:dyDescent="0.25"/>
    <row r="15570" hidden="1" x14ac:dyDescent="0.25"/>
    <row r="15571" hidden="1" x14ac:dyDescent="0.25"/>
    <row r="15572" hidden="1" x14ac:dyDescent="0.25"/>
    <row r="15573" hidden="1" x14ac:dyDescent="0.25"/>
    <row r="15574" hidden="1" x14ac:dyDescent="0.25"/>
    <row r="15575" hidden="1" x14ac:dyDescent="0.25"/>
    <row r="15576" hidden="1" x14ac:dyDescent="0.25"/>
    <row r="15577" hidden="1" x14ac:dyDescent="0.25"/>
    <row r="15578" hidden="1" x14ac:dyDescent="0.25"/>
    <row r="15579" hidden="1" x14ac:dyDescent="0.25"/>
    <row r="15580" hidden="1" x14ac:dyDescent="0.25"/>
    <row r="15581" hidden="1" x14ac:dyDescent="0.25"/>
    <row r="15582" hidden="1" x14ac:dyDescent="0.25"/>
    <row r="15583" hidden="1" x14ac:dyDescent="0.25"/>
    <row r="15584" hidden="1" x14ac:dyDescent="0.25"/>
    <row r="15585" hidden="1" x14ac:dyDescent="0.25"/>
    <row r="15586" hidden="1" x14ac:dyDescent="0.25"/>
    <row r="15587" hidden="1" x14ac:dyDescent="0.25"/>
    <row r="15588" hidden="1" x14ac:dyDescent="0.25"/>
    <row r="15589" hidden="1" x14ac:dyDescent="0.25"/>
    <row r="15590" hidden="1" x14ac:dyDescent="0.25"/>
    <row r="15591" hidden="1" x14ac:dyDescent="0.25"/>
    <row r="15592" hidden="1" x14ac:dyDescent="0.25"/>
    <row r="15593" hidden="1" x14ac:dyDescent="0.25"/>
    <row r="15594" hidden="1" x14ac:dyDescent="0.25"/>
    <row r="15595" hidden="1" x14ac:dyDescent="0.25"/>
    <row r="15596" hidden="1" x14ac:dyDescent="0.25"/>
    <row r="15597" hidden="1" x14ac:dyDescent="0.25"/>
    <row r="15598" hidden="1" x14ac:dyDescent="0.25"/>
    <row r="15599" hidden="1" x14ac:dyDescent="0.25"/>
    <row r="15600" hidden="1" x14ac:dyDescent="0.25"/>
    <row r="15601" hidden="1" x14ac:dyDescent="0.25"/>
    <row r="15602" hidden="1" x14ac:dyDescent="0.25"/>
    <row r="15603" hidden="1" x14ac:dyDescent="0.25"/>
    <row r="15604" hidden="1" x14ac:dyDescent="0.25"/>
    <row r="15605" hidden="1" x14ac:dyDescent="0.25"/>
    <row r="15606" hidden="1" x14ac:dyDescent="0.25"/>
    <row r="15607" hidden="1" x14ac:dyDescent="0.25"/>
    <row r="15608" hidden="1" x14ac:dyDescent="0.25"/>
    <row r="15609" hidden="1" x14ac:dyDescent="0.25"/>
    <row r="15610" hidden="1" x14ac:dyDescent="0.25"/>
    <row r="15611" hidden="1" x14ac:dyDescent="0.25"/>
    <row r="15612" hidden="1" x14ac:dyDescent="0.25"/>
    <row r="15613" hidden="1" x14ac:dyDescent="0.25"/>
    <row r="15614" hidden="1" x14ac:dyDescent="0.25"/>
    <row r="15615" hidden="1" x14ac:dyDescent="0.25"/>
    <row r="15616" hidden="1" x14ac:dyDescent="0.25"/>
    <row r="15617" hidden="1" x14ac:dyDescent="0.25"/>
    <row r="15618" hidden="1" x14ac:dyDescent="0.25"/>
    <row r="15619" hidden="1" x14ac:dyDescent="0.25"/>
    <row r="15620" hidden="1" x14ac:dyDescent="0.25"/>
    <row r="15621" hidden="1" x14ac:dyDescent="0.25"/>
    <row r="15622" hidden="1" x14ac:dyDescent="0.25"/>
    <row r="15623" hidden="1" x14ac:dyDescent="0.25"/>
    <row r="15624" hidden="1" x14ac:dyDescent="0.25"/>
    <row r="15625" hidden="1" x14ac:dyDescent="0.25"/>
    <row r="15626" hidden="1" x14ac:dyDescent="0.25"/>
    <row r="15627" hidden="1" x14ac:dyDescent="0.25"/>
    <row r="15628" hidden="1" x14ac:dyDescent="0.25"/>
    <row r="15629" hidden="1" x14ac:dyDescent="0.25"/>
    <row r="15630" hidden="1" x14ac:dyDescent="0.25"/>
    <row r="15631" hidden="1" x14ac:dyDescent="0.25"/>
    <row r="15632" hidden="1" x14ac:dyDescent="0.25"/>
    <row r="15633" hidden="1" x14ac:dyDescent="0.25"/>
    <row r="15634" hidden="1" x14ac:dyDescent="0.25"/>
    <row r="15635" hidden="1" x14ac:dyDescent="0.25"/>
    <row r="15636" hidden="1" x14ac:dyDescent="0.25"/>
    <row r="15637" hidden="1" x14ac:dyDescent="0.25"/>
    <row r="15638" hidden="1" x14ac:dyDescent="0.25"/>
    <row r="15639" hidden="1" x14ac:dyDescent="0.25"/>
    <row r="15640" hidden="1" x14ac:dyDescent="0.25"/>
    <row r="15641" hidden="1" x14ac:dyDescent="0.25"/>
    <row r="15642" hidden="1" x14ac:dyDescent="0.25"/>
    <row r="15643" hidden="1" x14ac:dyDescent="0.25"/>
    <row r="15644" hidden="1" x14ac:dyDescent="0.25"/>
    <row r="15645" hidden="1" x14ac:dyDescent="0.25"/>
    <row r="15646" hidden="1" x14ac:dyDescent="0.25"/>
    <row r="15647" hidden="1" x14ac:dyDescent="0.25"/>
    <row r="15648" hidden="1" x14ac:dyDescent="0.25"/>
    <row r="15649" hidden="1" x14ac:dyDescent="0.25"/>
    <row r="15650" hidden="1" x14ac:dyDescent="0.25"/>
    <row r="15651" hidden="1" x14ac:dyDescent="0.25"/>
    <row r="15652" hidden="1" x14ac:dyDescent="0.25"/>
    <row r="15653" hidden="1" x14ac:dyDescent="0.25"/>
    <row r="15654" hidden="1" x14ac:dyDescent="0.25"/>
    <row r="15655" hidden="1" x14ac:dyDescent="0.25"/>
    <row r="15656" hidden="1" x14ac:dyDescent="0.25"/>
    <row r="15657" hidden="1" x14ac:dyDescent="0.25"/>
    <row r="15658" hidden="1" x14ac:dyDescent="0.25"/>
    <row r="15659" hidden="1" x14ac:dyDescent="0.25"/>
    <row r="15660" hidden="1" x14ac:dyDescent="0.25"/>
    <row r="15661" hidden="1" x14ac:dyDescent="0.25"/>
    <row r="15662" hidden="1" x14ac:dyDescent="0.25"/>
    <row r="15663" hidden="1" x14ac:dyDescent="0.25"/>
    <row r="15664" hidden="1" x14ac:dyDescent="0.25"/>
    <row r="15665" hidden="1" x14ac:dyDescent="0.25"/>
    <row r="15666" hidden="1" x14ac:dyDescent="0.25"/>
    <row r="15667" hidden="1" x14ac:dyDescent="0.25"/>
    <row r="15668" hidden="1" x14ac:dyDescent="0.25"/>
    <row r="15669" hidden="1" x14ac:dyDescent="0.25"/>
    <row r="15670" hidden="1" x14ac:dyDescent="0.25"/>
    <row r="15671" hidden="1" x14ac:dyDescent="0.25"/>
    <row r="15672" hidden="1" x14ac:dyDescent="0.25"/>
    <row r="15673" hidden="1" x14ac:dyDescent="0.25"/>
    <row r="15674" hidden="1" x14ac:dyDescent="0.25"/>
    <row r="15675" hidden="1" x14ac:dyDescent="0.25"/>
    <row r="15676" hidden="1" x14ac:dyDescent="0.25"/>
    <row r="15677" hidden="1" x14ac:dyDescent="0.25"/>
    <row r="15678" hidden="1" x14ac:dyDescent="0.25"/>
    <row r="15679" hidden="1" x14ac:dyDescent="0.25"/>
    <row r="15680" hidden="1" x14ac:dyDescent="0.25"/>
    <row r="15681" hidden="1" x14ac:dyDescent="0.25"/>
    <row r="15682" hidden="1" x14ac:dyDescent="0.25"/>
    <row r="15683" hidden="1" x14ac:dyDescent="0.25"/>
    <row r="15684" hidden="1" x14ac:dyDescent="0.25"/>
    <row r="15685" hidden="1" x14ac:dyDescent="0.25"/>
    <row r="15686" hidden="1" x14ac:dyDescent="0.25"/>
    <row r="15687" hidden="1" x14ac:dyDescent="0.25"/>
    <row r="15688" hidden="1" x14ac:dyDescent="0.25"/>
    <row r="15689" hidden="1" x14ac:dyDescent="0.25"/>
    <row r="15690" hidden="1" x14ac:dyDescent="0.25"/>
    <row r="15691" hidden="1" x14ac:dyDescent="0.25"/>
    <row r="15692" hidden="1" x14ac:dyDescent="0.25"/>
    <row r="15693" hidden="1" x14ac:dyDescent="0.25"/>
    <row r="15694" hidden="1" x14ac:dyDescent="0.25"/>
    <row r="15695" hidden="1" x14ac:dyDescent="0.25"/>
    <row r="15696" hidden="1" x14ac:dyDescent="0.25"/>
    <row r="15697" hidden="1" x14ac:dyDescent="0.25"/>
    <row r="15698" hidden="1" x14ac:dyDescent="0.25"/>
    <row r="15699" hidden="1" x14ac:dyDescent="0.25"/>
    <row r="15700" hidden="1" x14ac:dyDescent="0.25"/>
    <row r="15701" hidden="1" x14ac:dyDescent="0.25"/>
    <row r="15702" hidden="1" x14ac:dyDescent="0.25"/>
    <row r="15703" hidden="1" x14ac:dyDescent="0.25"/>
    <row r="15704" hidden="1" x14ac:dyDescent="0.25"/>
    <row r="15705" hidden="1" x14ac:dyDescent="0.25"/>
    <row r="15706" hidden="1" x14ac:dyDescent="0.25"/>
    <row r="15707" hidden="1" x14ac:dyDescent="0.25"/>
    <row r="15708" hidden="1" x14ac:dyDescent="0.25"/>
    <row r="15709" hidden="1" x14ac:dyDescent="0.25"/>
    <row r="15710" hidden="1" x14ac:dyDescent="0.25"/>
    <row r="15711" hidden="1" x14ac:dyDescent="0.25"/>
    <row r="15712" hidden="1" x14ac:dyDescent="0.25"/>
    <row r="15713" hidden="1" x14ac:dyDescent="0.25"/>
    <row r="15714" hidden="1" x14ac:dyDescent="0.25"/>
    <row r="15715" hidden="1" x14ac:dyDescent="0.25"/>
    <row r="15716" hidden="1" x14ac:dyDescent="0.25"/>
    <row r="15717" hidden="1" x14ac:dyDescent="0.25"/>
    <row r="15718" hidden="1" x14ac:dyDescent="0.25"/>
    <row r="15719" hidden="1" x14ac:dyDescent="0.25"/>
    <row r="15720" hidden="1" x14ac:dyDescent="0.25"/>
    <row r="15721" hidden="1" x14ac:dyDescent="0.25"/>
    <row r="15722" hidden="1" x14ac:dyDescent="0.25"/>
    <row r="15723" hidden="1" x14ac:dyDescent="0.25"/>
    <row r="15724" hidden="1" x14ac:dyDescent="0.25"/>
    <row r="15725" hidden="1" x14ac:dyDescent="0.25"/>
    <row r="15726" hidden="1" x14ac:dyDescent="0.25"/>
    <row r="15727" hidden="1" x14ac:dyDescent="0.25"/>
    <row r="15728" hidden="1" x14ac:dyDescent="0.25"/>
    <row r="15729" hidden="1" x14ac:dyDescent="0.25"/>
    <row r="15730" hidden="1" x14ac:dyDescent="0.25"/>
    <row r="15731" hidden="1" x14ac:dyDescent="0.25"/>
    <row r="15732" hidden="1" x14ac:dyDescent="0.25"/>
    <row r="15733" hidden="1" x14ac:dyDescent="0.25"/>
    <row r="15734" hidden="1" x14ac:dyDescent="0.25"/>
    <row r="15735" hidden="1" x14ac:dyDescent="0.25"/>
    <row r="15736" hidden="1" x14ac:dyDescent="0.25"/>
    <row r="15737" hidden="1" x14ac:dyDescent="0.25"/>
    <row r="15738" hidden="1" x14ac:dyDescent="0.25"/>
    <row r="15739" hidden="1" x14ac:dyDescent="0.25"/>
    <row r="15740" hidden="1" x14ac:dyDescent="0.25"/>
    <row r="15741" hidden="1" x14ac:dyDescent="0.25"/>
    <row r="15742" hidden="1" x14ac:dyDescent="0.25"/>
    <row r="15743" hidden="1" x14ac:dyDescent="0.25"/>
    <row r="15744" hidden="1" x14ac:dyDescent="0.25"/>
    <row r="15745" hidden="1" x14ac:dyDescent="0.25"/>
    <row r="15746" hidden="1" x14ac:dyDescent="0.25"/>
    <row r="15747" hidden="1" x14ac:dyDescent="0.25"/>
    <row r="15748" hidden="1" x14ac:dyDescent="0.25"/>
    <row r="15749" hidden="1" x14ac:dyDescent="0.25"/>
    <row r="15750" hidden="1" x14ac:dyDescent="0.25"/>
    <row r="15751" hidden="1" x14ac:dyDescent="0.25"/>
    <row r="15752" hidden="1" x14ac:dyDescent="0.25"/>
    <row r="15753" hidden="1" x14ac:dyDescent="0.25"/>
    <row r="15754" hidden="1" x14ac:dyDescent="0.25"/>
    <row r="15755" hidden="1" x14ac:dyDescent="0.25"/>
    <row r="15756" hidden="1" x14ac:dyDescent="0.25"/>
    <row r="15757" hidden="1" x14ac:dyDescent="0.25"/>
    <row r="15758" hidden="1" x14ac:dyDescent="0.25"/>
    <row r="15759" hidden="1" x14ac:dyDescent="0.25"/>
    <row r="15760" hidden="1" x14ac:dyDescent="0.25"/>
    <row r="15761" hidden="1" x14ac:dyDescent="0.25"/>
    <row r="15762" hidden="1" x14ac:dyDescent="0.25"/>
    <row r="15763" hidden="1" x14ac:dyDescent="0.25"/>
    <row r="15764" hidden="1" x14ac:dyDescent="0.25"/>
    <row r="15765" hidden="1" x14ac:dyDescent="0.25"/>
    <row r="15766" hidden="1" x14ac:dyDescent="0.25"/>
    <row r="15767" hidden="1" x14ac:dyDescent="0.25"/>
    <row r="15768" hidden="1" x14ac:dyDescent="0.25"/>
    <row r="15769" hidden="1" x14ac:dyDescent="0.25"/>
    <row r="15770" hidden="1" x14ac:dyDescent="0.25"/>
    <row r="15771" hidden="1" x14ac:dyDescent="0.25"/>
    <row r="15772" hidden="1" x14ac:dyDescent="0.25"/>
    <row r="15773" hidden="1" x14ac:dyDescent="0.25"/>
    <row r="15774" hidden="1" x14ac:dyDescent="0.25"/>
    <row r="15775" hidden="1" x14ac:dyDescent="0.25"/>
    <row r="15776" hidden="1" x14ac:dyDescent="0.25"/>
    <row r="15777" hidden="1" x14ac:dyDescent="0.25"/>
    <row r="15778" hidden="1" x14ac:dyDescent="0.25"/>
    <row r="15779" hidden="1" x14ac:dyDescent="0.25"/>
    <row r="15780" hidden="1" x14ac:dyDescent="0.25"/>
    <row r="15781" hidden="1" x14ac:dyDescent="0.25"/>
    <row r="15782" hidden="1" x14ac:dyDescent="0.25"/>
    <row r="15783" hidden="1" x14ac:dyDescent="0.25"/>
    <row r="15784" hidden="1" x14ac:dyDescent="0.25"/>
    <row r="15785" hidden="1" x14ac:dyDescent="0.25"/>
    <row r="15786" hidden="1" x14ac:dyDescent="0.25"/>
    <row r="15787" hidden="1" x14ac:dyDescent="0.25"/>
    <row r="15788" hidden="1" x14ac:dyDescent="0.25"/>
    <row r="15789" hidden="1" x14ac:dyDescent="0.25"/>
    <row r="15790" hidden="1" x14ac:dyDescent="0.25"/>
    <row r="15791" hidden="1" x14ac:dyDescent="0.25"/>
    <row r="15792" hidden="1" x14ac:dyDescent="0.25"/>
    <row r="15793" hidden="1" x14ac:dyDescent="0.25"/>
    <row r="15794" hidden="1" x14ac:dyDescent="0.25"/>
    <row r="15795" hidden="1" x14ac:dyDescent="0.25"/>
    <row r="15796" hidden="1" x14ac:dyDescent="0.25"/>
    <row r="15797" hidden="1" x14ac:dyDescent="0.25"/>
    <row r="15798" hidden="1" x14ac:dyDescent="0.25"/>
    <row r="15799" hidden="1" x14ac:dyDescent="0.25"/>
    <row r="15800" hidden="1" x14ac:dyDescent="0.25"/>
    <row r="15801" hidden="1" x14ac:dyDescent="0.25"/>
    <row r="15802" hidden="1" x14ac:dyDescent="0.25"/>
    <row r="15803" hidden="1" x14ac:dyDescent="0.25"/>
    <row r="15804" hidden="1" x14ac:dyDescent="0.25"/>
    <row r="15805" hidden="1" x14ac:dyDescent="0.25"/>
    <row r="15806" hidden="1" x14ac:dyDescent="0.25"/>
    <row r="15807" hidden="1" x14ac:dyDescent="0.25"/>
    <row r="15808" hidden="1" x14ac:dyDescent="0.25"/>
    <row r="15809" hidden="1" x14ac:dyDescent="0.25"/>
    <row r="15810" hidden="1" x14ac:dyDescent="0.25"/>
    <row r="15811" hidden="1" x14ac:dyDescent="0.25"/>
    <row r="15812" hidden="1" x14ac:dyDescent="0.25"/>
    <row r="15813" hidden="1" x14ac:dyDescent="0.25"/>
    <row r="15814" hidden="1" x14ac:dyDescent="0.25"/>
    <row r="15815" hidden="1" x14ac:dyDescent="0.25"/>
    <row r="15816" hidden="1" x14ac:dyDescent="0.25"/>
    <row r="15817" hidden="1" x14ac:dyDescent="0.25"/>
    <row r="15818" hidden="1" x14ac:dyDescent="0.25"/>
    <row r="15819" hidden="1" x14ac:dyDescent="0.25"/>
    <row r="15820" hidden="1" x14ac:dyDescent="0.25"/>
    <row r="15821" hidden="1" x14ac:dyDescent="0.25"/>
    <row r="15822" hidden="1" x14ac:dyDescent="0.25"/>
    <row r="15823" hidden="1" x14ac:dyDescent="0.25"/>
    <row r="15824" hidden="1" x14ac:dyDescent="0.25"/>
    <row r="15825" hidden="1" x14ac:dyDescent="0.25"/>
    <row r="15826" hidden="1" x14ac:dyDescent="0.25"/>
    <row r="15827" hidden="1" x14ac:dyDescent="0.25"/>
    <row r="15828" hidden="1" x14ac:dyDescent="0.25"/>
    <row r="15829" hidden="1" x14ac:dyDescent="0.25"/>
    <row r="15830" hidden="1" x14ac:dyDescent="0.25"/>
    <row r="15831" hidden="1" x14ac:dyDescent="0.25"/>
    <row r="15832" hidden="1" x14ac:dyDescent="0.25"/>
    <row r="15833" hidden="1" x14ac:dyDescent="0.25"/>
    <row r="15834" hidden="1" x14ac:dyDescent="0.25"/>
    <row r="15835" hidden="1" x14ac:dyDescent="0.25"/>
    <row r="15836" hidden="1" x14ac:dyDescent="0.25"/>
    <row r="15837" hidden="1" x14ac:dyDescent="0.25"/>
    <row r="15838" hidden="1" x14ac:dyDescent="0.25"/>
    <row r="15839" hidden="1" x14ac:dyDescent="0.25"/>
    <row r="15840" hidden="1" x14ac:dyDescent="0.25"/>
    <row r="15841" hidden="1" x14ac:dyDescent="0.25"/>
    <row r="15842" hidden="1" x14ac:dyDescent="0.25"/>
    <row r="15843" hidden="1" x14ac:dyDescent="0.25"/>
    <row r="15844" hidden="1" x14ac:dyDescent="0.25"/>
    <row r="15845" hidden="1" x14ac:dyDescent="0.25"/>
    <row r="15846" hidden="1" x14ac:dyDescent="0.25"/>
    <row r="15847" hidden="1" x14ac:dyDescent="0.25"/>
    <row r="15848" hidden="1" x14ac:dyDescent="0.25"/>
    <row r="15849" hidden="1" x14ac:dyDescent="0.25"/>
    <row r="15850" hidden="1" x14ac:dyDescent="0.25"/>
    <row r="15851" hidden="1" x14ac:dyDescent="0.25"/>
    <row r="15852" hidden="1" x14ac:dyDescent="0.25"/>
    <row r="15853" hidden="1" x14ac:dyDescent="0.25"/>
    <row r="15854" hidden="1" x14ac:dyDescent="0.25"/>
    <row r="15855" hidden="1" x14ac:dyDescent="0.25"/>
    <row r="15856" hidden="1" x14ac:dyDescent="0.25"/>
    <row r="15857" hidden="1" x14ac:dyDescent="0.25"/>
    <row r="15858" hidden="1" x14ac:dyDescent="0.25"/>
    <row r="15859" hidden="1" x14ac:dyDescent="0.25"/>
    <row r="15860" hidden="1" x14ac:dyDescent="0.25"/>
    <row r="15861" hidden="1" x14ac:dyDescent="0.25"/>
    <row r="15862" hidden="1" x14ac:dyDescent="0.25"/>
    <row r="15863" hidden="1" x14ac:dyDescent="0.25"/>
    <row r="15864" hidden="1" x14ac:dyDescent="0.25"/>
    <row r="15865" hidden="1" x14ac:dyDescent="0.25"/>
    <row r="15866" hidden="1" x14ac:dyDescent="0.25"/>
    <row r="15867" hidden="1" x14ac:dyDescent="0.25"/>
    <row r="15868" hidden="1" x14ac:dyDescent="0.25"/>
    <row r="15869" hidden="1" x14ac:dyDescent="0.25"/>
    <row r="15870" hidden="1" x14ac:dyDescent="0.25"/>
    <row r="15871" hidden="1" x14ac:dyDescent="0.25"/>
    <row r="15872" hidden="1" x14ac:dyDescent="0.25"/>
    <row r="15873" hidden="1" x14ac:dyDescent="0.25"/>
    <row r="15874" hidden="1" x14ac:dyDescent="0.25"/>
    <row r="15875" hidden="1" x14ac:dyDescent="0.25"/>
    <row r="15876" hidden="1" x14ac:dyDescent="0.25"/>
    <row r="15877" hidden="1" x14ac:dyDescent="0.25"/>
    <row r="15878" hidden="1" x14ac:dyDescent="0.25"/>
    <row r="15879" hidden="1" x14ac:dyDescent="0.25"/>
    <row r="15880" hidden="1" x14ac:dyDescent="0.25"/>
    <row r="15881" hidden="1" x14ac:dyDescent="0.25"/>
    <row r="15882" hidden="1" x14ac:dyDescent="0.25"/>
    <row r="15883" hidden="1" x14ac:dyDescent="0.25"/>
    <row r="15884" hidden="1" x14ac:dyDescent="0.25"/>
    <row r="15885" hidden="1" x14ac:dyDescent="0.25"/>
    <row r="15886" hidden="1" x14ac:dyDescent="0.25"/>
    <row r="15887" hidden="1" x14ac:dyDescent="0.25"/>
    <row r="15888" hidden="1" x14ac:dyDescent="0.25"/>
    <row r="15889" hidden="1" x14ac:dyDescent="0.25"/>
    <row r="15890" hidden="1" x14ac:dyDescent="0.25"/>
    <row r="15891" hidden="1" x14ac:dyDescent="0.25"/>
    <row r="15892" hidden="1" x14ac:dyDescent="0.25"/>
    <row r="15893" hidden="1" x14ac:dyDescent="0.25"/>
    <row r="15894" hidden="1" x14ac:dyDescent="0.25"/>
    <row r="15895" hidden="1" x14ac:dyDescent="0.25"/>
    <row r="15896" hidden="1" x14ac:dyDescent="0.25"/>
    <row r="15897" hidden="1" x14ac:dyDescent="0.25"/>
    <row r="15898" hidden="1" x14ac:dyDescent="0.25"/>
    <row r="15899" hidden="1" x14ac:dyDescent="0.25"/>
    <row r="15900" hidden="1" x14ac:dyDescent="0.25"/>
    <row r="15901" hidden="1" x14ac:dyDescent="0.25"/>
    <row r="15902" hidden="1" x14ac:dyDescent="0.25"/>
    <row r="15903" hidden="1" x14ac:dyDescent="0.25"/>
    <row r="15904" hidden="1" x14ac:dyDescent="0.25"/>
    <row r="15905" hidden="1" x14ac:dyDescent="0.25"/>
    <row r="15906" hidden="1" x14ac:dyDescent="0.25"/>
    <row r="15907" hidden="1" x14ac:dyDescent="0.25"/>
    <row r="15908" hidden="1" x14ac:dyDescent="0.25"/>
    <row r="15909" hidden="1" x14ac:dyDescent="0.25"/>
    <row r="15910" hidden="1" x14ac:dyDescent="0.25"/>
    <row r="15911" hidden="1" x14ac:dyDescent="0.25"/>
    <row r="15912" hidden="1" x14ac:dyDescent="0.25"/>
    <row r="15913" hidden="1" x14ac:dyDescent="0.25"/>
    <row r="15914" hidden="1" x14ac:dyDescent="0.25"/>
    <row r="15915" hidden="1" x14ac:dyDescent="0.25"/>
    <row r="15916" hidden="1" x14ac:dyDescent="0.25"/>
    <row r="15917" hidden="1" x14ac:dyDescent="0.25"/>
    <row r="15918" hidden="1" x14ac:dyDescent="0.25"/>
    <row r="15919" hidden="1" x14ac:dyDescent="0.25"/>
    <row r="15920" hidden="1" x14ac:dyDescent="0.25"/>
    <row r="15921" hidden="1" x14ac:dyDescent="0.25"/>
    <row r="15922" hidden="1" x14ac:dyDescent="0.25"/>
    <row r="15923" hidden="1" x14ac:dyDescent="0.25"/>
    <row r="15924" hidden="1" x14ac:dyDescent="0.25"/>
    <row r="15925" hidden="1" x14ac:dyDescent="0.25"/>
    <row r="15926" hidden="1" x14ac:dyDescent="0.25"/>
    <row r="15927" hidden="1" x14ac:dyDescent="0.25"/>
    <row r="15928" hidden="1" x14ac:dyDescent="0.25"/>
    <row r="15929" hidden="1" x14ac:dyDescent="0.25"/>
    <row r="15930" hidden="1" x14ac:dyDescent="0.25"/>
    <row r="15931" hidden="1" x14ac:dyDescent="0.25"/>
    <row r="15932" hidden="1" x14ac:dyDescent="0.25"/>
    <row r="15933" hidden="1" x14ac:dyDescent="0.25"/>
    <row r="15934" hidden="1" x14ac:dyDescent="0.25"/>
    <row r="15935" hidden="1" x14ac:dyDescent="0.25"/>
    <row r="15936" hidden="1" x14ac:dyDescent="0.25"/>
    <row r="15937" hidden="1" x14ac:dyDescent="0.25"/>
    <row r="15938" hidden="1" x14ac:dyDescent="0.25"/>
    <row r="15939" hidden="1" x14ac:dyDescent="0.25"/>
    <row r="15940" hidden="1" x14ac:dyDescent="0.25"/>
    <row r="15941" hidden="1" x14ac:dyDescent="0.25"/>
    <row r="15942" hidden="1" x14ac:dyDescent="0.25"/>
    <row r="15943" hidden="1" x14ac:dyDescent="0.25"/>
    <row r="15944" hidden="1" x14ac:dyDescent="0.25"/>
    <row r="15945" hidden="1" x14ac:dyDescent="0.25"/>
    <row r="15946" hidden="1" x14ac:dyDescent="0.25"/>
    <row r="15947" hidden="1" x14ac:dyDescent="0.25"/>
    <row r="15948" hidden="1" x14ac:dyDescent="0.25"/>
    <row r="15949" hidden="1" x14ac:dyDescent="0.25"/>
    <row r="15950" hidden="1" x14ac:dyDescent="0.25"/>
    <row r="15951" hidden="1" x14ac:dyDescent="0.25"/>
    <row r="15952" hidden="1" x14ac:dyDescent="0.25"/>
    <row r="15953" hidden="1" x14ac:dyDescent="0.25"/>
    <row r="15954" hidden="1" x14ac:dyDescent="0.25"/>
    <row r="15955" hidden="1" x14ac:dyDescent="0.25"/>
    <row r="15956" hidden="1" x14ac:dyDescent="0.25"/>
    <row r="15957" hidden="1" x14ac:dyDescent="0.25"/>
    <row r="15958" hidden="1" x14ac:dyDescent="0.25"/>
    <row r="15959" hidden="1" x14ac:dyDescent="0.25"/>
    <row r="15960" hidden="1" x14ac:dyDescent="0.25"/>
    <row r="15961" hidden="1" x14ac:dyDescent="0.25"/>
    <row r="15962" hidden="1" x14ac:dyDescent="0.25"/>
    <row r="15963" hidden="1" x14ac:dyDescent="0.25"/>
    <row r="15964" hidden="1" x14ac:dyDescent="0.25"/>
    <row r="15965" hidden="1" x14ac:dyDescent="0.25"/>
    <row r="15966" hidden="1" x14ac:dyDescent="0.25"/>
    <row r="15967" hidden="1" x14ac:dyDescent="0.25"/>
    <row r="15968" hidden="1" x14ac:dyDescent="0.25"/>
    <row r="15969" hidden="1" x14ac:dyDescent="0.25"/>
    <row r="15970" hidden="1" x14ac:dyDescent="0.25"/>
    <row r="15971" hidden="1" x14ac:dyDescent="0.25"/>
    <row r="15972" hidden="1" x14ac:dyDescent="0.25"/>
    <row r="15973" hidden="1" x14ac:dyDescent="0.25"/>
    <row r="15974" hidden="1" x14ac:dyDescent="0.25"/>
    <row r="15975" hidden="1" x14ac:dyDescent="0.25"/>
    <row r="15976" hidden="1" x14ac:dyDescent="0.25"/>
    <row r="15977" hidden="1" x14ac:dyDescent="0.25"/>
    <row r="15978" hidden="1" x14ac:dyDescent="0.25"/>
    <row r="15979" hidden="1" x14ac:dyDescent="0.25"/>
    <row r="15980" hidden="1" x14ac:dyDescent="0.25"/>
    <row r="15981" hidden="1" x14ac:dyDescent="0.25"/>
    <row r="15982" hidden="1" x14ac:dyDescent="0.25"/>
    <row r="15983" hidden="1" x14ac:dyDescent="0.25"/>
    <row r="15984" hidden="1" x14ac:dyDescent="0.25"/>
    <row r="15985" hidden="1" x14ac:dyDescent="0.25"/>
    <row r="15986" hidden="1" x14ac:dyDescent="0.25"/>
    <row r="15987" hidden="1" x14ac:dyDescent="0.25"/>
    <row r="15988" hidden="1" x14ac:dyDescent="0.25"/>
    <row r="15989" hidden="1" x14ac:dyDescent="0.25"/>
    <row r="15990" hidden="1" x14ac:dyDescent="0.25"/>
    <row r="15991" hidden="1" x14ac:dyDescent="0.25"/>
    <row r="15992" hidden="1" x14ac:dyDescent="0.25"/>
    <row r="15993" hidden="1" x14ac:dyDescent="0.25"/>
    <row r="15994" hidden="1" x14ac:dyDescent="0.25"/>
    <row r="15995" hidden="1" x14ac:dyDescent="0.25"/>
    <row r="15996" hidden="1" x14ac:dyDescent="0.25"/>
    <row r="15997" hidden="1" x14ac:dyDescent="0.25"/>
    <row r="15998" hidden="1" x14ac:dyDescent="0.25"/>
    <row r="15999" hidden="1" x14ac:dyDescent="0.25"/>
    <row r="16000" hidden="1" x14ac:dyDescent="0.25"/>
    <row r="16001" hidden="1" x14ac:dyDescent="0.25"/>
    <row r="16002" hidden="1" x14ac:dyDescent="0.25"/>
    <row r="16003" hidden="1" x14ac:dyDescent="0.25"/>
    <row r="16004" hidden="1" x14ac:dyDescent="0.25"/>
    <row r="16005" hidden="1" x14ac:dyDescent="0.25"/>
    <row r="16006" hidden="1" x14ac:dyDescent="0.25"/>
    <row r="16007" hidden="1" x14ac:dyDescent="0.25"/>
    <row r="16008" hidden="1" x14ac:dyDescent="0.25"/>
    <row r="16009" hidden="1" x14ac:dyDescent="0.25"/>
    <row r="16010" hidden="1" x14ac:dyDescent="0.25"/>
    <row r="16011" hidden="1" x14ac:dyDescent="0.25"/>
    <row r="16012" hidden="1" x14ac:dyDescent="0.25"/>
    <row r="16013" hidden="1" x14ac:dyDescent="0.25"/>
    <row r="16014" hidden="1" x14ac:dyDescent="0.25"/>
    <row r="16015" hidden="1" x14ac:dyDescent="0.25"/>
    <row r="16016" hidden="1" x14ac:dyDescent="0.25"/>
    <row r="16017" hidden="1" x14ac:dyDescent="0.25"/>
    <row r="16018" hidden="1" x14ac:dyDescent="0.25"/>
    <row r="16019" hidden="1" x14ac:dyDescent="0.25"/>
    <row r="16020" hidden="1" x14ac:dyDescent="0.25"/>
    <row r="16021" hidden="1" x14ac:dyDescent="0.25"/>
    <row r="16022" hidden="1" x14ac:dyDescent="0.25"/>
    <row r="16023" hidden="1" x14ac:dyDescent="0.25"/>
    <row r="16024" hidden="1" x14ac:dyDescent="0.25"/>
    <row r="16025" hidden="1" x14ac:dyDescent="0.25"/>
    <row r="16026" hidden="1" x14ac:dyDescent="0.25"/>
    <row r="16027" hidden="1" x14ac:dyDescent="0.25"/>
    <row r="16028" hidden="1" x14ac:dyDescent="0.25"/>
    <row r="16029" hidden="1" x14ac:dyDescent="0.25"/>
    <row r="16030" hidden="1" x14ac:dyDescent="0.25"/>
    <row r="16031" hidden="1" x14ac:dyDescent="0.25"/>
    <row r="16032" hidden="1" x14ac:dyDescent="0.25"/>
    <row r="16033" hidden="1" x14ac:dyDescent="0.25"/>
    <row r="16034" hidden="1" x14ac:dyDescent="0.25"/>
    <row r="16035" hidden="1" x14ac:dyDescent="0.25"/>
    <row r="16036" hidden="1" x14ac:dyDescent="0.25"/>
    <row r="16037" hidden="1" x14ac:dyDescent="0.25"/>
    <row r="16038" hidden="1" x14ac:dyDescent="0.25"/>
    <row r="16039" hidden="1" x14ac:dyDescent="0.25"/>
    <row r="16040" hidden="1" x14ac:dyDescent="0.25"/>
    <row r="16041" hidden="1" x14ac:dyDescent="0.25"/>
    <row r="16042" hidden="1" x14ac:dyDescent="0.25"/>
    <row r="16043" hidden="1" x14ac:dyDescent="0.25"/>
    <row r="16044" hidden="1" x14ac:dyDescent="0.25"/>
    <row r="16045" hidden="1" x14ac:dyDescent="0.25"/>
    <row r="16046" hidden="1" x14ac:dyDescent="0.25"/>
    <row r="16047" hidden="1" x14ac:dyDescent="0.25"/>
    <row r="16048" hidden="1" x14ac:dyDescent="0.25"/>
    <row r="16049" hidden="1" x14ac:dyDescent="0.25"/>
    <row r="16050" hidden="1" x14ac:dyDescent="0.25"/>
    <row r="16051" hidden="1" x14ac:dyDescent="0.25"/>
    <row r="16052" hidden="1" x14ac:dyDescent="0.25"/>
    <row r="16053" hidden="1" x14ac:dyDescent="0.25"/>
    <row r="16054" hidden="1" x14ac:dyDescent="0.25"/>
    <row r="16055" hidden="1" x14ac:dyDescent="0.25"/>
    <row r="16056" hidden="1" x14ac:dyDescent="0.25"/>
    <row r="16057" hidden="1" x14ac:dyDescent="0.25"/>
    <row r="16058" hidden="1" x14ac:dyDescent="0.25"/>
    <row r="16059" hidden="1" x14ac:dyDescent="0.25"/>
    <row r="16060" hidden="1" x14ac:dyDescent="0.25"/>
    <row r="16061" hidden="1" x14ac:dyDescent="0.25"/>
    <row r="16062" hidden="1" x14ac:dyDescent="0.25"/>
    <row r="16063" hidden="1" x14ac:dyDescent="0.25"/>
    <row r="16064" hidden="1" x14ac:dyDescent="0.25"/>
    <row r="16065" hidden="1" x14ac:dyDescent="0.25"/>
    <row r="16066" hidden="1" x14ac:dyDescent="0.25"/>
    <row r="16067" hidden="1" x14ac:dyDescent="0.25"/>
    <row r="16068" hidden="1" x14ac:dyDescent="0.25"/>
    <row r="16069" hidden="1" x14ac:dyDescent="0.25"/>
    <row r="16070" hidden="1" x14ac:dyDescent="0.25"/>
    <row r="16071" hidden="1" x14ac:dyDescent="0.25"/>
    <row r="16072" hidden="1" x14ac:dyDescent="0.25"/>
    <row r="16073" hidden="1" x14ac:dyDescent="0.25"/>
    <row r="16074" hidden="1" x14ac:dyDescent="0.25"/>
    <row r="16075" hidden="1" x14ac:dyDescent="0.25"/>
    <row r="16076" hidden="1" x14ac:dyDescent="0.25"/>
    <row r="16077" hidden="1" x14ac:dyDescent="0.25"/>
    <row r="16078" hidden="1" x14ac:dyDescent="0.25"/>
    <row r="16079" hidden="1" x14ac:dyDescent="0.25"/>
    <row r="16080" hidden="1" x14ac:dyDescent="0.25"/>
    <row r="16081" hidden="1" x14ac:dyDescent="0.25"/>
    <row r="16082" hidden="1" x14ac:dyDescent="0.25"/>
    <row r="16083" hidden="1" x14ac:dyDescent="0.25"/>
    <row r="16084" hidden="1" x14ac:dyDescent="0.25"/>
    <row r="16085" hidden="1" x14ac:dyDescent="0.25"/>
    <row r="16086" hidden="1" x14ac:dyDescent="0.25"/>
    <row r="16087" hidden="1" x14ac:dyDescent="0.25"/>
    <row r="16088" hidden="1" x14ac:dyDescent="0.25"/>
    <row r="16089" hidden="1" x14ac:dyDescent="0.25"/>
    <row r="16090" hidden="1" x14ac:dyDescent="0.25"/>
    <row r="16091" hidden="1" x14ac:dyDescent="0.25"/>
    <row r="16092" hidden="1" x14ac:dyDescent="0.25"/>
    <row r="16093" hidden="1" x14ac:dyDescent="0.25"/>
    <row r="16094" hidden="1" x14ac:dyDescent="0.25"/>
    <row r="16095" hidden="1" x14ac:dyDescent="0.25"/>
    <row r="16096" hidden="1" x14ac:dyDescent="0.25"/>
    <row r="16097" hidden="1" x14ac:dyDescent="0.25"/>
    <row r="16098" hidden="1" x14ac:dyDescent="0.25"/>
    <row r="16099" hidden="1" x14ac:dyDescent="0.25"/>
    <row r="16100" hidden="1" x14ac:dyDescent="0.25"/>
    <row r="16101" hidden="1" x14ac:dyDescent="0.25"/>
    <row r="16102" hidden="1" x14ac:dyDescent="0.25"/>
    <row r="16103" hidden="1" x14ac:dyDescent="0.25"/>
    <row r="16104" hidden="1" x14ac:dyDescent="0.25"/>
    <row r="16105" hidden="1" x14ac:dyDescent="0.25"/>
    <row r="16106" hidden="1" x14ac:dyDescent="0.25"/>
    <row r="16107" hidden="1" x14ac:dyDescent="0.25"/>
    <row r="16108" hidden="1" x14ac:dyDescent="0.25"/>
    <row r="16109" hidden="1" x14ac:dyDescent="0.25"/>
    <row r="16110" hidden="1" x14ac:dyDescent="0.25"/>
    <row r="16111" hidden="1" x14ac:dyDescent="0.25"/>
    <row r="16112" hidden="1" x14ac:dyDescent="0.25"/>
    <row r="16113" hidden="1" x14ac:dyDescent="0.25"/>
    <row r="16114" hidden="1" x14ac:dyDescent="0.25"/>
    <row r="16115" hidden="1" x14ac:dyDescent="0.25"/>
    <row r="16116" hidden="1" x14ac:dyDescent="0.25"/>
    <row r="16117" hidden="1" x14ac:dyDescent="0.25"/>
    <row r="16118" hidden="1" x14ac:dyDescent="0.25"/>
    <row r="16119" hidden="1" x14ac:dyDescent="0.25"/>
    <row r="16120" hidden="1" x14ac:dyDescent="0.25"/>
    <row r="16121" hidden="1" x14ac:dyDescent="0.25"/>
    <row r="16122" hidden="1" x14ac:dyDescent="0.25"/>
    <row r="16123" hidden="1" x14ac:dyDescent="0.25"/>
    <row r="16124" hidden="1" x14ac:dyDescent="0.25"/>
    <row r="16125" hidden="1" x14ac:dyDescent="0.25"/>
    <row r="16126" hidden="1" x14ac:dyDescent="0.25"/>
    <row r="16127" hidden="1" x14ac:dyDescent="0.25"/>
    <row r="16128" hidden="1" x14ac:dyDescent="0.25"/>
    <row r="16129" hidden="1" x14ac:dyDescent="0.25"/>
    <row r="16130" hidden="1" x14ac:dyDescent="0.25"/>
    <row r="16131" hidden="1" x14ac:dyDescent="0.25"/>
    <row r="16132" hidden="1" x14ac:dyDescent="0.25"/>
    <row r="16133" hidden="1" x14ac:dyDescent="0.25"/>
    <row r="16134" hidden="1" x14ac:dyDescent="0.25"/>
    <row r="16135" hidden="1" x14ac:dyDescent="0.25"/>
    <row r="16136" hidden="1" x14ac:dyDescent="0.25"/>
    <row r="16137" hidden="1" x14ac:dyDescent="0.25"/>
    <row r="16138" hidden="1" x14ac:dyDescent="0.25"/>
    <row r="16139" hidden="1" x14ac:dyDescent="0.25"/>
    <row r="16140" hidden="1" x14ac:dyDescent="0.25"/>
    <row r="16141" hidden="1" x14ac:dyDescent="0.25"/>
    <row r="16142" hidden="1" x14ac:dyDescent="0.25"/>
    <row r="16143" hidden="1" x14ac:dyDescent="0.25"/>
    <row r="16144" hidden="1" x14ac:dyDescent="0.25"/>
    <row r="16145" hidden="1" x14ac:dyDescent="0.25"/>
    <row r="16146" hidden="1" x14ac:dyDescent="0.25"/>
    <row r="16147" hidden="1" x14ac:dyDescent="0.25"/>
    <row r="16148" hidden="1" x14ac:dyDescent="0.25"/>
    <row r="16149" hidden="1" x14ac:dyDescent="0.25"/>
    <row r="16150" hidden="1" x14ac:dyDescent="0.25"/>
    <row r="16151" hidden="1" x14ac:dyDescent="0.25"/>
    <row r="16152" hidden="1" x14ac:dyDescent="0.25"/>
    <row r="16153" hidden="1" x14ac:dyDescent="0.25"/>
    <row r="16154" hidden="1" x14ac:dyDescent="0.25"/>
    <row r="16155" hidden="1" x14ac:dyDescent="0.25"/>
    <row r="16156" hidden="1" x14ac:dyDescent="0.25"/>
    <row r="16157" hidden="1" x14ac:dyDescent="0.25"/>
    <row r="16158" hidden="1" x14ac:dyDescent="0.25"/>
    <row r="16159" hidden="1" x14ac:dyDescent="0.25"/>
    <row r="16160" hidden="1" x14ac:dyDescent="0.25"/>
    <row r="16161" hidden="1" x14ac:dyDescent="0.25"/>
    <row r="16162" hidden="1" x14ac:dyDescent="0.25"/>
    <row r="16163" hidden="1" x14ac:dyDescent="0.25"/>
    <row r="16164" hidden="1" x14ac:dyDescent="0.25"/>
    <row r="16165" hidden="1" x14ac:dyDescent="0.25"/>
    <row r="16166" hidden="1" x14ac:dyDescent="0.25"/>
    <row r="16167" hidden="1" x14ac:dyDescent="0.25"/>
    <row r="16168" hidden="1" x14ac:dyDescent="0.25"/>
    <row r="16169" hidden="1" x14ac:dyDescent="0.25"/>
    <row r="16170" hidden="1" x14ac:dyDescent="0.25"/>
    <row r="16171" hidden="1" x14ac:dyDescent="0.25"/>
    <row r="16172" hidden="1" x14ac:dyDescent="0.25"/>
    <row r="16173" hidden="1" x14ac:dyDescent="0.25"/>
    <row r="16174" hidden="1" x14ac:dyDescent="0.25"/>
    <row r="16175" hidden="1" x14ac:dyDescent="0.25"/>
    <row r="16176" hidden="1" x14ac:dyDescent="0.25"/>
    <row r="16177" hidden="1" x14ac:dyDescent="0.25"/>
    <row r="16178" hidden="1" x14ac:dyDescent="0.25"/>
    <row r="16179" hidden="1" x14ac:dyDescent="0.25"/>
    <row r="16180" hidden="1" x14ac:dyDescent="0.25"/>
    <row r="16181" hidden="1" x14ac:dyDescent="0.25"/>
    <row r="16182" hidden="1" x14ac:dyDescent="0.25"/>
    <row r="16183" hidden="1" x14ac:dyDescent="0.25"/>
    <row r="16184" hidden="1" x14ac:dyDescent="0.25"/>
    <row r="16185" hidden="1" x14ac:dyDescent="0.25"/>
    <row r="16186" hidden="1" x14ac:dyDescent="0.25"/>
    <row r="16187" hidden="1" x14ac:dyDescent="0.25"/>
    <row r="16188" hidden="1" x14ac:dyDescent="0.25"/>
    <row r="16189" hidden="1" x14ac:dyDescent="0.25"/>
    <row r="16190" hidden="1" x14ac:dyDescent="0.25"/>
    <row r="16191" hidden="1" x14ac:dyDescent="0.25"/>
    <row r="16192" hidden="1" x14ac:dyDescent="0.25"/>
    <row r="16193" hidden="1" x14ac:dyDescent="0.25"/>
    <row r="16194" hidden="1" x14ac:dyDescent="0.25"/>
    <row r="16195" hidden="1" x14ac:dyDescent="0.25"/>
    <row r="16196" hidden="1" x14ac:dyDescent="0.25"/>
    <row r="16197" hidden="1" x14ac:dyDescent="0.25"/>
    <row r="16198" hidden="1" x14ac:dyDescent="0.25"/>
    <row r="16199" hidden="1" x14ac:dyDescent="0.25"/>
    <row r="16200" hidden="1" x14ac:dyDescent="0.25"/>
    <row r="16201" hidden="1" x14ac:dyDescent="0.25"/>
    <row r="16202" hidden="1" x14ac:dyDescent="0.25"/>
    <row r="16203" hidden="1" x14ac:dyDescent="0.25"/>
    <row r="16204" hidden="1" x14ac:dyDescent="0.25"/>
    <row r="16205" hidden="1" x14ac:dyDescent="0.25"/>
    <row r="16206" hidden="1" x14ac:dyDescent="0.25"/>
    <row r="16207" hidden="1" x14ac:dyDescent="0.25"/>
    <row r="16208" hidden="1" x14ac:dyDescent="0.25"/>
    <row r="16209" hidden="1" x14ac:dyDescent="0.25"/>
    <row r="16210" hidden="1" x14ac:dyDescent="0.25"/>
    <row r="16211" hidden="1" x14ac:dyDescent="0.25"/>
    <row r="16212" hidden="1" x14ac:dyDescent="0.25"/>
    <row r="16213" hidden="1" x14ac:dyDescent="0.25"/>
    <row r="16214" hidden="1" x14ac:dyDescent="0.25"/>
    <row r="16215" hidden="1" x14ac:dyDescent="0.25"/>
    <row r="16216" hidden="1" x14ac:dyDescent="0.25"/>
    <row r="16217" hidden="1" x14ac:dyDescent="0.25"/>
    <row r="16218" hidden="1" x14ac:dyDescent="0.25"/>
    <row r="16219" hidden="1" x14ac:dyDescent="0.25"/>
    <row r="16220" hidden="1" x14ac:dyDescent="0.25"/>
    <row r="16221" hidden="1" x14ac:dyDescent="0.25"/>
    <row r="16222" hidden="1" x14ac:dyDescent="0.25"/>
    <row r="16223" hidden="1" x14ac:dyDescent="0.25"/>
    <row r="16224" hidden="1" x14ac:dyDescent="0.25"/>
    <row r="16225" hidden="1" x14ac:dyDescent="0.25"/>
    <row r="16226" hidden="1" x14ac:dyDescent="0.25"/>
    <row r="16227" hidden="1" x14ac:dyDescent="0.25"/>
    <row r="16228" hidden="1" x14ac:dyDescent="0.25"/>
    <row r="16229" hidden="1" x14ac:dyDescent="0.25"/>
    <row r="16230" hidden="1" x14ac:dyDescent="0.25"/>
    <row r="16231" hidden="1" x14ac:dyDescent="0.25"/>
    <row r="16232" hidden="1" x14ac:dyDescent="0.25"/>
    <row r="16233" hidden="1" x14ac:dyDescent="0.25"/>
    <row r="16234" hidden="1" x14ac:dyDescent="0.25"/>
    <row r="16235" hidden="1" x14ac:dyDescent="0.25"/>
    <row r="16236" hidden="1" x14ac:dyDescent="0.25"/>
    <row r="16237" hidden="1" x14ac:dyDescent="0.25"/>
    <row r="16238" hidden="1" x14ac:dyDescent="0.25"/>
    <row r="16239" hidden="1" x14ac:dyDescent="0.25"/>
    <row r="16240" hidden="1" x14ac:dyDescent="0.25"/>
    <row r="16241" hidden="1" x14ac:dyDescent="0.25"/>
    <row r="16242" hidden="1" x14ac:dyDescent="0.25"/>
    <row r="16243" hidden="1" x14ac:dyDescent="0.25"/>
    <row r="16244" hidden="1" x14ac:dyDescent="0.25"/>
    <row r="16245" hidden="1" x14ac:dyDescent="0.25"/>
    <row r="16246" hidden="1" x14ac:dyDescent="0.25"/>
    <row r="16247" hidden="1" x14ac:dyDescent="0.25"/>
    <row r="16248" hidden="1" x14ac:dyDescent="0.25"/>
    <row r="16249" hidden="1" x14ac:dyDescent="0.25"/>
    <row r="16250" hidden="1" x14ac:dyDescent="0.25"/>
    <row r="16251" hidden="1" x14ac:dyDescent="0.25"/>
    <row r="16252" hidden="1" x14ac:dyDescent="0.25"/>
    <row r="16253" hidden="1" x14ac:dyDescent="0.25"/>
    <row r="16254" hidden="1" x14ac:dyDescent="0.25"/>
    <row r="16255" hidden="1" x14ac:dyDescent="0.25"/>
    <row r="16256" hidden="1" x14ac:dyDescent="0.25"/>
    <row r="16257" hidden="1" x14ac:dyDescent="0.25"/>
    <row r="16258" hidden="1" x14ac:dyDescent="0.25"/>
    <row r="16259" hidden="1" x14ac:dyDescent="0.25"/>
    <row r="16260" hidden="1" x14ac:dyDescent="0.25"/>
    <row r="16261" hidden="1" x14ac:dyDescent="0.25"/>
    <row r="16262" hidden="1" x14ac:dyDescent="0.25"/>
    <row r="16263" hidden="1" x14ac:dyDescent="0.25"/>
    <row r="16264" hidden="1" x14ac:dyDescent="0.25"/>
    <row r="16265" hidden="1" x14ac:dyDescent="0.25"/>
    <row r="16266" hidden="1" x14ac:dyDescent="0.25"/>
    <row r="16267" hidden="1" x14ac:dyDescent="0.25"/>
    <row r="16268" hidden="1" x14ac:dyDescent="0.25"/>
    <row r="16269" hidden="1" x14ac:dyDescent="0.25"/>
    <row r="16270" hidden="1" x14ac:dyDescent="0.25"/>
    <row r="16271" hidden="1" x14ac:dyDescent="0.25"/>
    <row r="16272" hidden="1" x14ac:dyDescent="0.25"/>
    <row r="16273" hidden="1" x14ac:dyDescent="0.25"/>
    <row r="16274" hidden="1" x14ac:dyDescent="0.25"/>
    <row r="16275" hidden="1" x14ac:dyDescent="0.25"/>
    <row r="16276" hidden="1" x14ac:dyDescent="0.25"/>
    <row r="16277" hidden="1" x14ac:dyDescent="0.25"/>
    <row r="16278" hidden="1" x14ac:dyDescent="0.25"/>
    <row r="16279" hidden="1" x14ac:dyDescent="0.25"/>
    <row r="16280" hidden="1" x14ac:dyDescent="0.25"/>
    <row r="16281" hidden="1" x14ac:dyDescent="0.25"/>
    <row r="16282" hidden="1" x14ac:dyDescent="0.25"/>
    <row r="16283" hidden="1" x14ac:dyDescent="0.25"/>
    <row r="16284" hidden="1" x14ac:dyDescent="0.25"/>
    <row r="16285" hidden="1" x14ac:dyDescent="0.25"/>
    <row r="16286" hidden="1" x14ac:dyDescent="0.25"/>
    <row r="16287" hidden="1" x14ac:dyDescent="0.25"/>
    <row r="16288" hidden="1" x14ac:dyDescent="0.25"/>
    <row r="16289" hidden="1" x14ac:dyDescent="0.25"/>
    <row r="16290" hidden="1" x14ac:dyDescent="0.25"/>
    <row r="16291" hidden="1" x14ac:dyDescent="0.25"/>
    <row r="16292" hidden="1" x14ac:dyDescent="0.25"/>
    <row r="16293" hidden="1" x14ac:dyDescent="0.25"/>
    <row r="16294" hidden="1" x14ac:dyDescent="0.25"/>
    <row r="16295" hidden="1" x14ac:dyDescent="0.25"/>
    <row r="16296" hidden="1" x14ac:dyDescent="0.25"/>
    <row r="16297" hidden="1" x14ac:dyDescent="0.25"/>
    <row r="16298" hidden="1" x14ac:dyDescent="0.25"/>
    <row r="16299" hidden="1" x14ac:dyDescent="0.25"/>
    <row r="16300" hidden="1" x14ac:dyDescent="0.25"/>
    <row r="16301" hidden="1" x14ac:dyDescent="0.25"/>
    <row r="16302" hidden="1" x14ac:dyDescent="0.25"/>
    <row r="16303" hidden="1" x14ac:dyDescent="0.25"/>
    <row r="16304" hidden="1" x14ac:dyDescent="0.25"/>
    <row r="16305" hidden="1" x14ac:dyDescent="0.25"/>
    <row r="16306" hidden="1" x14ac:dyDescent="0.25"/>
    <row r="16307" hidden="1" x14ac:dyDescent="0.25"/>
    <row r="16308" hidden="1" x14ac:dyDescent="0.25"/>
    <row r="16309" hidden="1" x14ac:dyDescent="0.25"/>
    <row r="16310" hidden="1" x14ac:dyDescent="0.25"/>
    <row r="16311" hidden="1" x14ac:dyDescent="0.25"/>
    <row r="16312" hidden="1" x14ac:dyDescent="0.25"/>
    <row r="16313" hidden="1" x14ac:dyDescent="0.25"/>
    <row r="16314" hidden="1" x14ac:dyDescent="0.25"/>
    <row r="16315" hidden="1" x14ac:dyDescent="0.25"/>
    <row r="16316" hidden="1" x14ac:dyDescent="0.25"/>
    <row r="16317" hidden="1" x14ac:dyDescent="0.25"/>
    <row r="16318" hidden="1" x14ac:dyDescent="0.25"/>
    <row r="16319" hidden="1" x14ac:dyDescent="0.25"/>
    <row r="16320" hidden="1" x14ac:dyDescent="0.25"/>
    <row r="16321" hidden="1" x14ac:dyDescent="0.25"/>
    <row r="16322" hidden="1" x14ac:dyDescent="0.25"/>
    <row r="16323" hidden="1" x14ac:dyDescent="0.25"/>
    <row r="16324" hidden="1" x14ac:dyDescent="0.25"/>
    <row r="16325" hidden="1" x14ac:dyDescent="0.25"/>
    <row r="16326" hidden="1" x14ac:dyDescent="0.25"/>
    <row r="16327" hidden="1" x14ac:dyDescent="0.25"/>
    <row r="16328" hidden="1" x14ac:dyDescent="0.25"/>
    <row r="16329" hidden="1" x14ac:dyDescent="0.25"/>
    <row r="16330" hidden="1" x14ac:dyDescent="0.25"/>
    <row r="16331" hidden="1" x14ac:dyDescent="0.25"/>
    <row r="16332" hidden="1" x14ac:dyDescent="0.25"/>
    <row r="16333" hidden="1" x14ac:dyDescent="0.25"/>
    <row r="16334" hidden="1" x14ac:dyDescent="0.25"/>
    <row r="16335" hidden="1" x14ac:dyDescent="0.25"/>
    <row r="16336" hidden="1" x14ac:dyDescent="0.25"/>
    <row r="16337" hidden="1" x14ac:dyDescent="0.25"/>
    <row r="16338" hidden="1" x14ac:dyDescent="0.25"/>
    <row r="16339" hidden="1" x14ac:dyDescent="0.25"/>
    <row r="16340" hidden="1" x14ac:dyDescent="0.25"/>
    <row r="16341" hidden="1" x14ac:dyDescent="0.25"/>
    <row r="16342" hidden="1" x14ac:dyDescent="0.25"/>
    <row r="16343" hidden="1" x14ac:dyDescent="0.25"/>
    <row r="16344" hidden="1" x14ac:dyDescent="0.25"/>
    <row r="16345" hidden="1" x14ac:dyDescent="0.25"/>
    <row r="16346" hidden="1" x14ac:dyDescent="0.25"/>
    <row r="16347" hidden="1" x14ac:dyDescent="0.25"/>
    <row r="16348" hidden="1" x14ac:dyDescent="0.25"/>
    <row r="16349" hidden="1" x14ac:dyDescent="0.25"/>
    <row r="16350" hidden="1" x14ac:dyDescent="0.25"/>
    <row r="16351" hidden="1" x14ac:dyDescent="0.25"/>
    <row r="16352" hidden="1" x14ac:dyDescent="0.25"/>
    <row r="16353" hidden="1" x14ac:dyDescent="0.25"/>
    <row r="16354" hidden="1" x14ac:dyDescent="0.25"/>
    <row r="16355" hidden="1" x14ac:dyDescent="0.25"/>
    <row r="16356" hidden="1" x14ac:dyDescent="0.25"/>
    <row r="16357" hidden="1" x14ac:dyDescent="0.25"/>
    <row r="16358" hidden="1" x14ac:dyDescent="0.25"/>
    <row r="16359" hidden="1" x14ac:dyDescent="0.25"/>
    <row r="16360" hidden="1" x14ac:dyDescent="0.25"/>
    <row r="16361" hidden="1" x14ac:dyDescent="0.25"/>
    <row r="16362" hidden="1" x14ac:dyDescent="0.25"/>
    <row r="16363" hidden="1" x14ac:dyDescent="0.25"/>
    <row r="16364" hidden="1" x14ac:dyDescent="0.25"/>
    <row r="16365" hidden="1" x14ac:dyDescent="0.25"/>
    <row r="16366" hidden="1" x14ac:dyDescent="0.25"/>
    <row r="16367" hidden="1" x14ac:dyDescent="0.25"/>
    <row r="16368" hidden="1" x14ac:dyDescent="0.25"/>
    <row r="16369" hidden="1" x14ac:dyDescent="0.25"/>
    <row r="16370" hidden="1" x14ac:dyDescent="0.25"/>
    <row r="16371" hidden="1" x14ac:dyDescent="0.25"/>
    <row r="16372" hidden="1" x14ac:dyDescent="0.25"/>
    <row r="16373" hidden="1" x14ac:dyDescent="0.25"/>
    <row r="16374" hidden="1" x14ac:dyDescent="0.25"/>
    <row r="16375" hidden="1" x14ac:dyDescent="0.25"/>
    <row r="16376" hidden="1" x14ac:dyDescent="0.25"/>
    <row r="16377" hidden="1" x14ac:dyDescent="0.25"/>
    <row r="16378" hidden="1" x14ac:dyDescent="0.25"/>
    <row r="16379" hidden="1" x14ac:dyDescent="0.25"/>
    <row r="16380" hidden="1" x14ac:dyDescent="0.25"/>
    <row r="16381" hidden="1" x14ac:dyDescent="0.25"/>
    <row r="16382" hidden="1" x14ac:dyDescent="0.25"/>
    <row r="16383" hidden="1" x14ac:dyDescent="0.25"/>
    <row r="16384" hidden="1" x14ac:dyDescent="0.25"/>
    <row r="16385" hidden="1" x14ac:dyDescent="0.25"/>
    <row r="16386" hidden="1" x14ac:dyDescent="0.25"/>
    <row r="16387" hidden="1" x14ac:dyDescent="0.25"/>
    <row r="16388" hidden="1" x14ac:dyDescent="0.25"/>
    <row r="16389" hidden="1" x14ac:dyDescent="0.25"/>
    <row r="16390" hidden="1" x14ac:dyDescent="0.25"/>
    <row r="16391" hidden="1" x14ac:dyDescent="0.25"/>
    <row r="16392" hidden="1" x14ac:dyDescent="0.25"/>
    <row r="16393" hidden="1" x14ac:dyDescent="0.25"/>
    <row r="16394" hidden="1" x14ac:dyDescent="0.25"/>
    <row r="16395" hidden="1" x14ac:dyDescent="0.25"/>
    <row r="16396" hidden="1" x14ac:dyDescent="0.25"/>
    <row r="16397" hidden="1" x14ac:dyDescent="0.25"/>
    <row r="16398" hidden="1" x14ac:dyDescent="0.25"/>
    <row r="16399" hidden="1" x14ac:dyDescent="0.25"/>
    <row r="16400" hidden="1" x14ac:dyDescent="0.25"/>
    <row r="16401" hidden="1" x14ac:dyDescent="0.25"/>
    <row r="16402" hidden="1" x14ac:dyDescent="0.25"/>
    <row r="16403" hidden="1" x14ac:dyDescent="0.25"/>
    <row r="16404" hidden="1" x14ac:dyDescent="0.25"/>
    <row r="16405" hidden="1" x14ac:dyDescent="0.25"/>
    <row r="16406" hidden="1" x14ac:dyDescent="0.25"/>
    <row r="16407" hidden="1" x14ac:dyDescent="0.25"/>
    <row r="16408" hidden="1" x14ac:dyDescent="0.25"/>
    <row r="16409" hidden="1" x14ac:dyDescent="0.25"/>
    <row r="16410" hidden="1" x14ac:dyDescent="0.25"/>
    <row r="16411" hidden="1" x14ac:dyDescent="0.25"/>
    <row r="16412" hidden="1" x14ac:dyDescent="0.25"/>
    <row r="16413" hidden="1" x14ac:dyDescent="0.25"/>
    <row r="16414" hidden="1" x14ac:dyDescent="0.25"/>
    <row r="16415" hidden="1" x14ac:dyDescent="0.25"/>
    <row r="16416" hidden="1" x14ac:dyDescent="0.25"/>
    <row r="16417" hidden="1" x14ac:dyDescent="0.25"/>
    <row r="16418" hidden="1" x14ac:dyDescent="0.25"/>
    <row r="16419" hidden="1" x14ac:dyDescent="0.25"/>
    <row r="16420" hidden="1" x14ac:dyDescent="0.25"/>
    <row r="16421" hidden="1" x14ac:dyDescent="0.25"/>
    <row r="16422" hidden="1" x14ac:dyDescent="0.25"/>
    <row r="16423" hidden="1" x14ac:dyDescent="0.25"/>
    <row r="16424" hidden="1" x14ac:dyDescent="0.25"/>
    <row r="16425" hidden="1" x14ac:dyDescent="0.25"/>
    <row r="16426" hidden="1" x14ac:dyDescent="0.25"/>
    <row r="16427" hidden="1" x14ac:dyDescent="0.25"/>
    <row r="16428" hidden="1" x14ac:dyDescent="0.25"/>
    <row r="16429" hidden="1" x14ac:dyDescent="0.25"/>
    <row r="16430" hidden="1" x14ac:dyDescent="0.25"/>
    <row r="16431" hidden="1" x14ac:dyDescent="0.25"/>
    <row r="16432" hidden="1" x14ac:dyDescent="0.25"/>
    <row r="16433" hidden="1" x14ac:dyDescent="0.25"/>
    <row r="16434" hidden="1" x14ac:dyDescent="0.25"/>
    <row r="16435" hidden="1" x14ac:dyDescent="0.25"/>
    <row r="16436" hidden="1" x14ac:dyDescent="0.25"/>
    <row r="16437" hidden="1" x14ac:dyDescent="0.25"/>
    <row r="16438" hidden="1" x14ac:dyDescent="0.25"/>
    <row r="16439" hidden="1" x14ac:dyDescent="0.25"/>
    <row r="16440" hidden="1" x14ac:dyDescent="0.25"/>
    <row r="16441" hidden="1" x14ac:dyDescent="0.25"/>
    <row r="16442" hidden="1" x14ac:dyDescent="0.25"/>
    <row r="16443" hidden="1" x14ac:dyDescent="0.25"/>
    <row r="16444" hidden="1" x14ac:dyDescent="0.25"/>
    <row r="16445" hidden="1" x14ac:dyDescent="0.25"/>
    <row r="16446" hidden="1" x14ac:dyDescent="0.25"/>
    <row r="16447" hidden="1" x14ac:dyDescent="0.25"/>
    <row r="16448" hidden="1" x14ac:dyDescent="0.25"/>
    <row r="16449" hidden="1" x14ac:dyDescent="0.25"/>
    <row r="16450" hidden="1" x14ac:dyDescent="0.25"/>
    <row r="16451" hidden="1" x14ac:dyDescent="0.25"/>
    <row r="16452" hidden="1" x14ac:dyDescent="0.25"/>
    <row r="16453" hidden="1" x14ac:dyDescent="0.25"/>
    <row r="16454" hidden="1" x14ac:dyDescent="0.25"/>
    <row r="16455" hidden="1" x14ac:dyDescent="0.25"/>
    <row r="16456" hidden="1" x14ac:dyDescent="0.25"/>
    <row r="16457" hidden="1" x14ac:dyDescent="0.25"/>
    <row r="16458" hidden="1" x14ac:dyDescent="0.25"/>
    <row r="16459" hidden="1" x14ac:dyDescent="0.25"/>
    <row r="16460" hidden="1" x14ac:dyDescent="0.25"/>
    <row r="16461" hidden="1" x14ac:dyDescent="0.25"/>
    <row r="16462" hidden="1" x14ac:dyDescent="0.25"/>
    <row r="16463" hidden="1" x14ac:dyDescent="0.25"/>
    <row r="16464" hidden="1" x14ac:dyDescent="0.25"/>
    <row r="16465" hidden="1" x14ac:dyDescent="0.25"/>
    <row r="16466" hidden="1" x14ac:dyDescent="0.25"/>
    <row r="16467" hidden="1" x14ac:dyDescent="0.25"/>
    <row r="16468" hidden="1" x14ac:dyDescent="0.25"/>
    <row r="16469" hidden="1" x14ac:dyDescent="0.25"/>
    <row r="16470" hidden="1" x14ac:dyDescent="0.25"/>
    <row r="16471" hidden="1" x14ac:dyDescent="0.25"/>
    <row r="16472" hidden="1" x14ac:dyDescent="0.25"/>
    <row r="16473" hidden="1" x14ac:dyDescent="0.25"/>
    <row r="16474" hidden="1" x14ac:dyDescent="0.25"/>
    <row r="16475" hidden="1" x14ac:dyDescent="0.25"/>
    <row r="16476" hidden="1" x14ac:dyDescent="0.25"/>
    <row r="16477" hidden="1" x14ac:dyDescent="0.25"/>
    <row r="16478" hidden="1" x14ac:dyDescent="0.25"/>
    <row r="16479" hidden="1" x14ac:dyDescent="0.25"/>
    <row r="16480" hidden="1" x14ac:dyDescent="0.25"/>
    <row r="16481" hidden="1" x14ac:dyDescent="0.25"/>
    <row r="16482" hidden="1" x14ac:dyDescent="0.25"/>
    <row r="16483" hidden="1" x14ac:dyDescent="0.25"/>
    <row r="16484" hidden="1" x14ac:dyDescent="0.25"/>
    <row r="16485" hidden="1" x14ac:dyDescent="0.25"/>
    <row r="16486" hidden="1" x14ac:dyDescent="0.25"/>
    <row r="16487" hidden="1" x14ac:dyDescent="0.25"/>
    <row r="16488" hidden="1" x14ac:dyDescent="0.25"/>
    <row r="16489" hidden="1" x14ac:dyDescent="0.25"/>
    <row r="16490" hidden="1" x14ac:dyDescent="0.25"/>
    <row r="16491" hidden="1" x14ac:dyDescent="0.25"/>
    <row r="16492" hidden="1" x14ac:dyDescent="0.25"/>
    <row r="16493" hidden="1" x14ac:dyDescent="0.25"/>
    <row r="16494" hidden="1" x14ac:dyDescent="0.25"/>
    <row r="16495" hidden="1" x14ac:dyDescent="0.25"/>
    <row r="16496" hidden="1" x14ac:dyDescent="0.25"/>
    <row r="16497" hidden="1" x14ac:dyDescent="0.25"/>
    <row r="16498" hidden="1" x14ac:dyDescent="0.25"/>
    <row r="16499" hidden="1" x14ac:dyDescent="0.25"/>
    <row r="16500" hidden="1" x14ac:dyDescent="0.25"/>
    <row r="16501" hidden="1" x14ac:dyDescent="0.25"/>
    <row r="16502" hidden="1" x14ac:dyDescent="0.25"/>
    <row r="16503" hidden="1" x14ac:dyDescent="0.25"/>
    <row r="16504" hidden="1" x14ac:dyDescent="0.25"/>
    <row r="16505" hidden="1" x14ac:dyDescent="0.25"/>
    <row r="16506" hidden="1" x14ac:dyDescent="0.25"/>
    <row r="16507" hidden="1" x14ac:dyDescent="0.25"/>
    <row r="16508" hidden="1" x14ac:dyDescent="0.25"/>
    <row r="16509" hidden="1" x14ac:dyDescent="0.25"/>
    <row r="16510" hidden="1" x14ac:dyDescent="0.25"/>
    <row r="16511" hidden="1" x14ac:dyDescent="0.25"/>
    <row r="16512" hidden="1" x14ac:dyDescent="0.25"/>
    <row r="16513" hidden="1" x14ac:dyDescent="0.25"/>
    <row r="16514" hidden="1" x14ac:dyDescent="0.25"/>
    <row r="16515" hidden="1" x14ac:dyDescent="0.25"/>
    <row r="16516" hidden="1" x14ac:dyDescent="0.25"/>
    <row r="16517" hidden="1" x14ac:dyDescent="0.25"/>
    <row r="16518" hidden="1" x14ac:dyDescent="0.25"/>
    <row r="16519" hidden="1" x14ac:dyDescent="0.25"/>
    <row r="16520" hidden="1" x14ac:dyDescent="0.25"/>
    <row r="16521" hidden="1" x14ac:dyDescent="0.25"/>
    <row r="16522" hidden="1" x14ac:dyDescent="0.25"/>
    <row r="16523" hidden="1" x14ac:dyDescent="0.25"/>
    <row r="16524" hidden="1" x14ac:dyDescent="0.25"/>
    <row r="16525" hidden="1" x14ac:dyDescent="0.25"/>
    <row r="16526" hidden="1" x14ac:dyDescent="0.25"/>
    <row r="16527" hidden="1" x14ac:dyDescent="0.25"/>
    <row r="16528" hidden="1" x14ac:dyDescent="0.25"/>
    <row r="16529" hidden="1" x14ac:dyDescent="0.25"/>
    <row r="16530" hidden="1" x14ac:dyDescent="0.25"/>
    <row r="16531" hidden="1" x14ac:dyDescent="0.25"/>
    <row r="16532" hidden="1" x14ac:dyDescent="0.25"/>
    <row r="16533" hidden="1" x14ac:dyDescent="0.25"/>
    <row r="16534" hidden="1" x14ac:dyDescent="0.25"/>
    <row r="16535" hidden="1" x14ac:dyDescent="0.25"/>
    <row r="16536" hidden="1" x14ac:dyDescent="0.25"/>
    <row r="16537" hidden="1" x14ac:dyDescent="0.25"/>
    <row r="16538" hidden="1" x14ac:dyDescent="0.25"/>
    <row r="16539" hidden="1" x14ac:dyDescent="0.25"/>
    <row r="16540" hidden="1" x14ac:dyDescent="0.25"/>
    <row r="16541" hidden="1" x14ac:dyDescent="0.25"/>
    <row r="16542" hidden="1" x14ac:dyDescent="0.25"/>
    <row r="16543" hidden="1" x14ac:dyDescent="0.25"/>
    <row r="16544" hidden="1" x14ac:dyDescent="0.25"/>
    <row r="16545" hidden="1" x14ac:dyDescent="0.25"/>
    <row r="16546" hidden="1" x14ac:dyDescent="0.25"/>
    <row r="16547" hidden="1" x14ac:dyDescent="0.25"/>
    <row r="16548" hidden="1" x14ac:dyDescent="0.25"/>
    <row r="16549" hidden="1" x14ac:dyDescent="0.25"/>
    <row r="16550" hidden="1" x14ac:dyDescent="0.25"/>
    <row r="16551" hidden="1" x14ac:dyDescent="0.25"/>
    <row r="16552" hidden="1" x14ac:dyDescent="0.25"/>
    <row r="16553" hidden="1" x14ac:dyDescent="0.25"/>
    <row r="16554" hidden="1" x14ac:dyDescent="0.25"/>
    <row r="16555" hidden="1" x14ac:dyDescent="0.25"/>
    <row r="16556" hidden="1" x14ac:dyDescent="0.25"/>
    <row r="16557" hidden="1" x14ac:dyDescent="0.25"/>
    <row r="16558" hidden="1" x14ac:dyDescent="0.25"/>
    <row r="16559" hidden="1" x14ac:dyDescent="0.25"/>
    <row r="16560" hidden="1" x14ac:dyDescent="0.25"/>
    <row r="16561" hidden="1" x14ac:dyDescent="0.25"/>
    <row r="16562" hidden="1" x14ac:dyDescent="0.25"/>
    <row r="16563" hidden="1" x14ac:dyDescent="0.25"/>
    <row r="16564" hidden="1" x14ac:dyDescent="0.25"/>
    <row r="16565" hidden="1" x14ac:dyDescent="0.25"/>
    <row r="16566" hidden="1" x14ac:dyDescent="0.25"/>
    <row r="16567" hidden="1" x14ac:dyDescent="0.25"/>
    <row r="16568" hidden="1" x14ac:dyDescent="0.25"/>
    <row r="16569" hidden="1" x14ac:dyDescent="0.25"/>
    <row r="16570" hidden="1" x14ac:dyDescent="0.25"/>
    <row r="16571" hidden="1" x14ac:dyDescent="0.25"/>
    <row r="16572" hidden="1" x14ac:dyDescent="0.25"/>
    <row r="16573" hidden="1" x14ac:dyDescent="0.25"/>
    <row r="16574" hidden="1" x14ac:dyDescent="0.25"/>
    <row r="16575" hidden="1" x14ac:dyDescent="0.25"/>
    <row r="16576" hidden="1" x14ac:dyDescent="0.25"/>
    <row r="16577" hidden="1" x14ac:dyDescent="0.25"/>
    <row r="16578" hidden="1" x14ac:dyDescent="0.25"/>
    <row r="16579" hidden="1" x14ac:dyDescent="0.25"/>
    <row r="16580" hidden="1" x14ac:dyDescent="0.25"/>
    <row r="16581" hidden="1" x14ac:dyDescent="0.25"/>
    <row r="16582" hidden="1" x14ac:dyDescent="0.25"/>
    <row r="16583" hidden="1" x14ac:dyDescent="0.25"/>
    <row r="16584" hidden="1" x14ac:dyDescent="0.25"/>
    <row r="16585" hidden="1" x14ac:dyDescent="0.25"/>
    <row r="16586" hidden="1" x14ac:dyDescent="0.25"/>
    <row r="16587" hidden="1" x14ac:dyDescent="0.25"/>
    <row r="16588" hidden="1" x14ac:dyDescent="0.25"/>
    <row r="16589" hidden="1" x14ac:dyDescent="0.25"/>
    <row r="16590" hidden="1" x14ac:dyDescent="0.25"/>
    <row r="16591" hidden="1" x14ac:dyDescent="0.25"/>
    <row r="16592" hidden="1" x14ac:dyDescent="0.25"/>
    <row r="16593" hidden="1" x14ac:dyDescent="0.25"/>
    <row r="16594" hidden="1" x14ac:dyDescent="0.25"/>
    <row r="16595" hidden="1" x14ac:dyDescent="0.25"/>
    <row r="16596" hidden="1" x14ac:dyDescent="0.25"/>
    <row r="16597" hidden="1" x14ac:dyDescent="0.25"/>
    <row r="16598" hidden="1" x14ac:dyDescent="0.25"/>
    <row r="16599" hidden="1" x14ac:dyDescent="0.25"/>
    <row r="16600" hidden="1" x14ac:dyDescent="0.25"/>
    <row r="16601" hidden="1" x14ac:dyDescent="0.25"/>
    <row r="16602" hidden="1" x14ac:dyDescent="0.25"/>
    <row r="16603" hidden="1" x14ac:dyDescent="0.25"/>
    <row r="16604" hidden="1" x14ac:dyDescent="0.25"/>
    <row r="16605" hidden="1" x14ac:dyDescent="0.25"/>
    <row r="16606" hidden="1" x14ac:dyDescent="0.25"/>
    <row r="16607" hidden="1" x14ac:dyDescent="0.25"/>
    <row r="16608" hidden="1" x14ac:dyDescent="0.25"/>
    <row r="16609" hidden="1" x14ac:dyDescent="0.25"/>
    <row r="16610" hidden="1" x14ac:dyDescent="0.25"/>
    <row r="16611" hidden="1" x14ac:dyDescent="0.25"/>
    <row r="16612" hidden="1" x14ac:dyDescent="0.25"/>
    <row r="16613" hidden="1" x14ac:dyDescent="0.25"/>
    <row r="16614" hidden="1" x14ac:dyDescent="0.25"/>
    <row r="16615" hidden="1" x14ac:dyDescent="0.25"/>
    <row r="16616" hidden="1" x14ac:dyDescent="0.25"/>
    <row r="16617" hidden="1" x14ac:dyDescent="0.25"/>
    <row r="16618" hidden="1" x14ac:dyDescent="0.25"/>
    <row r="16619" hidden="1" x14ac:dyDescent="0.25"/>
    <row r="16620" hidden="1" x14ac:dyDescent="0.25"/>
    <row r="16621" hidden="1" x14ac:dyDescent="0.25"/>
    <row r="16622" hidden="1" x14ac:dyDescent="0.25"/>
    <row r="16623" hidden="1" x14ac:dyDescent="0.25"/>
    <row r="16624" hidden="1" x14ac:dyDescent="0.25"/>
    <row r="16625" hidden="1" x14ac:dyDescent="0.25"/>
    <row r="16626" hidden="1" x14ac:dyDescent="0.25"/>
    <row r="16627" hidden="1" x14ac:dyDescent="0.25"/>
    <row r="16628" hidden="1" x14ac:dyDescent="0.25"/>
    <row r="16629" hidden="1" x14ac:dyDescent="0.25"/>
    <row r="16630" hidden="1" x14ac:dyDescent="0.25"/>
    <row r="16631" hidden="1" x14ac:dyDescent="0.25"/>
    <row r="16632" hidden="1" x14ac:dyDescent="0.25"/>
    <row r="16633" hidden="1" x14ac:dyDescent="0.25"/>
    <row r="16634" hidden="1" x14ac:dyDescent="0.25"/>
    <row r="16635" hidden="1" x14ac:dyDescent="0.25"/>
    <row r="16636" hidden="1" x14ac:dyDescent="0.25"/>
    <row r="16637" hidden="1" x14ac:dyDescent="0.25"/>
    <row r="16638" hidden="1" x14ac:dyDescent="0.25"/>
    <row r="16639" hidden="1" x14ac:dyDescent="0.25"/>
    <row r="16640" hidden="1" x14ac:dyDescent="0.25"/>
    <row r="16641" hidden="1" x14ac:dyDescent="0.25"/>
    <row r="16642" hidden="1" x14ac:dyDescent="0.25"/>
    <row r="16643" hidden="1" x14ac:dyDescent="0.25"/>
    <row r="16644" hidden="1" x14ac:dyDescent="0.25"/>
    <row r="16645" hidden="1" x14ac:dyDescent="0.25"/>
    <row r="16646" hidden="1" x14ac:dyDescent="0.25"/>
    <row r="16647" hidden="1" x14ac:dyDescent="0.25"/>
    <row r="16648" hidden="1" x14ac:dyDescent="0.25"/>
    <row r="16649" hidden="1" x14ac:dyDescent="0.25"/>
    <row r="16650" hidden="1" x14ac:dyDescent="0.25"/>
    <row r="16651" hidden="1" x14ac:dyDescent="0.25"/>
    <row r="16652" hidden="1" x14ac:dyDescent="0.25"/>
    <row r="16653" hidden="1" x14ac:dyDescent="0.25"/>
    <row r="16654" hidden="1" x14ac:dyDescent="0.25"/>
    <row r="16655" hidden="1" x14ac:dyDescent="0.25"/>
    <row r="16656" hidden="1" x14ac:dyDescent="0.25"/>
    <row r="16657" hidden="1" x14ac:dyDescent="0.25"/>
    <row r="16658" hidden="1" x14ac:dyDescent="0.25"/>
    <row r="16659" hidden="1" x14ac:dyDescent="0.25"/>
    <row r="16660" hidden="1" x14ac:dyDescent="0.25"/>
    <row r="16661" hidden="1" x14ac:dyDescent="0.25"/>
    <row r="16662" hidden="1" x14ac:dyDescent="0.25"/>
    <row r="16663" hidden="1" x14ac:dyDescent="0.25"/>
    <row r="16664" hidden="1" x14ac:dyDescent="0.25"/>
    <row r="16665" hidden="1" x14ac:dyDescent="0.25"/>
    <row r="16666" hidden="1" x14ac:dyDescent="0.25"/>
    <row r="16667" hidden="1" x14ac:dyDescent="0.25"/>
    <row r="16668" hidden="1" x14ac:dyDescent="0.25"/>
    <row r="16669" hidden="1" x14ac:dyDescent="0.25"/>
    <row r="16670" hidden="1" x14ac:dyDescent="0.25"/>
    <row r="16671" hidden="1" x14ac:dyDescent="0.25"/>
    <row r="16672" hidden="1" x14ac:dyDescent="0.25"/>
    <row r="16673" hidden="1" x14ac:dyDescent="0.25"/>
    <row r="16674" hidden="1" x14ac:dyDescent="0.25"/>
    <row r="16675" hidden="1" x14ac:dyDescent="0.25"/>
    <row r="16676" hidden="1" x14ac:dyDescent="0.25"/>
    <row r="16677" hidden="1" x14ac:dyDescent="0.25"/>
    <row r="16678" hidden="1" x14ac:dyDescent="0.25"/>
    <row r="16679" hidden="1" x14ac:dyDescent="0.25"/>
    <row r="16680" hidden="1" x14ac:dyDescent="0.25"/>
    <row r="16681" hidden="1" x14ac:dyDescent="0.25"/>
    <row r="16682" hidden="1" x14ac:dyDescent="0.25"/>
    <row r="16683" hidden="1" x14ac:dyDescent="0.25"/>
    <row r="16684" hidden="1" x14ac:dyDescent="0.25"/>
    <row r="16685" hidden="1" x14ac:dyDescent="0.25"/>
    <row r="16686" hidden="1" x14ac:dyDescent="0.25"/>
    <row r="16687" hidden="1" x14ac:dyDescent="0.25"/>
    <row r="16688" hidden="1" x14ac:dyDescent="0.25"/>
    <row r="16689" hidden="1" x14ac:dyDescent="0.25"/>
    <row r="16690" hidden="1" x14ac:dyDescent="0.25"/>
    <row r="16691" hidden="1" x14ac:dyDescent="0.25"/>
    <row r="16692" hidden="1" x14ac:dyDescent="0.25"/>
    <row r="16693" hidden="1" x14ac:dyDescent="0.25"/>
    <row r="16694" hidden="1" x14ac:dyDescent="0.25"/>
    <row r="16695" hidden="1" x14ac:dyDescent="0.25"/>
    <row r="16696" hidden="1" x14ac:dyDescent="0.25"/>
    <row r="16697" hidden="1" x14ac:dyDescent="0.25"/>
    <row r="16698" hidden="1" x14ac:dyDescent="0.25"/>
    <row r="16699" hidden="1" x14ac:dyDescent="0.25"/>
    <row r="16700" hidden="1" x14ac:dyDescent="0.25"/>
    <row r="16701" hidden="1" x14ac:dyDescent="0.25"/>
    <row r="16702" hidden="1" x14ac:dyDescent="0.25"/>
    <row r="16703" hidden="1" x14ac:dyDescent="0.25"/>
    <row r="16704" hidden="1" x14ac:dyDescent="0.25"/>
    <row r="16705" hidden="1" x14ac:dyDescent="0.25"/>
    <row r="16706" hidden="1" x14ac:dyDescent="0.25"/>
    <row r="16707" hidden="1" x14ac:dyDescent="0.25"/>
    <row r="16708" hidden="1" x14ac:dyDescent="0.25"/>
    <row r="16709" hidden="1" x14ac:dyDescent="0.25"/>
    <row r="16710" hidden="1" x14ac:dyDescent="0.25"/>
    <row r="16711" hidden="1" x14ac:dyDescent="0.25"/>
    <row r="16712" hidden="1" x14ac:dyDescent="0.25"/>
    <row r="16713" hidden="1" x14ac:dyDescent="0.25"/>
    <row r="16714" hidden="1" x14ac:dyDescent="0.25"/>
    <row r="16715" hidden="1" x14ac:dyDescent="0.25"/>
    <row r="16716" hidden="1" x14ac:dyDescent="0.25"/>
    <row r="16717" hidden="1" x14ac:dyDescent="0.25"/>
    <row r="16718" hidden="1" x14ac:dyDescent="0.25"/>
    <row r="16719" hidden="1" x14ac:dyDescent="0.25"/>
    <row r="16720" hidden="1" x14ac:dyDescent="0.25"/>
    <row r="16721" hidden="1" x14ac:dyDescent="0.25"/>
    <row r="16722" hidden="1" x14ac:dyDescent="0.25"/>
    <row r="16723" hidden="1" x14ac:dyDescent="0.25"/>
    <row r="16724" hidden="1" x14ac:dyDescent="0.25"/>
    <row r="16725" hidden="1" x14ac:dyDescent="0.25"/>
    <row r="16726" hidden="1" x14ac:dyDescent="0.25"/>
    <row r="16727" hidden="1" x14ac:dyDescent="0.25"/>
    <row r="16728" hidden="1" x14ac:dyDescent="0.25"/>
    <row r="16729" hidden="1" x14ac:dyDescent="0.25"/>
    <row r="16730" hidden="1" x14ac:dyDescent="0.25"/>
    <row r="16731" hidden="1" x14ac:dyDescent="0.25"/>
    <row r="16732" hidden="1" x14ac:dyDescent="0.25"/>
    <row r="16733" hidden="1" x14ac:dyDescent="0.25"/>
    <row r="16734" hidden="1" x14ac:dyDescent="0.25"/>
    <row r="16735" hidden="1" x14ac:dyDescent="0.25"/>
    <row r="16736" hidden="1" x14ac:dyDescent="0.25"/>
    <row r="16737" hidden="1" x14ac:dyDescent="0.25"/>
    <row r="16738" hidden="1" x14ac:dyDescent="0.25"/>
    <row r="16739" hidden="1" x14ac:dyDescent="0.25"/>
    <row r="16740" hidden="1" x14ac:dyDescent="0.25"/>
    <row r="16741" hidden="1" x14ac:dyDescent="0.25"/>
    <row r="16742" hidden="1" x14ac:dyDescent="0.25"/>
    <row r="16743" hidden="1" x14ac:dyDescent="0.25"/>
    <row r="16744" hidden="1" x14ac:dyDescent="0.25"/>
    <row r="16745" hidden="1" x14ac:dyDescent="0.25"/>
    <row r="16746" hidden="1" x14ac:dyDescent="0.25"/>
    <row r="16747" hidden="1" x14ac:dyDescent="0.25"/>
    <row r="16748" hidden="1" x14ac:dyDescent="0.25"/>
    <row r="16749" hidden="1" x14ac:dyDescent="0.25"/>
    <row r="16750" hidden="1" x14ac:dyDescent="0.25"/>
    <row r="16751" hidden="1" x14ac:dyDescent="0.25"/>
    <row r="16752" hidden="1" x14ac:dyDescent="0.25"/>
    <row r="16753" hidden="1" x14ac:dyDescent="0.25"/>
    <row r="16754" hidden="1" x14ac:dyDescent="0.25"/>
    <row r="16755" hidden="1" x14ac:dyDescent="0.25"/>
    <row r="16756" hidden="1" x14ac:dyDescent="0.25"/>
    <row r="16757" hidden="1" x14ac:dyDescent="0.25"/>
    <row r="16758" hidden="1" x14ac:dyDescent="0.25"/>
    <row r="16759" hidden="1" x14ac:dyDescent="0.25"/>
    <row r="16760" hidden="1" x14ac:dyDescent="0.25"/>
    <row r="16761" hidden="1" x14ac:dyDescent="0.25"/>
    <row r="16762" hidden="1" x14ac:dyDescent="0.25"/>
    <row r="16763" hidden="1" x14ac:dyDescent="0.25"/>
    <row r="16764" hidden="1" x14ac:dyDescent="0.25"/>
    <row r="16765" hidden="1" x14ac:dyDescent="0.25"/>
    <row r="16766" hidden="1" x14ac:dyDescent="0.25"/>
    <row r="16767" hidden="1" x14ac:dyDescent="0.25"/>
    <row r="16768" hidden="1" x14ac:dyDescent="0.25"/>
    <row r="16769" hidden="1" x14ac:dyDescent="0.25"/>
    <row r="16770" hidden="1" x14ac:dyDescent="0.25"/>
    <row r="16771" hidden="1" x14ac:dyDescent="0.25"/>
    <row r="16772" hidden="1" x14ac:dyDescent="0.25"/>
    <row r="16773" hidden="1" x14ac:dyDescent="0.25"/>
    <row r="16774" hidden="1" x14ac:dyDescent="0.25"/>
    <row r="16775" hidden="1" x14ac:dyDescent="0.25"/>
    <row r="16776" hidden="1" x14ac:dyDescent="0.25"/>
    <row r="16777" hidden="1" x14ac:dyDescent="0.25"/>
    <row r="16778" hidden="1" x14ac:dyDescent="0.25"/>
    <row r="16779" hidden="1" x14ac:dyDescent="0.25"/>
    <row r="16780" hidden="1" x14ac:dyDescent="0.25"/>
    <row r="16781" hidden="1" x14ac:dyDescent="0.25"/>
    <row r="16782" hidden="1" x14ac:dyDescent="0.25"/>
    <row r="16783" hidden="1" x14ac:dyDescent="0.25"/>
    <row r="16784" hidden="1" x14ac:dyDescent="0.25"/>
    <row r="16785" hidden="1" x14ac:dyDescent="0.25"/>
    <row r="16786" hidden="1" x14ac:dyDescent="0.25"/>
    <row r="16787" hidden="1" x14ac:dyDescent="0.25"/>
    <row r="16788" hidden="1" x14ac:dyDescent="0.25"/>
    <row r="16789" hidden="1" x14ac:dyDescent="0.25"/>
    <row r="16790" hidden="1" x14ac:dyDescent="0.25"/>
    <row r="16791" hidden="1" x14ac:dyDescent="0.25"/>
    <row r="16792" hidden="1" x14ac:dyDescent="0.25"/>
    <row r="16793" hidden="1" x14ac:dyDescent="0.25"/>
    <row r="16794" hidden="1" x14ac:dyDescent="0.25"/>
    <row r="16795" hidden="1" x14ac:dyDescent="0.25"/>
    <row r="16796" hidden="1" x14ac:dyDescent="0.25"/>
    <row r="16797" hidden="1" x14ac:dyDescent="0.25"/>
    <row r="16798" hidden="1" x14ac:dyDescent="0.25"/>
    <row r="16799" hidden="1" x14ac:dyDescent="0.25"/>
    <row r="16800" hidden="1" x14ac:dyDescent="0.25"/>
    <row r="16801" hidden="1" x14ac:dyDescent="0.25"/>
    <row r="16802" hidden="1" x14ac:dyDescent="0.25"/>
    <row r="16803" hidden="1" x14ac:dyDescent="0.25"/>
    <row r="16804" hidden="1" x14ac:dyDescent="0.25"/>
    <row r="16805" hidden="1" x14ac:dyDescent="0.25"/>
    <row r="16806" hidden="1" x14ac:dyDescent="0.25"/>
    <row r="16807" hidden="1" x14ac:dyDescent="0.25"/>
    <row r="16808" hidden="1" x14ac:dyDescent="0.25"/>
    <row r="16809" hidden="1" x14ac:dyDescent="0.25"/>
    <row r="16810" hidden="1" x14ac:dyDescent="0.25"/>
    <row r="16811" hidden="1" x14ac:dyDescent="0.25"/>
    <row r="16812" hidden="1" x14ac:dyDescent="0.25"/>
    <row r="16813" hidden="1" x14ac:dyDescent="0.25"/>
    <row r="16814" hidden="1" x14ac:dyDescent="0.25"/>
    <row r="16815" hidden="1" x14ac:dyDescent="0.25"/>
    <row r="16816" hidden="1" x14ac:dyDescent="0.25"/>
    <row r="16817" hidden="1" x14ac:dyDescent="0.25"/>
    <row r="16818" hidden="1" x14ac:dyDescent="0.25"/>
    <row r="16819" hidden="1" x14ac:dyDescent="0.25"/>
    <row r="16820" hidden="1" x14ac:dyDescent="0.25"/>
    <row r="16821" hidden="1" x14ac:dyDescent="0.25"/>
    <row r="16822" hidden="1" x14ac:dyDescent="0.25"/>
    <row r="16823" hidden="1" x14ac:dyDescent="0.25"/>
    <row r="16824" hidden="1" x14ac:dyDescent="0.25"/>
    <row r="16825" hidden="1" x14ac:dyDescent="0.25"/>
    <row r="16826" hidden="1" x14ac:dyDescent="0.25"/>
    <row r="16827" hidden="1" x14ac:dyDescent="0.25"/>
    <row r="16828" hidden="1" x14ac:dyDescent="0.25"/>
    <row r="16829" hidden="1" x14ac:dyDescent="0.25"/>
    <row r="16830" hidden="1" x14ac:dyDescent="0.25"/>
    <row r="16831" hidden="1" x14ac:dyDescent="0.25"/>
    <row r="16832" hidden="1" x14ac:dyDescent="0.25"/>
    <row r="16833" hidden="1" x14ac:dyDescent="0.25"/>
    <row r="16834" hidden="1" x14ac:dyDescent="0.25"/>
    <row r="16835" hidden="1" x14ac:dyDescent="0.25"/>
    <row r="16836" hidden="1" x14ac:dyDescent="0.25"/>
    <row r="16837" hidden="1" x14ac:dyDescent="0.25"/>
    <row r="16838" hidden="1" x14ac:dyDescent="0.25"/>
    <row r="16839" hidden="1" x14ac:dyDescent="0.25"/>
    <row r="16840" hidden="1" x14ac:dyDescent="0.25"/>
    <row r="16841" hidden="1" x14ac:dyDescent="0.25"/>
    <row r="16842" hidden="1" x14ac:dyDescent="0.25"/>
    <row r="16843" hidden="1" x14ac:dyDescent="0.25"/>
    <row r="16844" hidden="1" x14ac:dyDescent="0.25"/>
    <row r="16845" hidden="1" x14ac:dyDescent="0.25"/>
    <row r="16846" hidden="1" x14ac:dyDescent="0.25"/>
    <row r="16847" hidden="1" x14ac:dyDescent="0.25"/>
    <row r="16848" hidden="1" x14ac:dyDescent="0.25"/>
    <row r="16849" hidden="1" x14ac:dyDescent="0.25"/>
    <row r="16850" hidden="1" x14ac:dyDescent="0.25"/>
    <row r="16851" hidden="1" x14ac:dyDescent="0.25"/>
    <row r="16852" hidden="1" x14ac:dyDescent="0.25"/>
    <row r="16853" hidden="1" x14ac:dyDescent="0.25"/>
    <row r="16854" hidden="1" x14ac:dyDescent="0.25"/>
    <row r="16855" hidden="1" x14ac:dyDescent="0.25"/>
    <row r="16856" hidden="1" x14ac:dyDescent="0.25"/>
    <row r="16857" hidden="1" x14ac:dyDescent="0.25"/>
    <row r="16858" hidden="1" x14ac:dyDescent="0.25"/>
    <row r="16859" hidden="1" x14ac:dyDescent="0.25"/>
    <row r="16860" hidden="1" x14ac:dyDescent="0.25"/>
    <row r="16861" hidden="1" x14ac:dyDescent="0.25"/>
    <row r="16862" hidden="1" x14ac:dyDescent="0.25"/>
    <row r="16863" hidden="1" x14ac:dyDescent="0.25"/>
    <row r="16864" hidden="1" x14ac:dyDescent="0.25"/>
    <row r="16865" hidden="1" x14ac:dyDescent="0.25"/>
    <row r="16866" hidden="1" x14ac:dyDescent="0.25"/>
    <row r="16867" hidden="1" x14ac:dyDescent="0.25"/>
    <row r="16868" hidden="1" x14ac:dyDescent="0.25"/>
    <row r="16869" hidden="1" x14ac:dyDescent="0.25"/>
    <row r="16870" hidden="1" x14ac:dyDescent="0.25"/>
    <row r="16871" hidden="1" x14ac:dyDescent="0.25"/>
    <row r="16872" hidden="1" x14ac:dyDescent="0.25"/>
    <row r="16873" hidden="1" x14ac:dyDescent="0.25"/>
    <row r="16874" hidden="1" x14ac:dyDescent="0.25"/>
    <row r="16875" hidden="1" x14ac:dyDescent="0.25"/>
    <row r="16876" hidden="1" x14ac:dyDescent="0.25"/>
    <row r="16877" hidden="1" x14ac:dyDescent="0.25"/>
    <row r="16878" hidden="1" x14ac:dyDescent="0.25"/>
    <row r="16879" hidden="1" x14ac:dyDescent="0.25"/>
    <row r="16880" hidden="1" x14ac:dyDescent="0.25"/>
    <row r="16881" hidden="1" x14ac:dyDescent="0.25"/>
    <row r="16882" hidden="1" x14ac:dyDescent="0.25"/>
    <row r="16883" hidden="1" x14ac:dyDescent="0.25"/>
    <row r="16884" hidden="1" x14ac:dyDescent="0.25"/>
    <row r="16885" hidden="1" x14ac:dyDescent="0.25"/>
    <row r="16886" hidden="1" x14ac:dyDescent="0.25"/>
    <row r="16887" hidden="1" x14ac:dyDescent="0.25"/>
    <row r="16888" hidden="1" x14ac:dyDescent="0.25"/>
    <row r="16889" hidden="1" x14ac:dyDescent="0.25"/>
    <row r="16890" hidden="1" x14ac:dyDescent="0.25"/>
    <row r="16891" hidden="1" x14ac:dyDescent="0.25"/>
    <row r="16892" hidden="1" x14ac:dyDescent="0.25"/>
    <row r="16893" hidden="1" x14ac:dyDescent="0.25"/>
    <row r="16894" hidden="1" x14ac:dyDescent="0.25"/>
    <row r="16895" hidden="1" x14ac:dyDescent="0.25"/>
    <row r="16896" hidden="1" x14ac:dyDescent="0.25"/>
    <row r="16897" hidden="1" x14ac:dyDescent="0.25"/>
    <row r="16898" hidden="1" x14ac:dyDescent="0.25"/>
    <row r="16899" hidden="1" x14ac:dyDescent="0.25"/>
    <row r="16900" hidden="1" x14ac:dyDescent="0.25"/>
    <row r="16901" hidden="1" x14ac:dyDescent="0.25"/>
    <row r="16902" hidden="1" x14ac:dyDescent="0.25"/>
    <row r="16903" hidden="1" x14ac:dyDescent="0.25"/>
    <row r="16904" hidden="1" x14ac:dyDescent="0.25"/>
    <row r="16905" hidden="1" x14ac:dyDescent="0.25"/>
    <row r="16906" hidden="1" x14ac:dyDescent="0.25"/>
    <row r="16907" hidden="1" x14ac:dyDescent="0.25"/>
    <row r="16908" hidden="1" x14ac:dyDescent="0.25"/>
    <row r="16909" hidden="1" x14ac:dyDescent="0.25"/>
    <row r="16910" hidden="1" x14ac:dyDescent="0.25"/>
    <row r="16911" hidden="1" x14ac:dyDescent="0.25"/>
    <row r="16912" hidden="1" x14ac:dyDescent="0.25"/>
    <row r="16913" hidden="1" x14ac:dyDescent="0.25"/>
    <row r="16914" hidden="1" x14ac:dyDescent="0.25"/>
    <row r="16915" hidden="1" x14ac:dyDescent="0.25"/>
    <row r="16916" hidden="1" x14ac:dyDescent="0.25"/>
    <row r="16917" hidden="1" x14ac:dyDescent="0.25"/>
    <row r="16918" hidden="1" x14ac:dyDescent="0.25"/>
    <row r="16919" hidden="1" x14ac:dyDescent="0.25"/>
    <row r="16920" hidden="1" x14ac:dyDescent="0.25"/>
    <row r="16921" hidden="1" x14ac:dyDescent="0.25"/>
    <row r="16922" hidden="1" x14ac:dyDescent="0.25"/>
    <row r="16923" hidden="1" x14ac:dyDescent="0.25"/>
    <row r="16924" hidden="1" x14ac:dyDescent="0.25"/>
    <row r="16925" hidden="1" x14ac:dyDescent="0.25"/>
    <row r="16926" hidden="1" x14ac:dyDescent="0.25"/>
    <row r="16927" hidden="1" x14ac:dyDescent="0.25"/>
    <row r="16928" hidden="1" x14ac:dyDescent="0.25"/>
    <row r="16929" hidden="1" x14ac:dyDescent="0.25"/>
    <row r="16930" hidden="1" x14ac:dyDescent="0.25"/>
    <row r="16931" hidden="1" x14ac:dyDescent="0.25"/>
    <row r="16932" hidden="1" x14ac:dyDescent="0.25"/>
    <row r="16933" hidden="1" x14ac:dyDescent="0.25"/>
    <row r="16934" hidden="1" x14ac:dyDescent="0.25"/>
    <row r="16935" hidden="1" x14ac:dyDescent="0.25"/>
    <row r="16936" hidden="1" x14ac:dyDescent="0.25"/>
    <row r="16937" hidden="1" x14ac:dyDescent="0.25"/>
    <row r="16938" hidden="1" x14ac:dyDescent="0.25"/>
    <row r="16939" hidden="1" x14ac:dyDescent="0.25"/>
    <row r="16940" hidden="1" x14ac:dyDescent="0.25"/>
    <row r="16941" hidden="1" x14ac:dyDescent="0.25"/>
    <row r="16942" hidden="1" x14ac:dyDescent="0.25"/>
    <row r="16943" hidden="1" x14ac:dyDescent="0.25"/>
    <row r="16944" hidden="1" x14ac:dyDescent="0.25"/>
    <row r="16945" hidden="1" x14ac:dyDescent="0.25"/>
    <row r="16946" hidden="1" x14ac:dyDescent="0.25"/>
    <row r="16947" hidden="1" x14ac:dyDescent="0.25"/>
    <row r="16948" hidden="1" x14ac:dyDescent="0.25"/>
    <row r="16949" hidden="1" x14ac:dyDescent="0.25"/>
    <row r="16950" hidden="1" x14ac:dyDescent="0.25"/>
    <row r="16951" hidden="1" x14ac:dyDescent="0.25"/>
    <row r="16952" hidden="1" x14ac:dyDescent="0.25"/>
    <row r="16953" hidden="1" x14ac:dyDescent="0.25"/>
    <row r="16954" hidden="1" x14ac:dyDescent="0.25"/>
    <row r="16955" hidden="1" x14ac:dyDescent="0.25"/>
    <row r="16956" hidden="1" x14ac:dyDescent="0.25"/>
    <row r="16957" hidden="1" x14ac:dyDescent="0.25"/>
    <row r="16958" hidden="1" x14ac:dyDescent="0.25"/>
    <row r="16959" hidden="1" x14ac:dyDescent="0.25"/>
    <row r="16960" hidden="1" x14ac:dyDescent="0.25"/>
    <row r="16961" hidden="1" x14ac:dyDescent="0.25"/>
    <row r="16962" hidden="1" x14ac:dyDescent="0.25"/>
    <row r="16963" hidden="1" x14ac:dyDescent="0.25"/>
    <row r="16964" hidden="1" x14ac:dyDescent="0.25"/>
    <row r="16965" hidden="1" x14ac:dyDescent="0.25"/>
    <row r="16966" hidden="1" x14ac:dyDescent="0.25"/>
    <row r="16967" hidden="1" x14ac:dyDescent="0.25"/>
    <row r="16968" hidden="1" x14ac:dyDescent="0.25"/>
    <row r="16969" hidden="1" x14ac:dyDescent="0.25"/>
    <row r="16970" hidden="1" x14ac:dyDescent="0.25"/>
    <row r="16971" hidden="1" x14ac:dyDescent="0.25"/>
    <row r="16972" hidden="1" x14ac:dyDescent="0.25"/>
    <row r="16973" hidden="1" x14ac:dyDescent="0.25"/>
    <row r="16974" hidden="1" x14ac:dyDescent="0.25"/>
    <row r="16975" hidden="1" x14ac:dyDescent="0.25"/>
    <row r="16976" hidden="1" x14ac:dyDescent="0.25"/>
    <row r="16977" hidden="1" x14ac:dyDescent="0.25"/>
    <row r="16978" hidden="1" x14ac:dyDescent="0.25"/>
    <row r="16979" hidden="1" x14ac:dyDescent="0.25"/>
    <row r="16980" hidden="1" x14ac:dyDescent="0.25"/>
    <row r="16981" hidden="1" x14ac:dyDescent="0.25"/>
    <row r="16982" hidden="1" x14ac:dyDescent="0.25"/>
    <row r="16983" hidden="1" x14ac:dyDescent="0.25"/>
    <row r="16984" hidden="1" x14ac:dyDescent="0.25"/>
    <row r="16985" hidden="1" x14ac:dyDescent="0.25"/>
    <row r="16986" hidden="1" x14ac:dyDescent="0.25"/>
    <row r="16987" hidden="1" x14ac:dyDescent="0.25"/>
    <row r="16988" hidden="1" x14ac:dyDescent="0.25"/>
    <row r="16989" hidden="1" x14ac:dyDescent="0.25"/>
    <row r="16990" hidden="1" x14ac:dyDescent="0.25"/>
    <row r="16991" hidden="1" x14ac:dyDescent="0.25"/>
    <row r="16992" hidden="1" x14ac:dyDescent="0.25"/>
    <row r="16993" hidden="1" x14ac:dyDescent="0.25"/>
    <row r="16994" hidden="1" x14ac:dyDescent="0.25"/>
    <row r="16995" hidden="1" x14ac:dyDescent="0.25"/>
    <row r="16996" hidden="1" x14ac:dyDescent="0.25"/>
    <row r="16997" hidden="1" x14ac:dyDescent="0.25"/>
    <row r="16998" hidden="1" x14ac:dyDescent="0.25"/>
    <row r="16999" hidden="1" x14ac:dyDescent="0.25"/>
    <row r="17000" hidden="1" x14ac:dyDescent="0.25"/>
    <row r="17001" hidden="1" x14ac:dyDescent="0.25"/>
    <row r="17002" hidden="1" x14ac:dyDescent="0.25"/>
    <row r="17003" hidden="1" x14ac:dyDescent="0.25"/>
    <row r="17004" hidden="1" x14ac:dyDescent="0.25"/>
    <row r="17005" hidden="1" x14ac:dyDescent="0.25"/>
    <row r="17006" hidden="1" x14ac:dyDescent="0.25"/>
    <row r="17007" hidden="1" x14ac:dyDescent="0.25"/>
    <row r="17008" hidden="1" x14ac:dyDescent="0.25"/>
    <row r="17009" hidden="1" x14ac:dyDescent="0.25"/>
    <row r="17010" hidden="1" x14ac:dyDescent="0.25"/>
    <row r="17011" hidden="1" x14ac:dyDescent="0.25"/>
    <row r="17012" hidden="1" x14ac:dyDescent="0.25"/>
    <row r="17013" hidden="1" x14ac:dyDescent="0.25"/>
    <row r="17014" hidden="1" x14ac:dyDescent="0.25"/>
    <row r="17015" hidden="1" x14ac:dyDescent="0.25"/>
    <row r="17016" hidden="1" x14ac:dyDescent="0.25"/>
    <row r="17017" hidden="1" x14ac:dyDescent="0.25"/>
    <row r="17018" hidden="1" x14ac:dyDescent="0.25"/>
    <row r="17019" hidden="1" x14ac:dyDescent="0.25"/>
    <row r="17020" hidden="1" x14ac:dyDescent="0.25"/>
    <row r="17021" hidden="1" x14ac:dyDescent="0.25"/>
    <row r="17022" hidden="1" x14ac:dyDescent="0.25"/>
    <row r="17023" hidden="1" x14ac:dyDescent="0.25"/>
    <row r="17024" hidden="1" x14ac:dyDescent="0.25"/>
    <row r="17025" hidden="1" x14ac:dyDescent="0.25"/>
    <row r="17026" hidden="1" x14ac:dyDescent="0.25"/>
    <row r="17027" hidden="1" x14ac:dyDescent="0.25"/>
    <row r="17028" hidden="1" x14ac:dyDescent="0.25"/>
    <row r="17029" hidden="1" x14ac:dyDescent="0.25"/>
    <row r="17030" hidden="1" x14ac:dyDescent="0.25"/>
    <row r="17031" hidden="1" x14ac:dyDescent="0.25"/>
    <row r="17032" hidden="1" x14ac:dyDescent="0.25"/>
    <row r="17033" hidden="1" x14ac:dyDescent="0.25"/>
    <row r="17034" hidden="1" x14ac:dyDescent="0.25"/>
    <row r="17035" hidden="1" x14ac:dyDescent="0.25"/>
    <row r="17036" hidden="1" x14ac:dyDescent="0.25"/>
    <row r="17037" hidden="1" x14ac:dyDescent="0.25"/>
    <row r="17038" hidden="1" x14ac:dyDescent="0.25"/>
    <row r="17039" hidden="1" x14ac:dyDescent="0.25"/>
    <row r="17040" hidden="1" x14ac:dyDescent="0.25"/>
    <row r="17041" hidden="1" x14ac:dyDescent="0.25"/>
    <row r="17042" hidden="1" x14ac:dyDescent="0.25"/>
    <row r="17043" hidden="1" x14ac:dyDescent="0.25"/>
    <row r="17044" hidden="1" x14ac:dyDescent="0.25"/>
    <row r="17045" hidden="1" x14ac:dyDescent="0.25"/>
    <row r="17046" hidden="1" x14ac:dyDescent="0.25"/>
    <row r="17047" hidden="1" x14ac:dyDescent="0.25"/>
    <row r="17048" hidden="1" x14ac:dyDescent="0.25"/>
    <row r="17049" hidden="1" x14ac:dyDescent="0.25"/>
    <row r="17050" hidden="1" x14ac:dyDescent="0.25"/>
    <row r="17051" hidden="1" x14ac:dyDescent="0.25"/>
    <row r="17052" hidden="1" x14ac:dyDescent="0.25"/>
    <row r="17053" hidden="1" x14ac:dyDescent="0.25"/>
    <row r="17054" hidden="1" x14ac:dyDescent="0.25"/>
    <row r="17055" hidden="1" x14ac:dyDescent="0.25"/>
    <row r="17056" hidden="1" x14ac:dyDescent="0.25"/>
    <row r="17057" hidden="1" x14ac:dyDescent="0.25"/>
    <row r="17058" hidden="1" x14ac:dyDescent="0.25"/>
    <row r="17059" hidden="1" x14ac:dyDescent="0.25"/>
    <row r="17060" hidden="1" x14ac:dyDescent="0.25"/>
    <row r="17061" hidden="1" x14ac:dyDescent="0.25"/>
    <row r="17062" hidden="1" x14ac:dyDescent="0.25"/>
    <row r="17063" hidden="1" x14ac:dyDescent="0.25"/>
    <row r="17064" hidden="1" x14ac:dyDescent="0.25"/>
    <row r="17065" hidden="1" x14ac:dyDescent="0.25"/>
    <row r="17066" hidden="1" x14ac:dyDescent="0.25"/>
    <row r="17067" hidden="1" x14ac:dyDescent="0.25"/>
    <row r="17068" hidden="1" x14ac:dyDescent="0.25"/>
    <row r="17069" hidden="1" x14ac:dyDescent="0.25"/>
    <row r="17070" hidden="1" x14ac:dyDescent="0.25"/>
    <row r="17071" hidden="1" x14ac:dyDescent="0.25"/>
    <row r="17072" hidden="1" x14ac:dyDescent="0.25"/>
    <row r="17073" hidden="1" x14ac:dyDescent="0.25"/>
    <row r="17074" hidden="1" x14ac:dyDescent="0.25"/>
    <row r="17075" hidden="1" x14ac:dyDescent="0.25"/>
    <row r="17076" hidden="1" x14ac:dyDescent="0.25"/>
    <row r="17077" hidden="1" x14ac:dyDescent="0.25"/>
    <row r="17078" hidden="1" x14ac:dyDescent="0.25"/>
    <row r="17079" hidden="1" x14ac:dyDescent="0.25"/>
    <row r="17080" hidden="1" x14ac:dyDescent="0.25"/>
    <row r="17081" hidden="1" x14ac:dyDescent="0.25"/>
    <row r="17082" hidden="1" x14ac:dyDescent="0.25"/>
    <row r="17083" hidden="1" x14ac:dyDescent="0.25"/>
    <row r="17084" hidden="1" x14ac:dyDescent="0.25"/>
    <row r="17085" hidden="1" x14ac:dyDescent="0.25"/>
    <row r="17086" hidden="1" x14ac:dyDescent="0.25"/>
    <row r="17087" hidden="1" x14ac:dyDescent="0.25"/>
    <row r="17088" hidden="1" x14ac:dyDescent="0.25"/>
    <row r="17089" hidden="1" x14ac:dyDescent="0.25"/>
    <row r="17090" hidden="1" x14ac:dyDescent="0.25"/>
    <row r="17091" hidden="1" x14ac:dyDescent="0.25"/>
    <row r="17092" hidden="1" x14ac:dyDescent="0.25"/>
    <row r="17093" hidden="1" x14ac:dyDescent="0.25"/>
    <row r="17094" hidden="1" x14ac:dyDescent="0.25"/>
    <row r="17095" hidden="1" x14ac:dyDescent="0.25"/>
    <row r="17096" hidden="1" x14ac:dyDescent="0.25"/>
    <row r="17097" hidden="1" x14ac:dyDescent="0.25"/>
    <row r="17098" hidden="1" x14ac:dyDescent="0.25"/>
    <row r="17099" hidden="1" x14ac:dyDescent="0.25"/>
    <row r="17100" hidden="1" x14ac:dyDescent="0.25"/>
    <row r="17101" hidden="1" x14ac:dyDescent="0.25"/>
    <row r="17102" hidden="1" x14ac:dyDescent="0.25"/>
    <row r="17103" hidden="1" x14ac:dyDescent="0.25"/>
    <row r="17104" hidden="1" x14ac:dyDescent="0.25"/>
    <row r="17105" hidden="1" x14ac:dyDescent="0.25"/>
    <row r="17106" hidden="1" x14ac:dyDescent="0.25"/>
    <row r="17107" hidden="1" x14ac:dyDescent="0.25"/>
    <row r="17108" hidden="1" x14ac:dyDescent="0.25"/>
    <row r="17109" hidden="1" x14ac:dyDescent="0.25"/>
    <row r="17110" hidden="1" x14ac:dyDescent="0.25"/>
    <row r="17111" hidden="1" x14ac:dyDescent="0.25"/>
    <row r="17112" hidden="1" x14ac:dyDescent="0.25"/>
    <row r="17113" hidden="1" x14ac:dyDescent="0.25"/>
    <row r="17114" hidden="1" x14ac:dyDescent="0.25"/>
    <row r="17115" hidden="1" x14ac:dyDescent="0.25"/>
    <row r="17116" hidden="1" x14ac:dyDescent="0.25"/>
    <row r="17117" hidden="1" x14ac:dyDescent="0.25"/>
    <row r="17118" hidden="1" x14ac:dyDescent="0.25"/>
    <row r="17119" hidden="1" x14ac:dyDescent="0.25"/>
    <row r="17120" hidden="1" x14ac:dyDescent="0.25"/>
    <row r="17121" hidden="1" x14ac:dyDescent="0.25"/>
    <row r="17122" hidden="1" x14ac:dyDescent="0.25"/>
    <row r="17123" hidden="1" x14ac:dyDescent="0.25"/>
    <row r="17124" hidden="1" x14ac:dyDescent="0.25"/>
    <row r="17125" hidden="1" x14ac:dyDescent="0.25"/>
    <row r="17126" hidden="1" x14ac:dyDescent="0.25"/>
    <row r="17127" hidden="1" x14ac:dyDescent="0.25"/>
    <row r="17128" hidden="1" x14ac:dyDescent="0.25"/>
    <row r="17129" hidden="1" x14ac:dyDescent="0.25"/>
    <row r="17130" hidden="1" x14ac:dyDescent="0.25"/>
    <row r="17131" hidden="1" x14ac:dyDescent="0.25"/>
    <row r="17132" hidden="1" x14ac:dyDescent="0.25"/>
    <row r="17133" hidden="1" x14ac:dyDescent="0.25"/>
    <row r="17134" hidden="1" x14ac:dyDescent="0.25"/>
    <row r="17135" hidden="1" x14ac:dyDescent="0.25"/>
    <row r="17136" hidden="1" x14ac:dyDescent="0.25"/>
    <row r="17137" hidden="1" x14ac:dyDescent="0.25"/>
    <row r="17138" hidden="1" x14ac:dyDescent="0.25"/>
    <row r="17139" hidden="1" x14ac:dyDescent="0.25"/>
    <row r="17140" hidden="1" x14ac:dyDescent="0.25"/>
    <row r="17141" hidden="1" x14ac:dyDescent="0.25"/>
    <row r="17142" hidden="1" x14ac:dyDescent="0.25"/>
    <row r="17143" hidden="1" x14ac:dyDescent="0.25"/>
    <row r="17144" hidden="1" x14ac:dyDescent="0.25"/>
    <row r="17145" hidden="1" x14ac:dyDescent="0.25"/>
    <row r="17146" hidden="1" x14ac:dyDescent="0.25"/>
    <row r="17147" hidden="1" x14ac:dyDescent="0.25"/>
    <row r="17148" hidden="1" x14ac:dyDescent="0.25"/>
    <row r="17149" hidden="1" x14ac:dyDescent="0.25"/>
    <row r="17150" hidden="1" x14ac:dyDescent="0.25"/>
    <row r="17151" hidden="1" x14ac:dyDescent="0.25"/>
    <row r="17152" hidden="1" x14ac:dyDescent="0.25"/>
    <row r="17153" hidden="1" x14ac:dyDescent="0.25"/>
    <row r="17154" hidden="1" x14ac:dyDescent="0.25"/>
    <row r="17155" hidden="1" x14ac:dyDescent="0.25"/>
    <row r="17156" hidden="1" x14ac:dyDescent="0.25"/>
    <row r="17157" hidden="1" x14ac:dyDescent="0.25"/>
    <row r="17158" hidden="1" x14ac:dyDescent="0.25"/>
    <row r="17159" hidden="1" x14ac:dyDescent="0.25"/>
    <row r="17160" hidden="1" x14ac:dyDescent="0.25"/>
    <row r="17161" hidden="1" x14ac:dyDescent="0.25"/>
    <row r="17162" hidden="1" x14ac:dyDescent="0.25"/>
    <row r="17163" hidden="1" x14ac:dyDescent="0.25"/>
    <row r="17164" hidden="1" x14ac:dyDescent="0.25"/>
    <row r="17165" hidden="1" x14ac:dyDescent="0.25"/>
    <row r="17166" hidden="1" x14ac:dyDescent="0.25"/>
    <row r="17167" hidden="1" x14ac:dyDescent="0.25"/>
    <row r="17168" hidden="1" x14ac:dyDescent="0.25"/>
    <row r="17169" hidden="1" x14ac:dyDescent="0.25"/>
    <row r="17170" hidden="1" x14ac:dyDescent="0.25"/>
    <row r="17171" hidden="1" x14ac:dyDescent="0.25"/>
    <row r="17172" hidden="1" x14ac:dyDescent="0.25"/>
    <row r="17173" hidden="1" x14ac:dyDescent="0.25"/>
    <row r="17174" hidden="1" x14ac:dyDescent="0.25"/>
    <row r="17175" hidden="1" x14ac:dyDescent="0.25"/>
    <row r="17176" hidden="1" x14ac:dyDescent="0.25"/>
    <row r="17177" hidden="1" x14ac:dyDescent="0.25"/>
    <row r="17178" hidden="1" x14ac:dyDescent="0.25"/>
    <row r="17179" hidden="1" x14ac:dyDescent="0.25"/>
    <row r="17180" hidden="1" x14ac:dyDescent="0.25"/>
    <row r="17181" hidden="1" x14ac:dyDescent="0.25"/>
    <row r="17182" hidden="1" x14ac:dyDescent="0.25"/>
    <row r="17183" hidden="1" x14ac:dyDescent="0.25"/>
    <row r="17184" hidden="1" x14ac:dyDescent="0.25"/>
    <row r="17185" hidden="1" x14ac:dyDescent="0.25"/>
    <row r="17186" hidden="1" x14ac:dyDescent="0.25"/>
    <row r="17187" hidden="1" x14ac:dyDescent="0.25"/>
    <row r="17188" hidden="1" x14ac:dyDescent="0.25"/>
    <row r="17189" hidden="1" x14ac:dyDescent="0.25"/>
    <row r="17190" hidden="1" x14ac:dyDescent="0.25"/>
    <row r="17191" hidden="1" x14ac:dyDescent="0.25"/>
    <row r="17192" hidden="1" x14ac:dyDescent="0.25"/>
    <row r="17193" hidden="1" x14ac:dyDescent="0.25"/>
    <row r="17194" hidden="1" x14ac:dyDescent="0.25"/>
    <row r="17195" hidden="1" x14ac:dyDescent="0.25"/>
    <row r="17196" hidden="1" x14ac:dyDescent="0.25"/>
    <row r="17197" hidden="1" x14ac:dyDescent="0.25"/>
    <row r="17198" hidden="1" x14ac:dyDescent="0.25"/>
    <row r="17199" hidden="1" x14ac:dyDescent="0.25"/>
    <row r="17200" hidden="1" x14ac:dyDescent="0.25"/>
    <row r="17201" hidden="1" x14ac:dyDescent="0.25"/>
    <row r="17202" hidden="1" x14ac:dyDescent="0.25"/>
    <row r="17203" hidden="1" x14ac:dyDescent="0.25"/>
    <row r="17204" hidden="1" x14ac:dyDescent="0.25"/>
    <row r="17205" hidden="1" x14ac:dyDescent="0.25"/>
    <row r="17206" hidden="1" x14ac:dyDescent="0.25"/>
    <row r="17207" hidden="1" x14ac:dyDescent="0.25"/>
    <row r="17208" hidden="1" x14ac:dyDescent="0.25"/>
    <row r="17209" hidden="1" x14ac:dyDescent="0.25"/>
    <row r="17210" hidden="1" x14ac:dyDescent="0.25"/>
    <row r="17211" hidden="1" x14ac:dyDescent="0.25"/>
    <row r="17212" hidden="1" x14ac:dyDescent="0.25"/>
    <row r="17213" hidden="1" x14ac:dyDescent="0.25"/>
    <row r="17214" hidden="1" x14ac:dyDescent="0.25"/>
    <row r="17215" hidden="1" x14ac:dyDescent="0.25"/>
    <row r="17216" hidden="1" x14ac:dyDescent="0.25"/>
    <row r="17217" hidden="1" x14ac:dyDescent="0.25"/>
    <row r="17218" hidden="1" x14ac:dyDescent="0.25"/>
    <row r="17219" hidden="1" x14ac:dyDescent="0.25"/>
    <row r="17220" hidden="1" x14ac:dyDescent="0.25"/>
    <row r="17221" hidden="1" x14ac:dyDescent="0.25"/>
    <row r="17222" hidden="1" x14ac:dyDescent="0.25"/>
    <row r="17223" hidden="1" x14ac:dyDescent="0.25"/>
    <row r="17224" hidden="1" x14ac:dyDescent="0.25"/>
    <row r="17225" hidden="1" x14ac:dyDescent="0.25"/>
    <row r="17226" hidden="1" x14ac:dyDescent="0.25"/>
    <row r="17227" hidden="1" x14ac:dyDescent="0.25"/>
    <row r="17228" hidden="1" x14ac:dyDescent="0.25"/>
    <row r="17229" hidden="1" x14ac:dyDescent="0.25"/>
    <row r="17230" hidden="1" x14ac:dyDescent="0.25"/>
    <row r="17231" hidden="1" x14ac:dyDescent="0.25"/>
    <row r="17232" hidden="1" x14ac:dyDescent="0.25"/>
    <row r="17233" hidden="1" x14ac:dyDescent="0.25"/>
    <row r="17234" hidden="1" x14ac:dyDescent="0.25"/>
    <row r="17235" hidden="1" x14ac:dyDescent="0.25"/>
    <row r="17236" hidden="1" x14ac:dyDescent="0.25"/>
    <row r="17237" hidden="1" x14ac:dyDescent="0.25"/>
    <row r="17238" hidden="1" x14ac:dyDescent="0.25"/>
    <row r="17239" hidden="1" x14ac:dyDescent="0.25"/>
    <row r="17240" hidden="1" x14ac:dyDescent="0.25"/>
    <row r="17241" hidden="1" x14ac:dyDescent="0.25"/>
    <row r="17242" hidden="1" x14ac:dyDescent="0.25"/>
    <row r="17243" hidden="1" x14ac:dyDescent="0.25"/>
    <row r="17244" hidden="1" x14ac:dyDescent="0.25"/>
    <row r="17245" hidden="1" x14ac:dyDescent="0.25"/>
    <row r="17246" hidden="1" x14ac:dyDescent="0.25"/>
    <row r="17247" hidden="1" x14ac:dyDescent="0.25"/>
    <row r="17248" hidden="1" x14ac:dyDescent="0.25"/>
    <row r="17249" hidden="1" x14ac:dyDescent="0.25"/>
    <row r="17250" hidden="1" x14ac:dyDescent="0.25"/>
    <row r="17251" hidden="1" x14ac:dyDescent="0.25"/>
    <row r="17252" hidden="1" x14ac:dyDescent="0.25"/>
    <row r="17253" hidden="1" x14ac:dyDescent="0.25"/>
    <row r="17254" hidden="1" x14ac:dyDescent="0.25"/>
    <row r="17255" hidden="1" x14ac:dyDescent="0.25"/>
    <row r="17256" hidden="1" x14ac:dyDescent="0.25"/>
    <row r="17257" hidden="1" x14ac:dyDescent="0.25"/>
    <row r="17258" hidden="1" x14ac:dyDescent="0.25"/>
    <row r="17259" hidden="1" x14ac:dyDescent="0.25"/>
    <row r="17260" hidden="1" x14ac:dyDescent="0.25"/>
    <row r="17261" hidden="1" x14ac:dyDescent="0.25"/>
    <row r="17262" hidden="1" x14ac:dyDescent="0.25"/>
    <row r="17263" hidden="1" x14ac:dyDescent="0.25"/>
    <row r="17264" hidden="1" x14ac:dyDescent="0.25"/>
    <row r="17265" hidden="1" x14ac:dyDescent="0.25"/>
    <row r="17266" hidden="1" x14ac:dyDescent="0.25"/>
    <row r="17267" hidden="1" x14ac:dyDescent="0.25"/>
    <row r="17268" hidden="1" x14ac:dyDescent="0.25"/>
    <row r="17269" hidden="1" x14ac:dyDescent="0.25"/>
    <row r="17270" hidden="1" x14ac:dyDescent="0.25"/>
    <row r="17271" hidden="1" x14ac:dyDescent="0.25"/>
    <row r="17272" hidden="1" x14ac:dyDescent="0.25"/>
    <row r="17273" hidden="1" x14ac:dyDescent="0.25"/>
    <row r="17274" hidden="1" x14ac:dyDescent="0.25"/>
    <row r="17275" hidden="1" x14ac:dyDescent="0.25"/>
    <row r="17276" hidden="1" x14ac:dyDescent="0.25"/>
    <row r="17277" hidden="1" x14ac:dyDescent="0.25"/>
    <row r="17278" hidden="1" x14ac:dyDescent="0.25"/>
    <row r="17279" hidden="1" x14ac:dyDescent="0.25"/>
    <row r="17280" hidden="1" x14ac:dyDescent="0.25"/>
    <row r="17281" hidden="1" x14ac:dyDescent="0.25"/>
    <row r="17282" hidden="1" x14ac:dyDescent="0.25"/>
    <row r="17283" hidden="1" x14ac:dyDescent="0.25"/>
  </sheetData>
  <sheetProtection password="DDCF" sheet="1" objects="1" scenarios="1"/>
  <mergeCells count="5">
    <mergeCell ref="A2:F2"/>
    <mergeCell ref="A3:F3"/>
    <mergeCell ref="A4:F4"/>
    <mergeCell ref="A5:F5"/>
    <mergeCell ref="A1:F1"/>
  </mergeCells>
  <dataValidations count="3">
    <dataValidation allowBlank="1" showInputMessage="1" showErrorMessage="1" prompt="20XN (d)" sqref="B6 E6"/>
    <dataValidation allowBlank="1" showInputMessage="1" showErrorMessage="1" prompt="31 de diciembre de 20XN-1 (e)" sqref="C6 F6"/>
    <dataValidation type="decimal" allowBlank="1" showInputMessage="1" showErrorMessage="1" sqref="B9:C62 E9:F45 E47 F47 E50:F53 E54:F81">
      <formula1>-1.79769313486231E+100</formula1>
      <formula2>1.79769313486231E+100</formula2>
    </dataValidation>
  </dataValidations>
  <pageMargins left="0.7" right="0.7" top="0.75" bottom="0.75" header="0.3" footer="0.3"/>
  <pageSetup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120"/>
  <sheetViews>
    <sheetView workbookViewId="0">
      <selection activeCell="A34" sqref="A34"/>
    </sheetView>
  </sheetViews>
  <sheetFormatPr baseColWidth="10" defaultRowHeight="15" x14ac:dyDescent="0.25"/>
  <cols>
    <col min="1" max="1" width="11.42578125" bestFit="1" customWidth="1"/>
    <col min="2" max="14" width="3" customWidth="1"/>
    <col min="15" max="15" width="63.42578125" customWidth="1"/>
  </cols>
  <sheetData>
    <row r="1" spans="1:17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555</v>
      </c>
      <c r="Q1" t="s">
        <v>556</v>
      </c>
    </row>
    <row r="2" spans="1:17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1,1,0,0,0,0,0</v>
      </c>
      <c r="B2">
        <v>1</v>
      </c>
      <c r="C2">
        <v>1</v>
      </c>
      <c r="I2" t="s">
        <v>1</v>
      </c>
      <c r="P2" s="18" t="s">
        <v>557</v>
      </c>
      <c r="Q2" s="18" t="s">
        <v>557</v>
      </c>
    </row>
    <row r="3" spans="1:17" x14ac:dyDescent="0.25">
      <c r="A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1,1,1,0,0,0,0</v>
      </c>
      <c r="B3">
        <v>1</v>
      </c>
      <c r="C3">
        <v>1</v>
      </c>
      <c r="D3">
        <v>1</v>
      </c>
      <c r="J3" t="s">
        <v>2</v>
      </c>
      <c r="P3" s="18" t="s">
        <v>557</v>
      </c>
      <c r="Q3" s="18" t="s">
        <v>557</v>
      </c>
    </row>
    <row r="4" spans="1:17" x14ac:dyDescent="0.25">
      <c r="A4" t="str">
        <f t="shared" si="0"/>
        <v>1,1,1,1,0,0,0</v>
      </c>
      <c r="B4">
        <v>1</v>
      </c>
      <c r="C4">
        <v>1</v>
      </c>
      <c r="D4">
        <v>1</v>
      </c>
      <c r="E4">
        <v>1</v>
      </c>
      <c r="K4" t="s">
        <v>558</v>
      </c>
      <c r="P4" s="18">
        <f>'Formato 1'!B9</f>
        <v>4182631.8400000003</v>
      </c>
      <c r="Q4" s="18">
        <f>'Formato 1'!C9</f>
        <v>1576318.99</v>
      </c>
    </row>
    <row r="5" spans="1:17" x14ac:dyDescent="0.25">
      <c r="A5" t="str">
        <f t="shared" si="0"/>
        <v>1,1,1,1,1,0,0</v>
      </c>
      <c r="B5">
        <v>1</v>
      </c>
      <c r="C5">
        <v>1</v>
      </c>
      <c r="D5">
        <v>1</v>
      </c>
      <c r="E5">
        <v>1</v>
      </c>
      <c r="F5">
        <v>1</v>
      </c>
      <c r="L5" t="s">
        <v>559</v>
      </c>
      <c r="P5" s="18">
        <f>'Formato 1'!B10</f>
        <v>142999.66</v>
      </c>
      <c r="Q5" s="18">
        <f>'Formato 1'!C10</f>
        <v>104999.66</v>
      </c>
    </row>
    <row r="6" spans="1:17" x14ac:dyDescent="0.25">
      <c r="A6" t="str">
        <f t="shared" si="0"/>
        <v>1,1,1,1,2,0,0</v>
      </c>
      <c r="B6">
        <v>1</v>
      </c>
      <c r="C6">
        <v>1</v>
      </c>
      <c r="D6">
        <v>1</v>
      </c>
      <c r="E6">
        <v>1</v>
      </c>
      <c r="F6">
        <v>2</v>
      </c>
      <c r="L6" t="s">
        <v>560</v>
      </c>
      <c r="P6" s="18">
        <f>'Formato 1'!B11</f>
        <v>4039632.18</v>
      </c>
      <c r="Q6" s="18">
        <f>'Formato 1'!C11</f>
        <v>1471319.33</v>
      </c>
    </row>
    <row r="7" spans="1:17" x14ac:dyDescent="0.25">
      <c r="A7" t="str">
        <f t="shared" si="0"/>
        <v>1,1,1,1,3,0,0</v>
      </c>
      <c r="B7">
        <v>1</v>
      </c>
      <c r="C7">
        <v>1</v>
      </c>
      <c r="D7">
        <v>1</v>
      </c>
      <c r="E7">
        <v>1</v>
      </c>
      <c r="F7">
        <v>3</v>
      </c>
      <c r="L7" t="s">
        <v>561</v>
      </c>
      <c r="P7" s="18">
        <f>'Formato 1'!B12</f>
        <v>0</v>
      </c>
      <c r="Q7" s="18">
        <f>'Formato 1'!C12</f>
        <v>0</v>
      </c>
    </row>
    <row r="8" spans="1:17" x14ac:dyDescent="0.25">
      <c r="A8" t="str">
        <f t="shared" si="0"/>
        <v>1,1,1,1,4,0,0</v>
      </c>
      <c r="B8">
        <v>1</v>
      </c>
      <c r="C8">
        <v>1</v>
      </c>
      <c r="D8">
        <v>1</v>
      </c>
      <c r="E8">
        <v>1</v>
      </c>
      <c r="F8">
        <v>4</v>
      </c>
      <c r="L8" t="s">
        <v>562</v>
      </c>
      <c r="P8" s="18">
        <f>'Formato 1'!B13</f>
        <v>0</v>
      </c>
      <c r="Q8" s="18">
        <f>'Formato 1'!C13</f>
        <v>0</v>
      </c>
    </row>
    <row r="9" spans="1:17" x14ac:dyDescent="0.25">
      <c r="A9" t="str">
        <f t="shared" si="0"/>
        <v>1,1,1,1,5,0,0</v>
      </c>
      <c r="B9">
        <v>1</v>
      </c>
      <c r="C9">
        <v>1</v>
      </c>
      <c r="D9">
        <v>1</v>
      </c>
      <c r="E9">
        <v>1</v>
      </c>
      <c r="F9">
        <v>5</v>
      </c>
      <c r="L9" t="s">
        <v>563</v>
      </c>
      <c r="P9" s="18">
        <f>'Formato 1'!B14</f>
        <v>0</v>
      </c>
      <c r="Q9" s="18">
        <f>'Formato 1'!C14</f>
        <v>0</v>
      </c>
    </row>
    <row r="10" spans="1:17" x14ac:dyDescent="0.25">
      <c r="A10" t="str">
        <f t="shared" si="0"/>
        <v>1,1,1,1,6,0,0</v>
      </c>
      <c r="B10">
        <v>1</v>
      </c>
      <c r="C10">
        <v>1</v>
      </c>
      <c r="D10">
        <v>1</v>
      </c>
      <c r="E10">
        <v>1</v>
      </c>
      <c r="F10">
        <v>6</v>
      </c>
      <c r="L10" t="s">
        <v>564</v>
      </c>
      <c r="P10" s="18">
        <f>'Formato 1'!B15</f>
        <v>0</v>
      </c>
      <c r="Q10" s="18">
        <f>'Formato 1'!C15</f>
        <v>0</v>
      </c>
    </row>
    <row r="11" spans="1:17" x14ac:dyDescent="0.25">
      <c r="A11" t="str">
        <f t="shared" si="0"/>
        <v>1,1,1,1,7,0,0</v>
      </c>
      <c r="B11">
        <v>1</v>
      </c>
      <c r="C11">
        <v>1</v>
      </c>
      <c r="D11">
        <v>1</v>
      </c>
      <c r="E11">
        <v>1</v>
      </c>
      <c r="F11">
        <v>7</v>
      </c>
      <c r="L11" t="s">
        <v>565</v>
      </c>
      <c r="P11" s="18">
        <f>'Formato 1'!B16</f>
        <v>0</v>
      </c>
      <c r="Q11" s="18">
        <f>'Formato 1'!C16</f>
        <v>0</v>
      </c>
    </row>
    <row r="12" spans="1:17" x14ac:dyDescent="0.25">
      <c r="A12" t="str">
        <f t="shared" si="0"/>
        <v>1,1,1,2,0,0,0</v>
      </c>
      <c r="B12">
        <v>1</v>
      </c>
      <c r="C12">
        <v>1</v>
      </c>
      <c r="D12">
        <v>1</v>
      </c>
      <c r="E12">
        <v>2</v>
      </c>
      <c r="K12" t="s">
        <v>566</v>
      </c>
      <c r="P12" s="18">
        <f>'Formato 1'!B17</f>
        <v>18340.310000000001</v>
      </c>
      <c r="Q12" s="18">
        <f>'Formato 1'!C17</f>
        <v>74349.78</v>
      </c>
    </row>
    <row r="13" spans="1:17" x14ac:dyDescent="0.25">
      <c r="A13" t="str">
        <f t="shared" si="0"/>
        <v>1,1,1,2,1,0,0</v>
      </c>
      <c r="B13">
        <v>1</v>
      </c>
      <c r="C13">
        <v>1</v>
      </c>
      <c r="D13">
        <v>1</v>
      </c>
      <c r="E13">
        <v>2</v>
      </c>
      <c r="F13">
        <v>1</v>
      </c>
      <c r="L13" t="s">
        <v>567</v>
      </c>
      <c r="P13" s="18">
        <f>'Formato 1'!B18</f>
        <v>0</v>
      </c>
      <c r="Q13" s="18">
        <f>'Formato 1'!C18</f>
        <v>0</v>
      </c>
    </row>
    <row r="14" spans="1:17" x14ac:dyDescent="0.25">
      <c r="A14" t="str">
        <f t="shared" si="0"/>
        <v>1,1,1,2,2,0,0</v>
      </c>
      <c r="B14">
        <v>1</v>
      </c>
      <c r="C14">
        <v>1</v>
      </c>
      <c r="D14">
        <v>1</v>
      </c>
      <c r="E14">
        <v>2</v>
      </c>
      <c r="F14">
        <v>2</v>
      </c>
      <c r="L14" t="s">
        <v>568</v>
      </c>
      <c r="P14" s="18">
        <f>'Formato 1'!B19</f>
        <v>0</v>
      </c>
      <c r="Q14" s="18">
        <f>'Formato 1'!C19</f>
        <v>0</v>
      </c>
    </row>
    <row r="15" spans="1:17" x14ac:dyDescent="0.25">
      <c r="A15" t="str">
        <f t="shared" si="0"/>
        <v>1,1,1,2,3,0,0</v>
      </c>
      <c r="B15">
        <v>1</v>
      </c>
      <c r="C15">
        <v>1</v>
      </c>
      <c r="D15">
        <v>1</v>
      </c>
      <c r="E15">
        <v>2</v>
      </c>
      <c r="F15">
        <v>3</v>
      </c>
      <c r="L15" t="s">
        <v>569</v>
      </c>
      <c r="P15" s="18">
        <f>'Formato 1'!B20</f>
        <v>18340.310000000001</v>
      </c>
      <c r="Q15" s="18">
        <f>'Formato 1'!C20</f>
        <v>74349.78</v>
      </c>
    </row>
    <row r="16" spans="1:17" x14ac:dyDescent="0.25">
      <c r="A16" t="str">
        <f t="shared" si="0"/>
        <v>1,1,1,2,4,0,0</v>
      </c>
      <c r="B16">
        <v>1</v>
      </c>
      <c r="C16">
        <v>1</v>
      </c>
      <c r="D16">
        <v>1</v>
      </c>
      <c r="E16">
        <v>2</v>
      </c>
      <c r="F16">
        <v>4</v>
      </c>
      <c r="L16" t="s">
        <v>570</v>
      </c>
      <c r="P16" s="18">
        <f>'Formato 1'!B21</f>
        <v>0</v>
      </c>
      <c r="Q16" s="18">
        <f>'Formato 1'!C21</f>
        <v>0</v>
      </c>
    </row>
    <row r="17" spans="1:17" x14ac:dyDescent="0.25">
      <c r="A17" t="str">
        <f t="shared" si="0"/>
        <v>1,1,1,2,5,0,0</v>
      </c>
      <c r="B17">
        <v>1</v>
      </c>
      <c r="C17">
        <v>1</v>
      </c>
      <c r="D17">
        <v>1</v>
      </c>
      <c r="E17">
        <v>2</v>
      </c>
      <c r="F17">
        <v>5</v>
      </c>
      <c r="L17" t="s">
        <v>571</v>
      </c>
      <c r="P17" s="18">
        <f>'Formato 1'!B22</f>
        <v>0</v>
      </c>
      <c r="Q17" s="18">
        <f>'Formato 1'!C22</f>
        <v>0</v>
      </c>
    </row>
    <row r="18" spans="1:17" x14ac:dyDescent="0.25">
      <c r="A18" t="str">
        <f t="shared" si="0"/>
        <v>1,1,1,2,6,0,0</v>
      </c>
      <c r="B18">
        <v>1</v>
      </c>
      <c r="C18">
        <v>1</v>
      </c>
      <c r="D18">
        <v>1</v>
      </c>
      <c r="E18">
        <v>2</v>
      </c>
      <c r="F18">
        <v>6</v>
      </c>
      <c r="L18" t="s">
        <v>572</v>
      </c>
      <c r="P18" s="18">
        <f>'Formato 1'!B23</f>
        <v>0</v>
      </c>
      <c r="Q18" s="18">
        <f>'Formato 1'!C23</f>
        <v>0</v>
      </c>
    </row>
    <row r="19" spans="1:17" x14ac:dyDescent="0.25">
      <c r="A19" t="str">
        <f t="shared" si="0"/>
        <v>1,1,1,2,7,0,0</v>
      </c>
      <c r="B19">
        <v>1</v>
      </c>
      <c r="C19">
        <v>1</v>
      </c>
      <c r="D19">
        <v>1</v>
      </c>
      <c r="E19">
        <v>2</v>
      </c>
      <c r="F19">
        <v>7</v>
      </c>
      <c r="L19" t="s">
        <v>573</v>
      </c>
      <c r="P19" s="18">
        <f>'Formato 1'!B24</f>
        <v>0</v>
      </c>
      <c r="Q19" s="18">
        <f>'Formato 1'!C24</f>
        <v>0</v>
      </c>
    </row>
    <row r="20" spans="1:17" x14ac:dyDescent="0.25">
      <c r="A20" t="str">
        <f t="shared" si="0"/>
        <v>1,1,1,3,0,0,0</v>
      </c>
      <c r="B20">
        <v>1</v>
      </c>
      <c r="C20">
        <v>1</v>
      </c>
      <c r="D20">
        <v>1</v>
      </c>
      <c r="E20">
        <v>3</v>
      </c>
      <c r="K20" t="s">
        <v>579</v>
      </c>
      <c r="P20" s="18">
        <f>'Formato 1'!B25</f>
        <v>0</v>
      </c>
      <c r="Q20" s="18">
        <f>'Formato 1'!C25</f>
        <v>0</v>
      </c>
    </row>
    <row r="21" spans="1:17" x14ac:dyDescent="0.25">
      <c r="A21" t="str">
        <f t="shared" si="0"/>
        <v>1,1,1,3,1,0,0</v>
      </c>
      <c r="B21">
        <v>1</v>
      </c>
      <c r="C21">
        <v>1</v>
      </c>
      <c r="D21">
        <v>1</v>
      </c>
      <c r="E21">
        <v>3</v>
      </c>
      <c r="F21">
        <v>1</v>
      </c>
      <c r="L21" t="s">
        <v>574</v>
      </c>
      <c r="P21" s="18">
        <f>'Formato 1'!B26</f>
        <v>0</v>
      </c>
      <c r="Q21" s="18">
        <f>'Formato 1'!C26</f>
        <v>0</v>
      </c>
    </row>
    <row r="22" spans="1:17" x14ac:dyDescent="0.25">
      <c r="A22" t="str">
        <f t="shared" si="0"/>
        <v>1,1,1,3,2,0,0</v>
      </c>
      <c r="B22">
        <v>1</v>
      </c>
      <c r="C22">
        <v>1</v>
      </c>
      <c r="D22">
        <v>1</v>
      </c>
      <c r="E22">
        <v>3</v>
      </c>
      <c r="F22">
        <v>2</v>
      </c>
      <c r="L22" t="s">
        <v>575</v>
      </c>
      <c r="P22" s="18">
        <f>'Formato 1'!B27</f>
        <v>0</v>
      </c>
      <c r="Q22" s="18">
        <f>'Formato 1'!C27</f>
        <v>0</v>
      </c>
    </row>
    <row r="23" spans="1:17" x14ac:dyDescent="0.25">
      <c r="A23" t="str">
        <f t="shared" si="0"/>
        <v>1,1,1,3,3,0,0</v>
      </c>
      <c r="B23">
        <v>1</v>
      </c>
      <c r="C23">
        <v>1</v>
      </c>
      <c r="D23">
        <v>1</v>
      </c>
      <c r="E23">
        <v>3</v>
      </c>
      <c r="F23">
        <v>3</v>
      </c>
      <c r="L23" t="s">
        <v>576</v>
      </c>
      <c r="P23" s="18">
        <f>'Formato 1'!B28</f>
        <v>0</v>
      </c>
      <c r="Q23" s="18">
        <f>'Formato 1'!C28</f>
        <v>0</v>
      </c>
    </row>
    <row r="24" spans="1:17" x14ac:dyDescent="0.25">
      <c r="A24" t="str">
        <f t="shared" si="0"/>
        <v>1,1,1,3,4,0,0</v>
      </c>
      <c r="B24">
        <v>1</v>
      </c>
      <c r="C24">
        <v>1</v>
      </c>
      <c r="D24">
        <v>1</v>
      </c>
      <c r="E24">
        <v>3</v>
      </c>
      <c r="F24">
        <v>4</v>
      </c>
      <c r="L24" t="s">
        <v>577</v>
      </c>
      <c r="P24" s="18">
        <f>'Formato 1'!B29</f>
        <v>0</v>
      </c>
      <c r="Q24" s="18">
        <f>'Formato 1'!C29</f>
        <v>0</v>
      </c>
    </row>
    <row r="25" spans="1:17" x14ac:dyDescent="0.25">
      <c r="A25" t="str">
        <f t="shared" si="0"/>
        <v>1,1,1,3,5,0,0</v>
      </c>
      <c r="B25">
        <v>1</v>
      </c>
      <c r="C25">
        <v>1</v>
      </c>
      <c r="D25">
        <v>1</v>
      </c>
      <c r="E25">
        <v>3</v>
      </c>
      <c r="F25">
        <v>5</v>
      </c>
      <c r="L25" t="s">
        <v>578</v>
      </c>
      <c r="P25" s="18">
        <f>'Formato 1'!B30</f>
        <v>0</v>
      </c>
      <c r="Q25" s="18">
        <f>'Formato 1'!C30</f>
        <v>0</v>
      </c>
    </row>
    <row r="26" spans="1:17" x14ac:dyDescent="0.25">
      <c r="A26" t="str">
        <f t="shared" si="0"/>
        <v>1,1,1,4,0,0,0</v>
      </c>
      <c r="B26">
        <v>1</v>
      </c>
      <c r="C26">
        <v>1</v>
      </c>
      <c r="D26">
        <v>1</v>
      </c>
      <c r="E26">
        <v>4</v>
      </c>
      <c r="K26" t="s">
        <v>580</v>
      </c>
      <c r="P26" s="18">
        <f>'Formato 1'!B31</f>
        <v>842393.86</v>
      </c>
      <c r="Q26" s="18">
        <f>'Formato 1'!C31</f>
        <v>781677.53</v>
      </c>
    </row>
    <row r="27" spans="1:17" x14ac:dyDescent="0.25">
      <c r="A27" t="str">
        <f t="shared" si="0"/>
        <v>1,1,1,4,1,0,0</v>
      </c>
      <c r="B27">
        <v>1</v>
      </c>
      <c r="C27">
        <v>1</v>
      </c>
      <c r="D27">
        <v>1</v>
      </c>
      <c r="E27">
        <v>4</v>
      </c>
      <c r="F27">
        <v>1</v>
      </c>
      <c r="L27" t="s">
        <v>581</v>
      </c>
      <c r="P27" s="18">
        <f>'Formato 1'!B32</f>
        <v>842393.86</v>
      </c>
      <c r="Q27" s="18">
        <f>'Formato 1'!C32</f>
        <v>781677.53</v>
      </c>
    </row>
    <row r="28" spans="1:17" x14ac:dyDescent="0.25">
      <c r="A28" t="str">
        <f t="shared" si="0"/>
        <v>1,1,1,4,2,0,0</v>
      </c>
      <c r="B28">
        <v>1</v>
      </c>
      <c r="C28">
        <v>1</v>
      </c>
      <c r="D28">
        <v>1</v>
      </c>
      <c r="E28">
        <v>4</v>
      </c>
      <c r="F28">
        <v>2</v>
      </c>
      <c r="L28" t="s">
        <v>582</v>
      </c>
      <c r="P28" s="18">
        <f>'Formato 1'!B33</f>
        <v>0</v>
      </c>
      <c r="Q28" s="18">
        <f>'Formato 1'!C33</f>
        <v>0</v>
      </c>
    </row>
    <row r="29" spans="1:17" x14ac:dyDescent="0.25">
      <c r="A29" t="str">
        <f t="shared" si="0"/>
        <v>1,1,1,4,3,0,0</v>
      </c>
      <c r="B29">
        <v>1</v>
      </c>
      <c r="C29">
        <v>1</v>
      </c>
      <c r="D29">
        <v>1</v>
      </c>
      <c r="E29">
        <v>4</v>
      </c>
      <c r="F29">
        <v>3</v>
      </c>
      <c r="L29" t="s">
        <v>583</v>
      </c>
      <c r="P29" s="18">
        <f>'Formato 1'!B34</f>
        <v>0</v>
      </c>
      <c r="Q29" s="18">
        <f>'Formato 1'!C34</f>
        <v>0</v>
      </c>
    </row>
    <row r="30" spans="1:17" x14ac:dyDescent="0.25">
      <c r="A30" t="str">
        <f t="shared" si="0"/>
        <v>1,1,1,4,4,0,0</v>
      </c>
      <c r="B30">
        <v>1</v>
      </c>
      <c r="C30">
        <v>1</v>
      </c>
      <c r="D30">
        <v>1</v>
      </c>
      <c r="E30">
        <v>4</v>
      </c>
      <c r="F30">
        <v>4</v>
      </c>
      <c r="L30" t="s">
        <v>584</v>
      </c>
      <c r="P30" s="18">
        <f>'Formato 1'!B35</f>
        <v>0</v>
      </c>
      <c r="Q30" s="18">
        <f>'Formato 1'!C35</f>
        <v>0</v>
      </c>
    </row>
    <row r="31" spans="1:17" x14ac:dyDescent="0.25">
      <c r="A31" t="str">
        <f t="shared" si="0"/>
        <v>1,1,1,4,5,0,0</v>
      </c>
      <c r="B31">
        <v>1</v>
      </c>
      <c r="C31">
        <v>1</v>
      </c>
      <c r="D31">
        <v>1</v>
      </c>
      <c r="E31">
        <v>4</v>
      </c>
      <c r="F31">
        <v>5</v>
      </c>
      <c r="L31" t="s">
        <v>585</v>
      </c>
      <c r="P31" s="18">
        <f>'Formato 1'!B36</f>
        <v>0</v>
      </c>
      <c r="Q31" s="18">
        <f>'Formato 1'!C36</f>
        <v>0</v>
      </c>
    </row>
    <row r="32" spans="1:17" x14ac:dyDescent="0.25">
      <c r="A32" t="str">
        <f t="shared" si="0"/>
        <v>1,1,1,5,0,0,0</v>
      </c>
      <c r="B32">
        <v>1</v>
      </c>
      <c r="C32">
        <v>1</v>
      </c>
      <c r="D32">
        <v>1</v>
      </c>
      <c r="E32">
        <v>5</v>
      </c>
      <c r="K32" t="s">
        <v>586</v>
      </c>
      <c r="P32" s="18">
        <f>'Formato 1'!B37</f>
        <v>1444072.1</v>
      </c>
      <c r="Q32" s="18">
        <f>'Formato 1'!C37</f>
        <v>697394.01</v>
      </c>
    </row>
    <row r="33" spans="1:17" x14ac:dyDescent="0.25">
      <c r="A33" t="str">
        <f t="shared" si="0"/>
        <v>1,1,1,5,1,0,0</v>
      </c>
      <c r="B33">
        <v>1</v>
      </c>
      <c r="C33">
        <v>1</v>
      </c>
      <c r="D33">
        <v>1</v>
      </c>
      <c r="E33">
        <v>5</v>
      </c>
      <c r="F33">
        <v>1</v>
      </c>
      <c r="L33" t="s">
        <v>586</v>
      </c>
      <c r="P33" s="18">
        <f>'Formato 1'!B37</f>
        <v>1444072.1</v>
      </c>
      <c r="Q33" s="18">
        <f>'Formato 1'!C37</f>
        <v>697394.01</v>
      </c>
    </row>
    <row r="34" spans="1:17" x14ac:dyDescent="0.25">
      <c r="A34" t="str">
        <f t="shared" si="0"/>
        <v>1,1,1,6,0,0,0</v>
      </c>
      <c r="B34">
        <v>1</v>
      </c>
      <c r="C34">
        <v>1</v>
      </c>
      <c r="D34">
        <v>1</v>
      </c>
      <c r="E34">
        <v>6</v>
      </c>
      <c r="K34" t="s">
        <v>587</v>
      </c>
      <c r="P34" s="18">
        <f>'Formato 1'!B38</f>
        <v>0</v>
      </c>
      <c r="Q34" s="18">
        <f>'Formato 1'!C38</f>
        <v>0</v>
      </c>
    </row>
    <row r="35" spans="1:17" x14ac:dyDescent="0.25">
      <c r="A35" t="str">
        <f t="shared" si="0"/>
        <v>1,1,1,6,1,0,0</v>
      </c>
      <c r="B35">
        <v>1</v>
      </c>
      <c r="C35">
        <v>1</v>
      </c>
      <c r="D35">
        <v>1</v>
      </c>
      <c r="E35">
        <v>6</v>
      </c>
      <c r="F35">
        <v>1</v>
      </c>
      <c r="L35" t="s">
        <v>588</v>
      </c>
      <c r="P35" s="18">
        <f>'Formato 1'!B39</f>
        <v>0</v>
      </c>
      <c r="Q35" s="18">
        <f>'Formato 1'!C39</f>
        <v>0</v>
      </c>
    </row>
    <row r="36" spans="1:17" x14ac:dyDescent="0.25">
      <c r="A36" t="str">
        <f t="shared" si="0"/>
        <v>1,1,1,6,2,0,0</v>
      </c>
      <c r="B36">
        <v>1</v>
      </c>
      <c r="C36">
        <v>1</v>
      </c>
      <c r="D36">
        <v>1</v>
      </c>
      <c r="E36">
        <v>6</v>
      </c>
      <c r="F36">
        <v>2</v>
      </c>
      <c r="L36" t="s">
        <v>589</v>
      </c>
      <c r="P36" s="18">
        <f>'Formato 1'!B40</f>
        <v>0</v>
      </c>
      <c r="Q36" s="18">
        <f>'Formato 1'!C40</f>
        <v>0</v>
      </c>
    </row>
    <row r="37" spans="1:17" x14ac:dyDescent="0.25">
      <c r="A37" t="str">
        <f t="shared" si="0"/>
        <v>1,1,1,7,0,0,0</v>
      </c>
      <c r="B37">
        <v>1</v>
      </c>
      <c r="C37">
        <v>1</v>
      </c>
      <c r="D37">
        <v>1</v>
      </c>
      <c r="E37">
        <v>7</v>
      </c>
      <c r="K37" t="s">
        <v>590</v>
      </c>
      <c r="P37" s="18">
        <f>'Formato 1'!B41</f>
        <v>0</v>
      </c>
      <c r="Q37" s="18">
        <f>'Formato 1'!C41</f>
        <v>0</v>
      </c>
    </row>
    <row r="38" spans="1:17" x14ac:dyDescent="0.25">
      <c r="A38" t="str">
        <f t="shared" si="0"/>
        <v>1,1,1,7,1,0,0</v>
      </c>
      <c r="B38">
        <v>1</v>
      </c>
      <c r="C38">
        <v>1</v>
      </c>
      <c r="D38">
        <v>1</v>
      </c>
      <c r="E38">
        <v>7</v>
      </c>
      <c r="F38">
        <v>1</v>
      </c>
      <c r="L38" t="s">
        <v>591</v>
      </c>
      <c r="P38" s="18">
        <f>'Formato 1'!B42</f>
        <v>0</v>
      </c>
      <c r="Q38" s="18">
        <f>'Formato 1'!C42</f>
        <v>0</v>
      </c>
    </row>
    <row r="39" spans="1:17" x14ac:dyDescent="0.25">
      <c r="A39" t="str">
        <f t="shared" si="0"/>
        <v>1,1,1,7,2,0,0</v>
      </c>
      <c r="B39">
        <v>1</v>
      </c>
      <c r="C39">
        <v>1</v>
      </c>
      <c r="D39">
        <v>1</v>
      </c>
      <c r="E39">
        <v>7</v>
      </c>
      <c r="F39">
        <v>2</v>
      </c>
      <c r="L39" t="s">
        <v>592</v>
      </c>
      <c r="P39" s="18">
        <f>'Formato 1'!B43</f>
        <v>0</v>
      </c>
      <c r="Q39" s="18">
        <f>'Formato 1'!C43</f>
        <v>0</v>
      </c>
    </row>
    <row r="40" spans="1:17" x14ac:dyDescent="0.25">
      <c r="A40" t="str">
        <f t="shared" si="0"/>
        <v>1,1,1,7,3,0,0</v>
      </c>
      <c r="B40">
        <v>1</v>
      </c>
      <c r="C40">
        <v>1</v>
      </c>
      <c r="D40">
        <v>1</v>
      </c>
      <c r="E40">
        <v>7</v>
      </c>
      <c r="F40">
        <v>3</v>
      </c>
      <c r="L40" t="s">
        <v>593</v>
      </c>
      <c r="P40" s="18">
        <f>'Formato 1'!B44</f>
        <v>0</v>
      </c>
      <c r="Q40" s="18">
        <f>'Formato 1'!C44</f>
        <v>0</v>
      </c>
    </row>
    <row r="41" spans="1:17" x14ac:dyDescent="0.25">
      <c r="A41" t="str">
        <f t="shared" si="0"/>
        <v>1,1,1,7,4,0,0</v>
      </c>
      <c r="B41">
        <v>1</v>
      </c>
      <c r="C41">
        <v>1</v>
      </c>
      <c r="D41">
        <v>1</v>
      </c>
      <c r="E41">
        <v>7</v>
      </c>
      <c r="F41">
        <v>4</v>
      </c>
      <c r="L41" t="s">
        <v>594</v>
      </c>
      <c r="P41" s="18">
        <f>'Formato 1'!B45</f>
        <v>0</v>
      </c>
      <c r="Q41" s="18">
        <f>'Formato 1'!C45</f>
        <v>0</v>
      </c>
    </row>
    <row r="42" spans="1:17" x14ac:dyDescent="0.25">
      <c r="A42" t="str">
        <f t="shared" si="0"/>
        <v>1,1,1,8,0,0,0</v>
      </c>
      <c r="B42">
        <v>1</v>
      </c>
      <c r="C42">
        <v>1</v>
      </c>
      <c r="D42">
        <v>1</v>
      </c>
      <c r="E42">
        <v>8</v>
      </c>
      <c r="K42" t="s">
        <v>595</v>
      </c>
      <c r="P42" s="18">
        <f>'Formato 1'!B47</f>
        <v>6487438.1100000013</v>
      </c>
      <c r="Q42" s="18">
        <f>'Formato 1'!C47</f>
        <v>3129740.3099999996</v>
      </c>
    </row>
    <row r="43" spans="1:17" x14ac:dyDescent="0.25">
      <c r="A43" t="str">
        <f t="shared" si="0"/>
        <v>1,1,2,0,0,0,0</v>
      </c>
      <c r="B43">
        <v>1</v>
      </c>
      <c r="C43">
        <v>1</v>
      </c>
      <c r="D43">
        <v>2</v>
      </c>
      <c r="J43" t="s">
        <v>40</v>
      </c>
    </row>
    <row r="44" spans="1:17" x14ac:dyDescent="0.25">
      <c r="A44" t="str">
        <f t="shared" si="0"/>
        <v>1,1,2,1,0,0,0</v>
      </c>
      <c r="B44">
        <v>1</v>
      </c>
      <c r="C44">
        <v>1</v>
      </c>
      <c r="D44">
        <v>2</v>
      </c>
      <c r="E44">
        <v>1</v>
      </c>
      <c r="K44" t="s">
        <v>596</v>
      </c>
      <c r="P44">
        <f>'Formato 1'!B50</f>
        <v>0</v>
      </c>
      <c r="Q44">
        <f>'Formato 1'!C50</f>
        <v>0</v>
      </c>
    </row>
    <row r="45" spans="1:17" x14ac:dyDescent="0.25">
      <c r="A45" t="str">
        <f t="shared" si="0"/>
        <v>1,1,2,2,0,0,0</v>
      </c>
      <c r="B45">
        <v>1</v>
      </c>
      <c r="C45">
        <v>1</v>
      </c>
      <c r="D45">
        <v>2</v>
      </c>
      <c r="E45">
        <v>2</v>
      </c>
      <c r="K45" t="s">
        <v>597</v>
      </c>
      <c r="P45">
        <f>'Formato 1'!B51</f>
        <v>0</v>
      </c>
      <c r="Q45">
        <f>'Formato 1'!C51</f>
        <v>0</v>
      </c>
    </row>
    <row r="46" spans="1:17" x14ac:dyDescent="0.25">
      <c r="A46" t="str">
        <f t="shared" si="0"/>
        <v>1,1,2,3,0,0,0</v>
      </c>
      <c r="B46">
        <v>1</v>
      </c>
      <c r="C46">
        <v>1</v>
      </c>
      <c r="D46">
        <v>2</v>
      </c>
      <c r="E46">
        <v>3</v>
      </c>
      <c r="K46" t="s">
        <v>598</v>
      </c>
      <c r="P46">
        <f>'Formato 1'!B52</f>
        <v>86491576.459999993</v>
      </c>
      <c r="Q46">
        <f>'Formato 1'!C52</f>
        <v>86491576.459999993</v>
      </c>
    </row>
    <row r="47" spans="1:17" x14ac:dyDescent="0.25">
      <c r="A47" t="str">
        <f t="shared" si="0"/>
        <v>1,1,2,4,0,0,0</v>
      </c>
      <c r="B47">
        <v>1</v>
      </c>
      <c r="C47">
        <v>1</v>
      </c>
      <c r="D47">
        <v>2</v>
      </c>
      <c r="E47">
        <v>4</v>
      </c>
      <c r="K47" t="s">
        <v>599</v>
      </c>
      <c r="P47">
        <f>'Formato 1'!B53</f>
        <v>34148716.649999999</v>
      </c>
      <c r="Q47">
        <f>'Formato 1'!C53</f>
        <v>32442913.280000001</v>
      </c>
    </row>
    <row r="48" spans="1:17" x14ac:dyDescent="0.25">
      <c r="A48" t="str">
        <f t="shared" si="0"/>
        <v>1,1,2,5,0,0,0</v>
      </c>
      <c r="B48">
        <v>1</v>
      </c>
      <c r="C48">
        <v>1</v>
      </c>
      <c r="D48">
        <v>2</v>
      </c>
      <c r="E48">
        <v>5</v>
      </c>
      <c r="K48" t="s">
        <v>600</v>
      </c>
      <c r="P48">
        <f>'Formato 1'!B54</f>
        <v>52952.72</v>
      </c>
      <c r="Q48">
        <f>'Formato 1'!C54</f>
        <v>52952.72</v>
      </c>
    </row>
    <row r="49" spans="1:17" x14ac:dyDescent="0.25">
      <c r="A49" t="str">
        <f t="shared" si="0"/>
        <v>1,1,2,6,0,0,0</v>
      </c>
      <c r="B49">
        <v>1</v>
      </c>
      <c r="C49">
        <v>1</v>
      </c>
      <c r="D49">
        <v>2</v>
      </c>
      <c r="E49">
        <v>6</v>
      </c>
      <c r="K49" t="s">
        <v>601</v>
      </c>
      <c r="P49">
        <f>'Formato 1'!B55</f>
        <v>-12418901.68</v>
      </c>
      <c r="Q49">
        <f>'Formato 1'!C55</f>
        <v>-10906397.4</v>
      </c>
    </row>
    <row r="50" spans="1:17" x14ac:dyDescent="0.25">
      <c r="A50" t="str">
        <f t="shared" si="0"/>
        <v>1,1,2,7,0,0,0</v>
      </c>
      <c r="B50">
        <v>1</v>
      </c>
      <c r="C50">
        <v>1</v>
      </c>
      <c r="D50">
        <v>2</v>
      </c>
      <c r="E50">
        <v>7</v>
      </c>
      <c r="K50" t="s">
        <v>602</v>
      </c>
      <c r="P50">
        <f>'Formato 1'!B56</f>
        <v>0</v>
      </c>
      <c r="Q50">
        <f>'Formato 1'!C56</f>
        <v>0</v>
      </c>
    </row>
    <row r="51" spans="1:17" x14ac:dyDescent="0.25">
      <c r="A51" t="str">
        <f t="shared" si="0"/>
        <v>1,1,2,8,0,0,0</v>
      </c>
      <c r="B51">
        <v>1</v>
      </c>
      <c r="C51">
        <v>1</v>
      </c>
      <c r="D51">
        <v>2</v>
      </c>
      <c r="E51">
        <v>8</v>
      </c>
      <c r="K51" t="s">
        <v>603</v>
      </c>
      <c r="P51">
        <f>'Formato 1'!B57</f>
        <v>0</v>
      </c>
      <c r="Q51">
        <f>'Formato 1'!C57</f>
        <v>0</v>
      </c>
    </row>
    <row r="52" spans="1:17" x14ac:dyDescent="0.25">
      <c r="A52" t="str">
        <f t="shared" si="0"/>
        <v>1,1,2,9,0,0,0</v>
      </c>
      <c r="B52">
        <v>1</v>
      </c>
      <c r="C52">
        <v>1</v>
      </c>
      <c r="D52">
        <v>2</v>
      </c>
      <c r="E52">
        <v>9</v>
      </c>
      <c r="K52" t="s">
        <v>604</v>
      </c>
      <c r="P52">
        <f>'Formato 1'!B58</f>
        <v>0</v>
      </c>
      <c r="Q52">
        <f>'Formato 1'!C58</f>
        <v>0</v>
      </c>
    </row>
    <row r="53" spans="1:17" x14ac:dyDescent="0.25">
      <c r="A53" t="str">
        <f t="shared" si="0"/>
        <v>1,1,2,10,0,0,0</v>
      </c>
      <c r="B53">
        <v>1</v>
      </c>
      <c r="C53">
        <v>1</v>
      </c>
      <c r="D53">
        <v>2</v>
      </c>
      <c r="E53">
        <v>10</v>
      </c>
      <c r="J53" t="s">
        <v>605</v>
      </c>
      <c r="P53">
        <f>'Formato 1'!B60</f>
        <v>108274344.14999998</v>
      </c>
      <c r="Q53">
        <f>'Formato 1'!C60</f>
        <v>108081045.05999999</v>
      </c>
    </row>
    <row r="54" spans="1:17" x14ac:dyDescent="0.25">
      <c r="A54" t="str">
        <f t="shared" si="0"/>
        <v>1,1,3,0,0,0,0</v>
      </c>
      <c r="B54">
        <v>1</v>
      </c>
      <c r="C54">
        <v>1</v>
      </c>
      <c r="D54">
        <v>3</v>
      </c>
      <c r="J54" t="s">
        <v>606</v>
      </c>
      <c r="P54">
        <f>'Formato 1'!B62</f>
        <v>114761782.25999998</v>
      </c>
      <c r="Q54">
        <f>'Formato 1'!C62</f>
        <v>111210785.36999999</v>
      </c>
    </row>
    <row r="55" spans="1:17" x14ac:dyDescent="0.25">
      <c r="A55" t="str">
        <f t="shared" si="0"/>
        <v>1,2,0,0,0,0,0</v>
      </c>
      <c r="B55">
        <v>1</v>
      </c>
      <c r="C55">
        <v>2</v>
      </c>
      <c r="I55" t="s">
        <v>52</v>
      </c>
    </row>
    <row r="56" spans="1:17" x14ac:dyDescent="0.25">
      <c r="A56" t="str">
        <f t="shared" si="0"/>
        <v>1,2,1,0,0,0,0</v>
      </c>
      <c r="B56">
        <v>1</v>
      </c>
      <c r="C56">
        <v>2</v>
      </c>
      <c r="D56">
        <v>1</v>
      </c>
      <c r="J56" t="s">
        <v>53</v>
      </c>
    </row>
    <row r="57" spans="1:17" x14ac:dyDescent="0.25">
      <c r="A57" t="str">
        <f t="shared" si="0"/>
        <v>1,2,1,1,0,0,0</v>
      </c>
      <c r="B57">
        <v>1</v>
      </c>
      <c r="C57">
        <v>2</v>
      </c>
      <c r="D57">
        <v>1</v>
      </c>
      <c r="E57">
        <v>1</v>
      </c>
      <c r="K57" t="s">
        <v>607</v>
      </c>
      <c r="P57">
        <f>'Formato 1'!E9</f>
        <v>2737402.14</v>
      </c>
      <c r="Q57">
        <f>'Formato 1'!F9</f>
        <v>3397699.77</v>
      </c>
    </row>
    <row r="58" spans="1:17" x14ac:dyDescent="0.25">
      <c r="A58" t="str">
        <f t="shared" si="0"/>
        <v>1,2,1,1,1,0,0</v>
      </c>
      <c r="B58">
        <v>1</v>
      </c>
      <c r="C58">
        <v>2</v>
      </c>
      <c r="D58">
        <v>1</v>
      </c>
      <c r="E58">
        <v>1</v>
      </c>
      <c r="F58">
        <v>1</v>
      </c>
      <c r="L58" t="s">
        <v>608</v>
      </c>
      <c r="P58">
        <f>'Formato 1'!E10</f>
        <v>0</v>
      </c>
      <c r="Q58">
        <f>'Formato 1'!F10</f>
        <v>0</v>
      </c>
    </row>
    <row r="59" spans="1:17" x14ac:dyDescent="0.25">
      <c r="A59" t="str">
        <f t="shared" si="0"/>
        <v>1,2,1,1,2,0,0</v>
      </c>
      <c r="B59">
        <v>1</v>
      </c>
      <c r="C59">
        <v>2</v>
      </c>
      <c r="D59">
        <v>1</v>
      </c>
      <c r="E59">
        <v>1</v>
      </c>
      <c r="F59">
        <v>2</v>
      </c>
      <c r="L59" t="s">
        <v>609</v>
      </c>
      <c r="P59">
        <f>'Formato 1'!E11</f>
        <v>2073546.51</v>
      </c>
      <c r="Q59">
        <f>'Formato 1'!F11</f>
        <v>2020585.09</v>
      </c>
    </row>
    <row r="60" spans="1:17" x14ac:dyDescent="0.25">
      <c r="A60" t="str">
        <f t="shared" si="0"/>
        <v>1,2,1,1,3,0,0</v>
      </c>
      <c r="B60">
        <v>1</v>
      </c>
      <c r="C60">
        <v>2</v>
      </c>
      <c r="D60">
        <v>1</v>
      </c>
      <c r="E60">
        <v>1</v>
      </c>
      <c r="F60">
        <v>3</v>
      </c>
      <c r="L60" t="s">
        <v>610</v>
      </c>
      <c r="P60">
        <f>'Formato 1'!E12</f>
        <v>0</v>
      </c>
      <c r="Q60">
        <f>'Formato 1'!F12</f>
        <v>0</v>
      </c>
    </row>
    <row r="61" spans="1:17" x14ac:dyDescent="0.25">
      <c r="A61" t="str">
        <f t="shared" si="0"/>
        <v>1,2,1,1,4,0,0</v>
      </c>
      <c r="B61">
        <v>1</v>
      </c>
      <c r="C61">
        <v>2</v>
      </c>
      <c r="D61">
        <v>1</v>
      </c>
      <c r="E61">
        <v>1</v>
      </c>
      <c r="F61">
        <v>4</v>
      </c>
      <c r="L61" t="s">
        <v>611</v>
      </c>
      <c r="P61">
        <f>'Formato 1'!E13</f>
        <v>0</v>
      </c>
      <c r="Q61">
        <f>'Formato 1'!F13</f>
        <v>0</v>
      </c>
    </row>
    <row r="62" spans="1:17" x14ac:dyDescent="0.25">
      <c r="A62" t="str">
        <f t="shared" si="0"/>
        <v>1,2,1,1,5,0,0</v>
      </c>
      <c r="B62">
        <v>1</v>
      </c>
      <c r="C62">
        <v>2</v>
      </c>
      <c r="D62">
        <v>1</v>
      </c>
      <c r="E62">
        <v>1</v>
      </c>
      <c r="F62">
        <v>5</v>
      </c>
      <c r="L62" t="s">
        <v>612</v>
      </c>
      <c r="P62">
        <f>'Formato 1'!E14</f>
        <v>0</v>
      </c>
      <c r="Q62">
        <f>'Formato 1'!F14</f>
        <v>0</v>
      </c>
    </row>
    <row r="63" spans="1:17" x14ac:dyDescent="0.25">
      <c r="A63" t="str">
        <f t="shared" si="0"/>
        <v>1,2,1,1,6,0,0</v>
      </c>
      <c r="B63">
        <v>1</v>
      </c>
      <c r="C63">
        <v>2</v>
      </c>
      <c r="D63">
        <v>1</v>
      </c>
      <c r="E63">
        <v>1</v>
      </c>
      <c r="F63">
        <v>6</v>
      </c>
      <c r="L63" t="s">
        <v>613</v>
      </c>
      <c r="P63">
        <f>'Formato 1'!E15</f>
        <v>0</v>
      </c>
      <c r="Q63">
        <f>'Formato 1'!F15</f>
        <v>0</v>
      </c>
    </row>
    <row r="64" spans="1:17" x14ac:dyDescent="0.25">
      <c r="A64" t="str">
        <f t="shared" si="0"/>
        <v>1,2,1,1,7,0,0</v>
      </c>
      <c r="B64">
        <v>1</v>
      </c>
      <c r="C64">
        <v>2</v>
      </c>
      <c r="D64">
        <v>1</v>
      </c>
      <c r="E64">
        <v>1</v>
      </c>
      <c r="F64">
        <v>7</v>
      </c>
      <c r="L64" t="s">
        <v>614</v>
      </c>
      <c r="P64">
        <f>'Formato 1'!E16</f>
        <v>663855.63</v>
      </c>
      <c r="Q64">
        <f>'Formato 1'!F16</f>
        <v>1377114.68</v>
      </c>
    </row>
    <row r="65" spans="1:17" x14ac:dyDescent="0.25">
      <c r="A65" t="str">
        <f t="shared" si="0"/>
        <v>1,2,1,1,8,0,0</v>
      </c>
      <c r="B65">
        <v>1</v>
      </c>
      <c r="C65">
        <v>2</v>
      </c>
      <c r="D65">
        <v>1</v>
      </c>
      <c r="E65">
        <v>1</v>
      </c>
      <c r="F65">
        <v>8</v>
      </c>
      <c r="L65" t="s">
        <v>615</v>
      </c>
      <c r="P65">
        <f>'Formato 1'!E17</f>
        <v>0</v>
      </c>
      <c r="Q65">
        <f>'Formato 1'!F17</f>
        <v>0</v>
      </c>
    </row>
    <row r="66" spans="1:17" x14ac:dyDescent="0.25">
      <c r="A66" t="str">
        <f t="shared" si="0"/>
        <v>1,2,1,1,9,0,0</v>
      </c>
      <c r="B66">
        <v>1</v>
      </c>
      <c r="C66">
        <v>2</v>
      </c>
      <c r="D66">
        <v>1</v>
      </c>
      <c r="E66">
        <v>1</v>
      </c>
      <c r="F66">
        <v>9</v>
      </c>
      <c r="L66" t="s">
        <v>616</v>
      </c>
      <c r="P66">
        <f>'Formato 1'!E18</f>
        <v>0</v>
      </c>
      <c r="Q66">
        <f>'Formato 1'!F18</f>
        <v>0</v>
      </c>
    </row>
    <row r="67" spans="1:17" x14ac:dyDescent="0.25">
      <c r="A67" t="str">
        <f t="shared" ref="A67:A120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1,2,1,2,0,0,0</v>
      </c>
      <c r="B67">
        <v>1</v>
      </c>
      <c r="C67">
        <v>2</v>
      </c>
      <c r="D67">
        <v>1</v>
      </c>
      <c r="E67">
        <v>2</v>
      </c>
      <c r="K67" t="s">
        <v>617</v>
      </c>
      <c r="P67">
        <f>'Formato 1'!E19</f>
        <v>0</v>
      </c>
      <c r="Q67">
        <f>'Formato 1'!F19</f>
        <v>0</v>
      </c>
    </row>
    <row r="68" spans="1:17" x14ac:dyDescent="0.25">
      <c r="A68" t="str">
        <f t="shared" si="1"/>
        <v>1,2,1,2,1,0,0</v>
      </c>
      <c r="B68">
        <v>1</v>
      </c>
      <c r="C68">
        <v>2</v>
      </c>
      <c r="D68">
        <v>1</v>
      </c>
      <c r="E68">
        <v>2</v>
      </c>
      <c r="F68">
        <v>1</v>
      </c>
      <c r="L68" t="s">
        <v>618</v>
      </c>
      <c r="P68">
        <f>'Formato 1'!E20</f>
        <v>0</v>
      </c>
      <c r="Q68">
        <f>'Formato 1'!F20</f>
        <v>0</v>
      </c>
    </row>
    <row r="69" spans="1:17" x14ac:dyDescent="0.25">
      <c r="A69" t="str">
        <f t="shared" si="1"/>
        <v>1,2,1,2,2,0,0</v>
      </c>
      <c r="B69">
        <v>1</v>
      </c>
      <c r="C69">
        <v>2</v>
      </c>
      <c r="D69">
        <v>1</v>
      </c>
      <c r="E69">
        <v>2</v>
      </c>
      <c r="F69">
        <v>2</v>
      </c>
      <c r="L69" t="s">
        <v>619</v>
      </c>
      <c r="P69">
        <f>'Formato 1'!E21</f>
        <v>0</v>
      </c>
      <c r="Q69">
        <f>'Formato 1'!F21</f>
        <v>0</v>
      </c>
    </row>
    <row r="70" spans="1:17" x14ac:dyDescent="0.25">
      <c r="A70" t="str">
        <f t="shared" si="1"/>
        <v>1,2,1,2,3,0,0</v>
      </c>
      <c r="B70">
        <v>1</v>
      </c>
      <c r="C70">
        <v>2</v>
      </c>
      <c r="D70">
        <v>1</v>
      </c>
      <c r="E70">
        <v>2</v>
      </c>
      <c r="F70">
        <v>3</v>
      </c>
      <c r="L70" t="s">
        <v>620</v>
      </c>
      <c r="P70">
        <f>'Formato 1'!E22</f>
        <v>0</v>
      </c>
      <c r="Q70">
        <f>'Formato 1'!F22</f>
        <v>0</v>
      </c>
    </row>
    <row r="71" spans="1:17" x14ac:dyDescent="0.25">
      <c r="A71" t="str">
        <f t="shared" si="1"/>
        <v>1,2,1,3,0,0,0</v>
      </c>
      <c r="B71">
        <v>1</v>
      </c>
      <c r="C71">
        <v>2</v>
      </c>
      <c r="D71">
        <v>1</v>
      </c>
      <c r="E71">
        <v>3</v>
      </c>
      <c r="K71" t="s">
        <v>621</v>
      </c>
      <c r="P71">
        <f>'Formato 1'!E23</f>
        <v>0</v>
      </c>
      <c r="Q71">
        <f>'Formato 1'!F23</f>
        <v>0</v>
      </c>
    </row>
    <row r="72" spans="1:17" x14ac:dyDescent="0.25">
      <c r="A72" t="str">
        <f t="shared" si="1"/>
        <v>1,2,1,3,1,0,0</v>
      </c>
      <c r="B72">
        <v>1</v>
      </c>
      <c r="C72">
        <v>2</v>
      </c>
      <c r="D72">
        <v>1</v>
      </c>
      <c r="E72">
        <v>3</v>
      </c>
      <c r="F72">
        <v>1</v>
      </c>
      <c r="L72" t="s">
        <v>622</v>
      </c>
      <c r="P72">
        <f>'Formato 1'!E24</f>
        <v>0</v>
      </c>
      <c r="Q72">
        <f>'Formato 1'!F24</f>
        <v>0</v>
      </c>
    </row>
    <row r="73" spans="1:17" x14ac:dyDescent="0.25">
      <c r="A73" t="str">
        <f t="shared" si="1"/>
        <v>1,2,1,3,2,0,0</v>
      </c>
      <c r="B73">
        <v>1</v>
      </c>
      <c r="C73">
        <v>2</v>
      </c>
      <c r="D73">
        <v>1</v>
      </c>
      <c r="E73">
        <v>3</v>
      </c>
      <c r="F73">
        <v>2</v>
      </c>
      <c r="L73" t="s">
        <v>623</v>
      </c>
      <c r="P73">
        <f>'Formato 1'!E25</f>
        <v>0</v>
      </c>
      <c r="Q73">
        <f>'Formato 1'!F25</f>
        <v>0</v>
      </c>
    </row>
    <row r="74" spans="1:17" x14ac:dyDescent="0.25">
      <c r="A74" t="str">
        <f t="shared" si="1"/>
        <v>1,2,1,4,0,0,0</v>
      </c>
      <c r="B74">
        <v>1</v>
      </c>
      <c r="C74">
        <v>2</v>
      </c>
      <c r="D74">
        <v>1</v>
      </c>
      <c r="E74">
        <v>4</v>
      </c>
      <c r="K74" t="s">
        <v>624</v>
      </c>
      <c r="P74">
        <f>'Formato 1'!E26</f>
        <v>0</v>
      </c>
      <c r="Q74">
        <f>'Formato 1'!F26</f>
        <v>0</v>
      </c>
    </row>
    <row r="75" spans="1:17" x14ac:dyDescent="0.25">
      <c r="A75" t="str">
        <f t="shared" si="1"/>
        <v>1,2,1,4,1,0,0</v>
      </c>
      <c r="B75">
        <v>1</v>
      </c>
      <c r="C75">
        <v>2</v>
      </c>
      <c r="D75">
        <v>1</v>
      </c>
      <c r="E75">
        <v>4</v>
      </c>
      <c r="F75">
        <v>1</v>
      </c>
      <c r="L75" t="s">
        <v>624</v>
      </c>
      <c r="P75">
        <f>'Formato 1'!E26</f>
        <v>0</v>
      </c>
      <c r="Q75">
        <f>'Formato 1'!F26</f>
        <v>0</v>
      </c>
    </row>
    <row r="76" spans="1:17" x14ac:dyDescent="0.25">
      <c r="A76" t="str">
        <f t="shared" si="1"/>
        <v>1,2,1,5,0,0,0</v>
      </c>
      <c r="B76">
        <v>1</v>
      </c>
      <c r="C76">
        <v>2</v>
      </c>
      <c r="D76">
        <v>1</v>
      </c>
      <c r="E76">
        <v>5</v>
      </c>
      <c r="K76" t="s">
        <v>625</v>
      </c>
      <c r="P76">
        <f>'Formato 1'!E27</f>
        <v>-13697.26</v>
      </c>
      <c r="Q76">
        <f>'Formato 1'!F27</f>
        <v>-17389.29</v>
      </c>
    </row>
    <row r="77" spans="1:17" x14ac:dyDescent="0.25">
      <c r="A77" t="str">
        <f t="shared" si="1"/>
        <v>1,2,1,5,1,0,0</v>
      </c>
      <c r="B77">
        <v>1</v>
      </c>
      <c r="C77">
        <v>2</v>
      </c>
      <c r="D77">
        <v>1</v>
      </c>
      <c r="E77">
        <v>5</v>
      </c>
      <c r="F77">
        <v>1</v>
      </c>
      <c r="L77" t="s">
        <v>626</v>
      </c>
      <c r="P77">
        <f>'Formato 1'!E28</f>
        <v>0</v>
      </c>
      <c r="Q77">
        <f>'Formato 1'!F28</f>
        <v>0</v>
      </c>
    </row>
    <row r="78" spans="1:17" x14ac:dyDescent="0.25">
      <c r="A78" t="str">
        <f t="shared" si="1"/>
        <v>1,2,1,5,2,0,0</v>
      </c>
      <c r="B78">
        <v>1</v>
      </c>
      <c r="C78">
        <v>2</v>
      </c>
      <c r="D78">
        <v>1</v>
      </c>
      <c r="E78">
        <v>5</v>
      </c>
      <c r="F78">
        <v>2</v>
      </c>
      <c r="L78" t="s">
        <v>627</v>
      </c>
      <c r="P78">
        <f>'Formato 1'!E29</f>
        <v>0</v>
      </c>
      <c r="Q78">
        <f>'Formato 1'!F29</f>
        <v>0</v>
      </c>
    </row>
    <row r="79" spans="1:17" x14ac:dyDescent="0.25">
      <c r="A79" t="str">
        <f t="shared" si="1"/>
        <v>1,2,1,5,3,0,0</v>
      </c>
      <c r="B79">
        <v>1</v>
      </c>
      <c r="C79">
        <v>2</v>
      </c>
      <c r="D79">
        <v>1</v>
      </c>
      <c r="E79">
        <v>5</v>
      </c>
      <c r="F79">
        <v>3</v>
      </c>
      <c r="L79" t="s">
        <v>628</v>
      </c>
      <c r="P79">
        <f>'Formato 1'!E30</f>
        <v>-13697.26</v>
      </c>
      <c r="Q79">
        <f>'Formato 1'!F30</f>
        <v>-17389.29</v>
      </c>
    </row>
    <row r="80" spans="1:17" x14ac:dyDescent="0.25">
      <c r="A80" t="str">
        <f t="shared" si="1"/>
        <v>1,2,1,6,0,0,0</v>
      </c>
      <c r="B80">
        <v>1</v>
      </c>
      <c r="C80">
        <v>2</v>
      </c>
      <c r="D80">
        <v>1</v>
      </c>
      <c r="E80">
        <v>6</v>
      </c>
      <c r="K80" t="s">
        <v>629</v>
      </c>
      <c r="P80">
        <f>'Formato 1'!E31</f>
        <v>0</v>
      </c>
      <c r="Q80">
        <f>'Formato 1'!F31</f>
        <v>0</v>
      </c>
    </row>
    <row r="81" spans="1:17" x14ac:dyDescent="0.25">
      <c r="A81" t="str">
        <f t="shared" si="1"/>
        <v>1,2,1,6,1,0,0</v>
      </c>
      <c r="B81">
        <v>1</v>
      </c>
      <c r="C81">
        <v>2</v>
      </c>
      <c r="D81">
        <v>1</v>
      </c>
      <c r="E81">
        <v>6</v>
      </c>
      <c r="F81">
        <v>1</v>
      </c>
      <c r="L81" t="s">
        <v>630</v>
      </c>
      <c r="P81">
        <f>'Formato 1'!E32</f>
        <v>0</v>
      </c>
      <c r="Q81">
        <f>'Formato 1'!F32</f>
        <v>0</v>
      </c>
    </row>
    <row r="82" spans="1:17" x14ac:dyDescent="0.25">
      <c r="A82" t="str">
        <f t="shared" si="1"/>
        <v>1,2,1,6,2,0,0</v>
      </c>
      <c r="B82">
        <v>1</v>
      </c>
      <c r="C82">
        <v>2</v>
      </c>
      <c r="D82">
        <v>1</v>
      </c>
      <c r="E82">
        <v>6</v>
      </c>
      <c r="F82">
        <v>2</v>
      </c>
      <c r="L82" t="s">
        <v>631</v>
      </c>
      <c r="P82">
        <f>'Formato 1'!E33</f>
        <v>0</v>
      </c>
      <c r="Q82">
        <f>'Formato 1'!F33</f>
        <v>0</v>
      </c>
    </row>
    <row r="83" spans="1:17" x14ac:dyDescent="0.25">
      <c r="A83" t="str">
        <f t="shared" si="1"/>
        <v>1,2,1,6,3,0,0</v>
      </c>
      <c r="B83">
        <v>1</v>
      </c>
      <c r="C83">
        <v>2</v>
      </c>
      <c r="D83">
        <v>1</v>
      </c>
      <c r="E83">
        <v>6</v>
      </c>
      <c r="F83">
        <v>3</v>
      </c>
      <c r="L83" t="s">
        <v>632</v>
      </c>
      <c r="P83">
        <f>'Formato 1'!E34</f>
        <v>0</v>
      </c>
      <c r="Q83">
        <f>'Formato 1'!F34</f>
        <v>0</v>
      </c>
    </row>
    <row r="84" spans="1:17" x14ac:dyDescent="0.25">
      <c r="A84" t="str">
        <f t="shared" si="1"/>
        <v>1,2,1,6,4,0,0</v>
      </c>
      <c r="B84">
        <v>1</v>
      </c>
      <c r="C84">
        <v>2</v>
      </c>
      <c r="D84">
        <v>1</v>
      </c>
      <c r="E84">
        <v>6</v>
      </c>
      <c r="F84">
        <v>4</v>
      </c>
      <c r="L84" t="s">
        <v>633</v>
      </c>
      <c r="P84">
        <f>'Formato 1'!E35</f>
        <v>0</v>
      </c>
      <c r="Q84">
        <f>'Formato 1'!F35</f>
        <v>0</v>
      </c>
    </row>
    <row r="85" spans="1:17" x14ac:dyDescent="0.25">
      <c r="A85" t="str">
        <f t="shared" si="1"/>
        <v>1,2,1,6,5,0,0</v>
      </c>
      <c r="B85">
        <v>1</v>
      </c>
      <c r="C85">
        <v>2</v>
      </c>
      <c r="D85">
        <v>1</v>
      </c>
      <c r="E85">
        <v>6</v>
      </c>
      <c r="F85">
        <v>5</v>
      </c>
      <c r="L85" t="s">
        <v>634</v>
      </c>
      <c r="P85">
        <f>'Formato 1'!E36</f>
        <v>0</v>
      </c>
      <c r="Q85">
        <f>'Formato 1'!F36</f>
        <v>0</v>
      </c>
    </row>
    <row r="86" spans="1:17" x14ac:dyDescent="0.25">
      <c r="A86" t="str">
        <f t="shared" si="1"/>
        <v>1,2,1,6,6,0,0</v>
      </c>
      <c r="B86">
        <v>1</v>
      </c>
      <c r="C86">
        <v>2</v>
      </c>
      <c r="D86">
        <v>1</v>
      </c>
      <c r="E86">
        <v>6</v>
      </c>
      <c r="F86">
        <v>6</v>
      </c>
      <c r="L86" t="s">
        <v>635</v>
      </c>
      <c r="P86">
        <f>'Formato 1'!E37</f>
        <v>0</v>
      </c>
      <c r="Q86">
        <f>'Formato 1'!F37</f>
        <v>0</v>
      </c>
    </row>
    <row r="87" spans="1:17" x14ac:dyDescent="0.25">
      <c r="A87" t="str">
        <f t="shared" si="1"/>
        <v>1,2,1,7,0,0,0</v>
      </c>
      <c r="B87">
        <v>1</v>
      </c>
      <c r="C87">
        <v>2</v>
      </c>
      <c r="D87">
        <v>1</v>
      </c>
      <c r="E87">
        <v>7</v>
      </c>
      <c r="K87" t="s">
        <v>636</v>
      </c>
      <c r="P87">
        <f>'Formato 1'!E38</f>
        <v>2152058.98</v>
      </c>
      <c r="Q87">
        <f>'Formato 1'!F38</f>
        <v>109264.68</v>
      </c>
    </row>
    <row r="88" spans="1:17" x14ac:dyDescent="0.25">
      <c r="A88" t="str">
        <f t="shared" si="1"/>
        <v>1,2,1,7,1,0,0</v>
      </c>
      <c r="B88">
        <v>1</v>
      </c>
      <c r="C88">
        <v>2</v>
      </c>
      <c r="D88">
        <v>1</v>
      </c>
      <c r="E88">
        <v>7</v>
      </c>
      <c r="F88">
        <v>1</v>
      </c>
      <c r="L88" t="s">
        <v>637</v>
      </c>
      <c r="P88">
        <f>'Formato 1'!E39</f>
        <v>0</v>
      </c>
      <c r="Q88">
        <f>'Formato 1'!F39</f>
        <v>0</v>
      </c>
    </row>
    <row r="89" spans="1:17" x14ac:dyDescent="0.25">
      <c r="A89" t="str">
        <f t="shared" si="1"/>
        <v>1,2,1,7,2,0,0</v>
      </c>
      <c r="B89">
        <v>1</v>
      </c>
      <c r="C89">
        <v>2</v>
      </c>
      <c r="D89">
        <v>1</v>
      </c>
      <c r="E89">
        <v>7</v>
      </c>
      <c r="F89">
        <v>2</v>
      </c>
      <c r="L89" t="s">
        <v>638</v>
      </c>
      <c r="P89">
        <f>'Formato 1'!E40</f>
        <v>2152058.98</v>
      </c>
      <c r="Q89">
        <f>'Formato 1'!F40</f>
        <v>109264.68</v>
      </c>
    </row>
    <row r="90" spans="1:17" x14ac:dyDescent="0.25">
      <c r="A90" t="str">
        <f t="shared" si="1"/>
        <v>1,2,1,7,3,0,0</v>
      </c>
      <c r="B90">
        <v>1</v>
      </c>
      <c r="C90">
        <v>2</v>
      </c>
      <c r="D90">
        <v>1</v>
      </c>
      <c r="E90">
        <v>7</v>
      </c>
      <c r="F90">
        <v>3</v>
      </c>
      <c r="L90" t="s">
        <v>639</v>
      </c>
      <c r="P90">
        <f>'Formato 1'!E41</f>
        <v>0</v>
      </c>
      <c r="Q90">
        <f>'Formato 1'!F41</f>
        <v>0</v>
      </c>
    </row>
    <row r="91" spans="1:17" x14ac:dyDescent="0.25">
      <c r="A91" t="str">
        <f t="shared" si="1"/>
        <v>1,2,1,8,0,0,0</v>
      </c>
      <c r="B91">
        <v>1</v>
      </c>
      <c r="C91">
        <v>2</v>
      </c>
      <c r="D91">
        <v>1</v>
      </c>
      <c r="E91">
        <v>8</v>
      </c>
      <c r="K91" t="s">
        <v>640</v>
      </c>
      <c r="P91">
        <f>'Formato 1'!E42</f>
        <v>0</v>
      </c>
      <c r="Q91">
        <f>'Formato 1'!F42</f>
        <v>0</v>
      </c>
    </row>
    <row r="92" spans="1:17" x14ac:dyDescent="0.25">
      <c r="A92" t="str">
        <f t="shared" si="1"/>
        <v>1,2,1,8,1,0,0</v>
      </c>
      <c r="B92">
        <v>1</v>
      </c>
      <c r="C92">
        <v>2</v>
      </c>
      <c r="D92">
        <v>1</v>
      </c>
      <c r="E92">
        <v>8</v>
      </c>
      <c r="F92">
        <v>1</v>
      </c>
      <c r="L92" t="s">
        <v>641</v>
      </c>
      <c r="P92">
        <f>'Formato 1'!E43</f>
        <v>0</v>
      </c>
      <c r="Q92">
        <f>'Formato 1'!F43</f>
        <v>0</v>
      </c>
    </row>
    <row r="93" spans="1:17" x14ac:dyDescent="0.25">
      <c r="A93" t="str">
        <f t="shared" si="1"/>
        <v>1,2,1,8,2,0,0</v>
      </c>
      <c r="B93">
        <v>1</v>
      </c>
      <c r="C93">
        <v>2</v>
      </c>
      <c r="D93">
        <v>1</v>
      </c>
      <c r="E93">
        <v>8</v>
      </c>
      <c r="F93">
        <v>2</v>
      </c>
      <c r="L93" t="s">
        <v>642</v>
      </c>
      <c r="P93">
        <f>'Formato 1'!E44</f>
        <v>0</v>
      </c>
      <c r="Q93">
        <f>'Formato 1'!F44</f>
        <v>0</v>
      </c>
    </row>
    <row r="94" spans="1:17" x14ac:dyDescent="0.25">
      <c r="A94" t="str">
        <f t="shared" si="1"/>
        <v>1,2,1,8,3,0,0</v>
      </c>
      <c r="B94">
        <v>1</v>
      </c>
      <c r="C94">
        <v>2</v>
      </c>
      <c r="D94">
        <v>1</v>
      </c>
      <c r="E94">
        <v>8</v>
      </c>
      <c r="F94">
        <v>3</v>
      </c>
      <c r="L94" t="s">
        <v>643</v>
      </c>
      <c r="P94">
        <f>'Formato 1'!E45</f>
        <v>0</v>
      </c>
      <c r="Q94">
        <f>'Formato 1'!F45</f>
        <v>0</v>
      </c>
    </row>
    <row r="95" spans="1:17" x14ac:dyDescent="0.25">
      <c r="A95" t="str">
        <f t="shared" si="1"/>
        <v>1,2,1,9,0,0,0</v>
      </c>
      <c r="B95">
        <v>1</v>
      </c>
      <c r="C95">
        <v>2</v>
      </c>
      <c r="D95">
        <v>1</v>
      </c>
      <c r="E95">
        <v>9</v>
      </c>
      <c r="K95" t="s">
        <v>644</v>
      </c>
      <c r="P95">
        <f>'Formato 1'!E47</f>
        <v>4875763.8600000003</v>
      </c>
      <c r="Q95">
        <f>'Formato 1'!F47</f>
        <v>3489575.16</v>
      </c>
    </row>
    <row r="96" spans="1:17" x14ac:dyDescent="0.25">
      <c r="A96" t="str">
        <f t="shared" si="1"/>
        <v>1,2,2,0,0,0,0</v>
      </c>
      <c r="B96">
        <v>1</v>
      </c>
      <c r="C96">
        <v>2</v>
      </c>
      <c r="D96">
        <v>2</v>
      </c>
      <c r="J96" t="s">
        <v>92</v>
      </c>
    </row>
    <row r="97" spans="1:17" x14ac:dyDescent="0.25">
      <c r="A97" t="str">
        <f t="shared" si="1"/>
        <v>1,2,2,1,1,0,0</v>
      </c>
      <c r="B97">
        <v>1</v>
      </c>
      <c r="C97">
        <v>2</v>
      </c>
      <c r="D97">
        <v>2</v>
      </c>
      <c r="E97">
        <v>1</v>
      </c>
      <c r="F97">
        <v>1</v>
      </c>
      <c r="K97" t="s">
        <v>645</v>
      </c>
      <c r="P97">
        <f>'Formato 1'!E50</f>
        <v>0</v>
      </c>
      <c r="Q97">
        <f>'Formato 1'!F50</f>
        <v>0</v>
      </c>
    </row>
    <row r="98" spans="1:17" x14ac:dyDescent="0.25">
      <c r="A98" t="str">
        <f t="shared" si="1"/>
        <v>1,2,2,1,2,0,0</v>
      </c>
      <c r="B98">
        <v>1</v>
      </c>
      <c r="C98">
        <v>2</v>
      </c>
      <c r="D98">
        <v>2</v>
      </c>
      <c r="E98">
        <v>1</v>
      </c>
      <c r="F98">
        <v>2</v>
      </c>
      <c r="K98" t="s">
        <v>646</v>
      </c>
      <c r="P98">
        <f>'Formato 1'!E51</f>
        <v>0</v>
      </c>
      <c r="Q98">
        <f>'Formato 1'!F51</f>
        <v>0</v>
      </c>
    </row>
    <row r="99" spans="1:17" x14ac:dyDescent="0.25">
      <c r="A99" t="str">
        <f t="shared" si="1"/>
        <v>1,2,2,1,3,0,0</v>
      </c>
      <c r="B99">
        <v>1</v>
      </c>
      <c r="C99">
        <v>2</v>
      </c>
      <c r="D99">
        <v>2</v>
      </c>
      <c r="E99">
        <v>1</v>
      </c>
      <c r="F99">
        <v>3</v>
      </c>
      <c r="K99" t="s">
        <v>647</v>
      </c>
      <c r="P99">
        <f>'Formato 1'!E52</f>
        <v>0</v>
      </c>
      <c r="Q99">
        <f>'Formato 1'!F52</f>
        <v>0</v>
      </c>
    </row>
    <row r="100" spans="1:17" x14ac:dyDescent="0.25">
      <c r="A100" t="str">
        <f t="shared" si="1"/>
        <v>1,2,2,1,4,0,0</v>
      </c>
      <c r="B100">
        <v>1</v>
      </c>
      <c r="C100">
        <v>2</v>
      </c>
      <c r="D100">
        <v>2</v>
      </c>
      <c r="E100">
        <v>1</v>
      </c>
      <c r="F100">
        <v>4</v>
      </c>
      <c r="K100" t="s">
        <v>648</v>
      </c>
      <c r="P100">
        <f>'Formato 1'!E53</f>
        <v>0</v>
      </c>
      <c r="Q100">
        <f>'Formato 1'!F53</f>
        <v>0</v>
      </c>
    </row>
    <row r="101" spans="1:17" x14ac:dyDescent="0.25">
      <c r="A101" t="str">
        <f t="shared" si="1"/>
        <v>1,2,2,1,5,0,0</v>
      </c>
      <c r="B101">
        <v>1</v>
      </c>
      <c r="C101">
        <v>2</v>
      </c>
      <c r="D101">
        <v>2</v>
      </c>
      <c r="E101">
        <v>1</v>
      </c>
      <c r="F101">
        <v>5</v>
      </c>
      <c r="K101" t="s">
        <v>649</v>
      </c>
      <c r="P101">
        <f>'Formato 1'!E54</f>
        <v>0</v>
      </c>
      <c r="Q101">
        <f>'Formato 1'!F54</f>
        <v>0</v>
      </c>
    </row>
    <row r="102" spans="1:17" x14ac:dyDescent="0.25">
      <c r="A102" t="str">
        <f t="shared" si="1"/>
        <v>1,2,2,1,6,0,0</v>
      </c>
      <c r="B102">
        <v>1</v>
      </c>
      <c r="C102">
        <v>2</v>
      </c>
      <c r="D102">
        <v>2</v>
      </c>
      <c r="E102">
        <v>1</v>
      </c>
      <c r="F102">
        <v>6</v>
      </c>
      <c r="K102" t="s">
        <v>650</v>
      </c>
      <c r="P102">
        <f>'Formato 1'!E55</f>
        <v>0</v>
      </c>
      <c r="Q102">
        <f>'Formato 1'!F55</f>
        <v>0</v>
      </c>
    </row>
    <row r="103" spans="1:17" x14ac:dyDescent="0.25">
      <c r="A103" t="str">
        <f t="shared" si="1"/>
        <v>1,2,2,1,7,0,0</v>
      </c>
      <c r="B103">
        <v>1</v>
      </c>
      <c r="C103">
        <v>2</v>
      </c>
      <c r="D103">
        <v>2</v>
      </c>
      <c r="E103">
        <v>1</v>
      </c>
      <c r="F103">
        <v>7</v>
      </c>
      <c r="K103" t="s">
        <v>651</v>
      </c>
      <c r="P103">
        <f>'Formato 1'!E57</f>
        <v>0</v>
      </c>
      <c r="Q103">
        <f>'Formato 1'!F57</f>
        <v>0</v>
      </c>
    </row>
    <row r="104" spans="1:17" x14ac:dyDescent="0.25">
      <c r="A104" t="str">
        <f t="shared" si="1"/>
        <v>1,2,3,0,0,0,0</v>
      </c>
      <c r="B104">
        <v>1</v>
      </c>
      <c r="C104">
        <v>2</v>
      </c>
      <c r="D104">
        <v>3</v>
      </c>
      <c r="J104" t="s">
        <v>652</v>
      </c>
      <c r="P104">
        <f>'Formato 1'!E59</f>
        <v>4875763.8600000003</v>
      </c>
      <c r="Q104">
        <f>'Formato 1'!F59</f>
        <v>3489575.16</v>
      </c>
    </row>
    <row r="105" spans="1:17" x14ac:dyDescent="0.25">
      <c r="A105" t="str">
        <f t="shared" si="1"/>
        <v>1,2,4,0,0,0,0</v>
      </c>
      <c r="B105">
        <v>1</v>
      </c>
      <c r="C105">
        <v>2</v>
      </c>
      <c r="D105">
        <v>4</v>
      </c>
      <c r="J105" t="s">
        <v>101</v>
      </c>
    </row>
    <row r="106" spans="1:17" x14ac:dyDescent="0.25">
      <c r="A106" t="str">
        <f t="shared" si="1"/>
        <v>1,2,4,1,0,0,0</v>
      </c>
      <c r="B106">
        <v>1</v>
      </c>
      <c r="C106">
        <v>2</v>
      </c>
      <c r="D106">
        <v>4</v>
      </c>
      <c r="E106">
        <v>1</v>
      </c>
      <c r="K106" t="s">
        <v>653</v>
      </c>
      <c r="P106">
        <f>'Formato 1'!E63</f>
        <v>35598860.780000001</v>
      </c>
      <c r="Q106">
        <f>'Formato 1'!F63</f>
        <v>34268371.780000001</v>
      </c>
    </row>
    <row r="107" spans="1:17" x14ac:dyDescent="0.25">
      <c r="A107" t="str">
        <f t="shared" si="1"/>
        <v>1,2,4,1,1,0,0</v>
      </c>
      <c r="B107">
        <v>1</v>
      </c>
      <c r="C107">
        <v>2</v>
      </c>
      <c r="D107">
        <v>4</v>
      </c>
      <c r="E107">
        <v>1</v>
      </c>
      <c r="F107">
        <v>1</v>
      </c>
      <c r="L107" t="s">
        <v>654</v>
      </c>
      <c r="P107">
        <f>'Formato 1'!E64</f>
        <v>11429029.390000001</v>
      </c>
      <c r="Q107">
        <f>'Formato 1'!F64</f>
        <v>11429029.390000001</v>
      </c>
    </row>
    <row r="108" spans="1:17" x14ac:dyDescent="0.25">
      <c r="A108" t="str">
        <f t="shared" si="1"/>
        <v>1,2,4,1,2,0,0</v>
      </c>
      <c r="B108">
        <v>1</v>
      </c>
      <c r="C108">
        <v>2</v>
      </c>
      <c r="D108">
        <v>4</v>
      </c>
      <c r="E108">
        <v>1</v>
      </c>
      <c r="F108">
        <v>2</v>
      </c>
      <c r="L108" t="s">
        <v>655</v>
      </c>
      <c r="P108">
        <f>'Formato 1'!E65</f>
        <v>0</v>
      </c>
      <c r="Q108">
        <f>'Formato 1'!F65</f>
        <v>0</v>
      </c>
    </row>
    <row r="109" spans="1:17" x14ac:dyDescent="0.25">
      <c r="A109" t="str">
        <f t="shared" si="1"/>
        <v>1,2,4,1,4,0,0</v>
      </c>
      <c r="B109">
        <v>1</v>
      </c>
      <c r="C109">
        <v>2</v>
      </c>
      <c r="D109">
        <v>4</v>
      </c>
      <c r="E109">
        <v>1</v>
      </c>
      <c r="F109">
        <v>4</v>
      </c>
      <c r="L109" t="s">
        <v>656</v>
      </c>
      <c r="P109">
        <f>'Formato 1'!E66</f>
        <v>24169831.390000001</v>
      </c>
      <c r="Q109">
        <f>'Formato 1'!F66</f>
        <v>22839342.390000001</v>
      </c>
    </row>
    <row r="110" spans="1:17" x14ac:dyDescent="0.25">
      <c r="A110" t="str">
        <f t="shared" si="1"/>
        <v>1,2,4,2,0,0,0</v>
      </c>
      <c r="B110">
        <v>1</v>
      </c>
      <c r="C110">
        <v>2</v>
      </c>
      <c r="D110">
        <v>4</v>
      </c>
      <c r="E110">
        <v>2</v>
      </c>
      <c r="K110" t="s">
        <v>657</v>
      </c>
      <c r="P110">
        <f>'Formato 1'!E68</f>
        <v>74287157.61999999</v>
      </c>
      <c r="Q110">
        <f>'Formato 1'!F68</f>
        <v>73452838.430000007</v>
      </c>
    </row>
    <row r="111" spans="1:17" x14ac:dyDescent="0.25">
      <c r="A111" t="str">
        <f t="shared" si="1"/>
        <v>1,2,4,2,1,0,0</v>
      </c>
      <c r="B111">
        <v>1</v>
      </c>
      <c r="C111">
        <v>2</v>
      </c>
      <c r="D111">
        <v>4</v>
      </c>
      <c r="E111">
        <v>2</v>
      </c>
      <c r="F111">
        <v>1</v>
      </c>
      <c r="L111" t="s">
        <v>658</v>
      </c>
      <c r="P111" t="str">
        <f>'Formato 1'!E69</f>
        <v xml:space="preserve">       838,698.91</v>
      </c>
      <c r="Q111">
        <f>'Formato 1'!F69</f>
        <v>242906.18</v>
      </c>
    </row>
    <row r="112" spans="1:17" x14ac:dyDescent="0.25">
      <c r="A112" t="str">
        <f t="shared" si="1"/>
        <v>1,2,4,2,2,0,0</v>
      </c>
      <c r="B112">
        <v>1</v>
      </c>
      <c r="C112">
        <v>2</v>
      </c>
      <c r="D112">
        <v>4</v>
      </c>
      <c r="E112">
        <v>2</v>
      </c>
      <c r="F112">
        <v>2</v>
      </c>
      <c r="L112" t="s">
        <v>659</v>
      </c>
      <c r="P112" t="str">
        <f>'Formato 1'!E70</f>
        <v xml:space="preserve">    72,191,487.11</v>
      </c>
      <c r="Q112">
        <f>'Formato 1'!F70</f>
        <v>71952960.650000006</v>
      </c>
    </row>
    <row r="113" spans="1:17" x14ac:dyDescent="0.25">
      <c r="A113" t="str">
        <f t="shared" si="1"/>
        <v>1,2,4,2,3,0,0</v>
      </c>
      <c r="B113">
        <v>1</v>
      </c>
      <c r="C113">
        <v>2</v>
      </c>
      <c r="D113">
        <v>4</v>
      </c>
      <c r="E113">
        <v>2</v>
      </c>
      <c r="F113">
        <v>3</v>
      </c>
      <c r="L113" t="s">
        <v>660</v>
      </c>
      <c r="P113">
        <f>'Formato 1'!E71</f>
        <v>0</v>
      </c>
      <c r="Q113">
        <f>'Formato 1'!F71</f>
        <v>0</v>
      </c>
    </row>
    <row r="114" spans="1:17" x14ac:dyDescent="0.25">
      <c r="A114" t="str">
        <f t="shared" si="1"/>
        <v>1,2,4,2,4,0,0</v>
      </c>
      <c r="B114">
        <v>1</v>
      </c>
      <c r="C114">
        <v>2</v>
      </c>
      <c r="D114">
        <v>4</v>
      </c>
      <c r="E114">
        <v>2</v>
      </c>
      <c r="F114">
        <v>4</v>
      </c>
      <c r="L114" t="s">
        <v>661</v>
      </c>
      <c r="P114">
        <f>'Formato 1'!E72</f>
        <v>0</v>
      </c>
      <c r="Q114">
        <f>'Formato 1'!F72</f>
        <v>0</v>
      </c>
    </row>
    <row r="115" spans="1:17" x14ac:dyDescent="0.25">
      <c r="A115" t="str">
        <f t="shared" si="1"/>
        <v>1,2,4,2,5,0,0</v>
      </c>
      <c r="B115">
        <v>1</v>
      </c>
      <c r="C115">
        <v>2</v>
      </c>
      <c r="D115">
        <v>4</v>
      </c>
      <c r="E115">
        <v>2</v>
      </c>
      <c r="F115">
        <v>5</v>
      </c>
      <c r="L115" t="s">
        <v>662</v>
      </c>
      <c r="P115">
        <f>'Formato 1'!E73</f>
        <v>1256971.6000000001</v>
      </c>
      <c r="Q115">
        <f>'Formato 1'!F73</f>
        <v>1256971.6000000001</v>
      </c>
    </row>
    <row r="116" spans="1:17" x14ac:dyDescent="0.25">
      <c r="A116" t="str">
        <f t="shared" si="1"/>
        <v>1,2,4,3,0,0,0</v>
      </c>
      <c r="B116">
        <v>1</v>
      </c>
      <c r="C116">
        <v>2</v>
      </c>
      <c r="D116">
        <v>4</v>
      </c>
      <c r="E116">
        <v>3</v>
      </c>
      <c r="K116" t="s">
        <v>663</v>
      </c>
      <c r="P116">
        <f>'Formato 1'!E75</f>
        <v>0</v>
      </c>
      <c r="Q116">
        <f>'Formato 1'!F75</f>
        <v>0</v>
      </c>
    </row>
    <row r="117" spans="1:17" x14ac:dyDescent="0.25">
      <c r="A117" t="str">
        <f t="shared" si="1"/>
        <v>1,2,4,3,1,0,0</v>
      </c>
      <c r="B117">
        <v>1</v>
      </c>
      <c r="C117">
        <v>2</v>
      </c>
      <c r="D117">
        <v>4</v>
      </c>
      <c r="E117">
        <v>3</v>
      </c>
      <c r="F117">
        <v>1</v>
      </c>
      <c r="L117" t="s">
        <v>664</v>
      </c>
      <c r="P117">
        <f>'Formato 1'!E76</f>
        <v>0</v>
      </c>
      <c r="Q117">
        <f>'Formato 1'!F76</f>
        <v>0</v>
      </c>
    </row>
    <row r="118" spans="1:17" x14ac:dyDescent="0.25">
      <c r="A118" t="str">
        <f t="shared" si="1"/>
        <v>1,2,4,3,2,0,0</v>
      </c>
      <c r="B118">
        <v>1</v>
      </c>
      <c r="C118">
        <v>2</v>
      </c>
      <c r="D118">
        <v>4</v>
      </c>
      <c r="E118">
        <v>3</v>
      </c>
      <c r="F118">
        <v>2</v>
      </c>
      <c r="L118" t="s">
        <v>665</v>
      </c>
      <c r="P118">
        <f>'Formato 1'!E77</f>
        <v>0</v>
      </c>
      <c r="Q118">
        <f>'Formato 1'!F77</f>
        <v>0</v>
      </c>
    </row>
    <row r="119" spans="1:17" x14ac:dyDescent="0.25">
      <c r="A119" t="str">
        <f t="shared" si="1"/>
        <v>1,2,4,4,0,0,0</v>
      </c>
      <c r="B119">
        <v>1</v>
      </c>
      <c r="C119">
        <v>2</v>
      </c>
      <c r="D119">
        <v>4</v>
      </c>
      <c r="E119">
        <v>4</v>
      </c>
      <c r="K119" t="s">
        <v>666</v>
      </c>
      <c r="P119">
        <f>'Formato 1'!E79</f>
        <v>109886018.39999999</v>
      </c>
      <c r="Q119">
        <f>'Formato 1'!F79</f>
        <v>107721210.21000001</v>
      </c>
    </row>
    <row r="120" spans="1:17" x14ac:dyDescent="0.25">
      <c r="A120" t="str">
        <f t="shared" si="1"/>
        <v>1,2,4,5,0,0,0</v>
      </c>
      <c r="B120">
        <v>1</v>
      </c>
      <c r="C120">
        <v>2</v>
      </c>
      <c r="D120">
        <v>4</v>
      </c>
      <c r="E120">
        <v>5</v>
      </c>
      <c r="K120" t="s">
        <v>667</v>
      </c>
      <c r="P120">
        <f>'Formato 1'!E81</f>
        <v>114761782.25999999</v>
      </c>
      <c r="Q120">
        <f>'Formato 1'!F81</f>
        <v>111210785.37</v>
      </c>
    </row>
  </sheetData>
  <sheetProtection algorithmName="SHA-512" hashValue="PLhZGAHSIwjKYt6YOnMAjr8zlwlHSwQBCboericdWvGMSsUq9bBjDeavzuBybbbuZyEinDKNFpDPJN67cCrlKA==" saltValue="GrvdeNk/P9v0w3YOfq2F2A==" spinCount="100000" sheet="1" objects="1" scenario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I47"/>
  <sheetViews>
    <sheetView showGridLines="0" topLeftCell="A16" zoomScale="90" zoomScaleNormal="90" workbookViewId="0">
      <selection activeCell="H24" sqref="H24"/>
    </sheetView>
  </sheetViews>
  <sheetFormatPr baseColWidth="10" defaultColWidth="0" defaultRowHeight="15" zeroHeight="1" x14ac:dyDescent="0.25"/>
  <cols>
    <col min="1" max="1" width="72.28515625" bestFit="1" customWidth="1"/>
    <col min="2" max="4" width="20.7109375" customWidth="1"/>
    <col min="5" max="5" width="27.7109375" customWidth="1"/>
    <col min="6" max="7" width="20.7109375" customWidth="1"/>
    <col min="8" max="8" width="31.28515625" customWidth="1"/>
    <col min="9" max="9" width="0" hidden="1" customWidth="1"/>
    <col min="10" max="16384" width="10.7109375" hidden="1"/>
  </cols>
  <sheetData>
    <row r="1" spans="1:9" s="90" customFormat="1" ht="37.5" customHeight="1" x14ac:dyDescent="0.25">
      <c r="A1" s="172" t="s">
        <v>544</v>
      </c>
      <c r="B1" s="172"/>
      <c r="C1" s="172"/>
      <c r="D1" s="172"/>
      <c r="E1" s="172"/>
      <c r="F1" s="172"/>
      <c r="G1" s="172"/>
      <c r="H1" s="172"/>
    </row>
    <row r="2" spans="1:9" x14ac:dyDescent="0.25">
      <c r="A2" s="158" t="str">
        <f>ENTE_PUBLICO_A</f>
        <v>ORGANISMO, Gobierno del Estado de Guanajuato (a)</v>
      </c>
      <c r="B2" s="159"/>
      <c r="C2" s="159"/>
      <c r="D2" s="159"/>
      <c r="E2" s="159"/>
      <c r="F2" s="159"/>
      <c r="G2" s="159"/>
      <c r="H2" s="160"/>
    </row>
    <row r="3" spans="1:9" x14ac:dyDescent="0.25">
      <c r="A3" s="161" t="s">
        <v>120</v>
      </c>
      <c r="B3" s="162"/>
      <c r="C3" s="162"/>
      <c r="D3" s="162"/>
      <c r="E3" s="162"/>
      <c r="F3" s="162"/>
      <c r="G3" s="162"/>
      <c r="H3" s="163"/>
    </row>
    <row r="4" spans="1:9" x14ac:dyDescent="0.25">
      <c r="A4" s="164" t="str">
        <f>PERIODO_INFORME</f>
        <v>Al 31 de diciembre de 2021 y al 30 de septiembre de 2022 (b)</v>
      </c>
      <c r="B4" s="165"/>
      <c r="C4" s="165"/>
      <c r="D4" s="165"/>
      <c r="E4" s="165"/>
      <c r="F4" s="165"/>
      <c r="G4" s="165"/>
      <c r="H4" s="166"/>
    </row>
    <row r="5" spans="1:9" x14ac:dyDescent="0.25">
      <c r="A5" s="167" t="s">
        <v>118</v>
      </c>
      <c r="B5" s="168"/>
      <c r="C5" s="168"/>
      <c r="D5" s="168"/>
      <c r="E5" s="168"/>
      <c r="F5" s="168"/>
      <c r="G5" s="168"/>
      <c r="H5" s="169"/>
    </row>
    <row r="6" spans="1:9" ht="45" x14ac:dyDescent="0.25">
      <c r="A6" s="104" t="s">
        <v>121</v>
      </c>
      <c r="B6" s="105" t="str">
        <f>ULTIMO_SALDO</f>
        <v>Saldo al 31 de diciembre de 2021 (d)</v>
      </c>
      <c r="C6" s="104" t="s">
        <v>122</v>
      </c>
      <c r="D6" s="104" t="s">
        <v>123</v>
      </c>
      <c r="E6" s="104" t="s">
        <v>124</v>
      </c>
      <c r="F6" s="104" t="s">
        <v>138</v>
      </c>
      <c r="G6" s="104" t="s">
        <v>125</v>
      </c>
      <c r="H6" s="45" t="s">
        <v>126</v>
      </c>
      <c r="I6" s="1"/>
    </row>
    <row r="7" spans="1:9" x14ac:dyDescent="0.25">
      <c r="A7" s="12"/>
      <c r="B7" s="12"/>
      <c r="C7" s="12"/>
      <c r="D7" s="12"/>
      <c r="E7" s="12"/>
      <c r="F7" s="12"/>
      <c r="G7" s="12"/>
      <c r="H7" s="12"/>
      <c r="I7" s="1"/>
    </row>
    <row r="8" spans="1:9" x14ac:dyDescent="0.25">
      <c r="A8" s="106" t="s">
        <v>127</v>
      </c>
      <c r="B8" s="61">
        <f>B9+B13</f>
        <v>0</v>
      </c>
      <c r="C8" s="61">
        <f t="shared" ref="C8:H8" si="0">C9+C13</f>
        <v>0</v>
      </c>
      <c r="D8" s="61">
        <f t="shared" si="0"/>
        <v>0</v>
      </c>
      <c r="E8" s="61">
        <f t="shared" si="0"/>
        <v>0</v>
      </c>
      <c r="F8" s="61">
        <f t="shared" si="0"/>
        <v>0</v>
      </c>
      <c r="G8" s="61">
        <f t="shared" si="0"/>
        <v>0</v>
      </c>
      <c r="H8" s="61">
        <f t="shared" si="0"/>
        <v>0</v>
      </c>
    </row>
    <row r="9" spans="1:9" x14ac:dyDescent="0.25">
      <c r="A9" s="107" t="s">
        <v>128</v>
      </c>
      <c r="B9" s="60">
        <f>SUM(B10:B12)</f>
        <v>0</v>
      </c>
      <c r="C9" s="60">
        <f t="shared" ref="C9:H9" si="1">SUM(C10:C12)</f>
        <v>0</v>
      </c>
      <c r="D9" s="60">
        <f t="shared" si="1"/>
        <v>0</v>
      </c>
      <c r="E9" s="60">
        <f t="shared" si="1"/>
        <v>0</v>
      </c>
      <c r="F9" s="60">
        <f t="shared" si="1"/>
        <v>0</v>
      </c>
      <c r="G9" s="60">
        <f t="shared" si="1"/>
        <v>0</v>
      </c>
      <c r="H9" s="60">
        <f t="shared" si="1"/>
        <v>0</v>
      </c>
    </row>
    <row r="10" spans="1:9" x14ac:dyDescent="0.25">
      <c r="A10" s="108" t="s">
        <v>129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0">
        <v>0</v>
      </c>
    </row>
    <row r="11" spans="1:9" x14ac:dyDescent="0.25">
      <c r="A11" s="108" t="s">
        <v>130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0">
        <v>0</v>
      </c>
    </row>
    <row r="12" spans="1:9" x14ac:dyDescent="0.25">
      <c r="A12" s="108" t="s">
        <v>131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</row>
    <row r="13" spans="1:9" x14ac:dyDescent="0.25">
      <c r="A13" s="107" t="s">
        <v>132</v>
      </c>
      <c r="B13" s="60">
        <f>SUM(B14:B16)</f>
        <v>0</v>
      </c>
      <c r="C13" s="60">
        <f t="shared" ref="C13:H13" si="2">SUM(C14:C16)</f>
        <v>0</v>
      </c>
      <c r="D13" s="60">
        <f t="shared" si="2"/>
        <v>0</v>
      </c>
      <c r="E13" s="60">
        <f t="shared" si="2"/>
        <v>0</v>
      </c>
      <c r="F13" s="60">
        <f t="shared" si="2"/>
        <v>0</v>
      </c>
      <c r="G13" s="60">
        <f t="shared" si="2"/>
        <v>0</v>
      </c>
      <c r="H13" s="60">
        <f t="shared" si="2"/>
        <v>0</v>
      </c>
    </row>
    <row r="14" spans="1:9" x14ac:dyDescent="0.25">
      <c r="A14" s="108" t="s">
        <v>133</v>
      </c>
      <c r="B14" s="60">
        <v>0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</row>
    <row r="15" spans="1:9" x14ac:dyDescent="0.25">
      <c r="A15" s="108" t="s">
        <v>134</v>
      </c>
      <c r="B15" s="60">
        <v>0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</row>
    <row r="16" spans="1:9" x14ac:dyDescent="0.25">
      <c r="A16" s="108" t="s">
        <v>135</v>
      </c>
      <c r="B16" s="60">
        <v>0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</row>
    <row r="17" spans="1:8" x14ac:dyDescent="0.25">
      <c r="A17" s="54"/>
      <c r="B17" s="12"/>
      <c r="C17" s="12"/>
      <c r="D17" s="12"/>
      <c r="E17" s="12"/>
      <c r="F17" s="12"/>
      <c r="G17" s="12"/>
      <c r="H17" s="12"/>
    </row>
    <row r="18" spans="1:8" x14ac:dyDescent="0.25">
      <c r="A18" s="106" t="s">
        <v>136</v>
      </c>
      <c r="B18" s="61">
        <v>3489575.16</v>
      </c>
      <c r="C18" s="132"/>
      <c r="D18" s="132"/>
      <c r="E18" s="132"/>
      <c r="F18" s="61">
        <v>4875763.8600000003</v>
      </c>
      <c r="G18" s="132"/>
      <c r="H18" s="132"/>
    </row>
    <row r="19" spans="1:8" x14ac:dyDescent="0.25">
      <c r="A19" s="87"/>
      <c r="B19" s="5"/>
      <c r="C19" s="5"/>
      <c r="D19" s="5"/>
      <c r="E19" s="5"/>
      <c r="F19" s="5"/>
      <c r="G19" s="5"/>
      <c r="H19" s="5"/>
    </row>
    <row r="20" spans="1:8" x14ac:dyDescent="0.25">
      <c r="A20" s="106" t="s">
        <v>137</v>
      </c>
      <c r="B20" s="61">
        <f>B8+B18</f>
        <v>3489575.16</v>
      </c>
      <c r="C20" s="61">
        <f>C8+C18</f>
        <v>0</v>
      </c>
      <c r="D20" s="61">
        <f t="shared" ref="D20:H20" si="3">D8+D18</f>
        <v>0</v>
      </c>
      <c r="E20" s="61">
        <f t="shared" si="3"/>
        <v>0</v>
      </c>
      <c r="F20" s="61">
        <f t="shared" si="3"/>
        <v>4875763.8600000003</v>
      </c>
      <c r="G20" s="61">
        <f t="shared" si="3"/>
        <v>0</v>
      </c>
      <c r="H20" s="61">
        <f t="shared" si="3"/>
        <v>0</v>
      </c>
    </row>
    <row r="21" spans="1:8" x14ac:dyDescent="0.25">
      <c r="A21" s="54"/>
      <c r="B21" s="54"/>
      <c r="C21" s="54"/>
      <c r="D21" s="54"/>
      <c r="E21" s="54"/>
      <c r="F21" s="54"/>
      <c r="G21" s="54"/>
      <c r="H21" s="54"/>
    </row>
    <row r="22" spans="1:8" ht="17.25" x14ac:dyDescent="0.25">
      <c r="A22" s="106" t="s">
        <v>3297</v>
      </c>
      <c r="B22" s="61">
        <f>SUM(B23:DEUDA_CONT_FIN_01)</f>
        <v>0</v>
      </c>
      <c r="C22" s="61">
        <f>SUM(C23:DEUDA_CONT_FIN_02)</f>
        <v>0</v>
      </c>
      <c r="D22" s="61">
        <f>SUM(D23:DEUDA_CONT_FIN_03)</f>
        <v>0</v>
      </c>
      <c r="E22" s="61">
        <f>SUM(E23:DEUDA_CONT_FIN_04)</f>
        <v>0</v>
      </c>
      <c r="F22" s="61">
        <f>SUM(F23:DEUDA_CONT_FIN_05)</f>
        <v>0</v>
      </c>
      <c r="G22" s="61">
        <f>SUM(G23:DEUDA_CONT_FIN_06)</f>
        <v>0</v>
      </c>
      <c r="H22" s="61">
        <f>SUM(H23:DEUDA_CONT_FIN_07)</f>
        <v>0</v>
      </c>
    </row>
    <row r="23" spans="1:8" s="24" customFormat="1" x14ac:dyDescent="0.25">
      <c r="A23" s="109" t="s">
        <v>442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</row>
    <row r="24" spans="1:8" s="24" customFormat="1" x14ac:dyDescent="0.25">
      <c r="A24" s="109" t="s">
        <v>443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</row>
    <row r="25" spans="1:8" s="24" customFormat="1" x14ac:dyDescent="0.25">
      <c r="A25" s="109" t="s">
        <v>444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</row>
    <row r="26" spans="1:8" x14ac:dyDescent="0.25">
      <c r="A26" s="76" t="s">
        <v>686</v>
      </c>
      <c r="B26" s="54"/>
      <c r="C26" s="54"/>
      <c r="D26" s="54"/>
      <c r="E26" s="54"/>
      <c r="F26" s="54"/>
      <c r="G26" s="54"/>
      <c r="H26" s="54"/>
    </row>
    <row r="27" spans="1:8" ht="17.25" x14ac:dyDescent="0.25">
      <c r="A27" s="106" t="s">
        <v>3298</v>
      </c>
      <c r="B27" s="61">
        <f>SUM(B28:VALOR_INS_BCC_FIN_01)</f>
        <v>0</v>
      </c>
      <c r="C27" s="61">
        <f>SUM(C28:VALOR_INS_BCC_FIN_02)</f>
        <v>0</v>
      </c>
      <c r="D27" s="61">
        <f>SUM(D28:VALOR_INS_BCC_FIN_03)</f>
        <v>0</v>
      </c>
      <c r="E27" s="61">
        <f>SUM(E28:VALOR_INS_BCC_FIN_04)</f>
        <v>0</v>
      </c>
      <c r="F27" s="61">
        <f>SUM(F28:VALOR_INS_BCC_FIN_05)</f>
        <v>0</v>
      </c>
      <c r="G27" s="61">
        <f>SUM(G28:VALOR_INS_BCC_FIN_06)</f>
        <v>0</v>
      </c>
      <c r="H27" s="61">
        <f>SUM(H28:VALOR_INS_BCC_FIN_07)</f>
        <v>0</v>
      </c>
    </row>
    <row r="28" spans="1:8" s="24" customFormat="1" x14ac:dyDescent="0.25">
      <c r="A28" s="109" t="s">
        <v>445</v>
      </c>
      <c r="B28" s="60">
        <v>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</row>
    <row r="29" spans="1:8" s="24" customFormat="1" x14ac:dyDescent="0.25">
      <c r="A29" s="109" t="s">
        <v>446</v>
      </c>
      <c r="B29" s="60">
        <v>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</row>
    <row r="30" spans="1:8" s="24" customFormat="1" x14ac:dyDescent="0.25">
      <c r="A30" s="109" t="s">
        <v>447</v>
      </c>
      <c r="B30" s="60">
        <v>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</row>
    <row r="31" spans="1:8" x14ac:dyDescent="0.25">
      <c r="A31" s="110" t="s">
        <v>686</v>
      </c>
      <c r="B31" s="13"/>
      <c r="C31" s="13"/>
      <c r="D31" s="13"/>
      <c r="E31" s="13"/>
      <c r="F31" s="13"/>
      <c r="G31" s="13"/>
      <c r="H31" s="13"/>
    </row>
    <row r="32" spans="1:8" ht="17.25" customHeight="1" x14ac:dyDescent="0.25">
      <c r="A32" s="90"/>
    </row>
    <row r="33" spans="1:8" ht="12" customHeight="1" x14ac:dyDescent="0.25">
      <c r="A33" s="171" t="s">
        <v>3301</v>
      </c>
      <c r="B33" s="171"/>
      <c r="C33" s="171"/>
      <c r="D33" s="171"/>
      <c r="E33" s="171"/>
      <c r="F33" s="171"/>
      <c r="G33" s="171"/>
      <c r="H33" s="171"/>
    </row>
    <row r="34" spans="1:8" ht="12" customHeight="1" x14ac:dyDescent="0.25">
      <c r="A34" s="171"/>
      <c r="B34" s="171"/>
      <c r="C34" s="171"/>
      <c r="D34" s="171"/>
      <c r="E34" s="171"/>
      <c r="F34" s="171"/>
      <c r="G34" s="171"/>
      <c r="H34" s="171"/>
    </row>
    <row r="35" spans="1:8" ht="12" customHeight="1" x14ac:dyDescent="0.25">
      <c r="A35" s="171"/>
      <c r="B35" s="171"/>
      <c r="C35" s="171"/>
      <c r="D35" s="171"/>
      <c r="E35" s="171"/>
      <c r="F35" s="171"/>
      <c r="G35" s="171"/>
      <c r="H35" s="171"/>
    </row>
    <row r="36" spans="1:8" ht="12" customHeight="1" x14ac:dyDescent="0.25">
      <c r="A36" s="171"/>
      <c r="B36" s="171"/>
      <c r="C36" s="171"/>
      <c r="D36" s="171"/>
      <c r="E36" s="171"/>
      <c r="F36" s="171"/>
      <c r="G36" s="171"/>
      <c r="H36" s="171"/>
    </row>
    <row r="37" spans="1:8" ht="12" customHeight="1" x14ac:dyDescent="0.25">
      <c r="A37" s="171"/>
      <c r="B37" s="171"/>
      <c r="C37" s="171"/>
      <c r="D37" s="171"/>
      <c r="E37" s="171"/>
      <c r="F37" s="171"/>
      <c r="G37" s="171"/>
      <c r="H37" s="171"/>
    </row>
    <row r="38" spans="1:8" x14ac:dyDescent="0.25">
      <c r="A38" s="90"/>
    </row>
    <row r="39" spans="1:8" ht="30" x14ac:dyDescent="0.25">
      <c r="A39" s="104" t="s">
        <v>139</v>
      </c>
      <c r="B39" s="104" t="s">
        <v>142</v>
      </c>
      <c r="C39" s="104" t="s">
        <v>143</v>
      </c>
      <c r="D39" s="104" t="s">
        <v>144</v>
      </c>
      <c r="E39" s="104" t="s">
        <v>140</v>
      </c>
      <c r="F39" s="45" t="s">
        <v>145</v>
      </c>
    </row>
    <row r="40" spans="1:8" x14ac:dyDescent="0.25">
      <c r="A40" s="87"/>
      <c r="B40" s="5"/>
      <c r="C40" s="5"/>
      <c r="D40" s="5"/>
      <c r="E40" s="5"/>
      <c r="F40" s="5"/>
    </row>
    <row r="41" spans="1:8" x14ac:dyDescent="0.25">
      <c r="A41" s="106" t="s">
        <v>141</v>
      </c>
      <c r="B41" s="61">
        <f>SUM(B42:OB_CORTO_PLAZO_FIN_01)</f>
        <v>0</v>
      </c>
      <c r="C41" s="61">
        <f>SUM(C42:OB_CORTO_PLAZO_FIN_02)</f>
        <v>0</v>
      </c>
      <c r="D41" s="61">
        <f>SUM(D42:OB_CORTO_PLAZO_FIN_03)</f>
        <v>0</v>
      </c>
      <c r="E41" s="61">
        <f>SUM(E42:OB_CORTO_PLAZO_FIN_04)</f>
        <v>0</v>
      </c>
      <c r="F41" s="61">
        <f>SUM(F42:OB_CORTO_PLAZO_FIN_05)</f>
        <v>0</v>
      </c>
    </row>
    <row r="42" spans="1:8" s="24" customFormat="1" x14ac:dyDescent="0.25">
      <c r="A42" s="109" t="s">
        <v>448</v>
      </c>
      <c r="B42" s="60">
        <v>0</v>
      </c>
      <c r="C42" s="60">
        <v>0</v>
      </c>
      <c r="D42" s="60">
        <v>0</v>
      </c>
      <c r="E42" s="60">
        <v>0</v>
      </c>
      <c r="F42" s="60">
        <v>0</v>
      </c>
    </row>
    <row r="43" spans="1:8" s="24" customFormat="1" x14ac:dyDescent="0.25">
      <c r="A43" s="109" t="s">
        <v>449</v>
      </c>
      <c r="B43" s="60">
        <v>0</v>
      </c>
      <c r="C43" s="60">
        <v>0</v>
      </c>
      <c r="D43" s="60">
        <v>0</v>
      </c>
      <c r="E43" s="60">
        <v>0</v>
      </c>
      <c r="F43" s="60">
        <v>0</v>
      </c>
    </row>
    <row r="44" spans="1:8" s="24" customFormat="1" x14ac:dyDescent="0.25">
      <c r="A44" s="109" t="s">
        <v>450</v>
      </c>
      <c r="B44" s="60">
        <v>0</v>
      </c>
      <c r="C44" s="60">
        <v>0</v>
      </c>
      <c r="D44" s="60">
        <v>0</v>
      </c>
      <c r="E44" s="60">
        <v>0</v>
      </c>
      <c r="F44" s="60">
        <v>0</v>
      </c>
    </row>
    <row r="45" spans="1:8" x14ac:dyDescent="0.25">
      <c r="A45" s="19" t="s">
        <v>686</v>
      </c>
      <c r="B45" s="6"/>
      <c r="C45" s="6"/>
      <c r="D45" s="6"/>
      <c r="E45" s="6"/>
      <c r="F45" s="6"/>
    </row>
    <row r="46" spans="1:8" hidden="1" x14ac:dyDescent="0.25"/>
    <row r="47" spans="1:8" x14ac:dyDescent="0.25"/>
  </sheetData>
  <sheetProtection algorithmName="SHA-512" hashValue="ZjkS+B1r6IV7P1COVEO4+kzdtwOrdw8+XpOb2eWwQvuJobLA75rf1c2m8M/6N38s+t3lPYC75z3ir1n3hB67gQ==" saltValue="aRueEbkul/hwW1e45Lfq3A==" spinCount="100000" sheet="1" objects="1" scenarios="1" insertRows="0" deleteRows="0"/>
  <mergeCells count="7">
    <mergeCell ref="A33:H37"/>
    <mergeCell ref="A1:F1"/>
    <mergeCell ref="G1:H1"/>
    <mergeCell ref="A2:H2"/>
    <mergeCell ref="A3:H3"/>
    <mergeCell ref="A4:H4"/>
    <mergeCell ref="A5:H5"/>
  </mergeCells>
  <dataValidations count="2">
    <dataValidation allowBlank="1" showInputMessage="1" showErrorMessage="1" prompt="Saldo al 31 de diciembre de 20XN-1 (d)" sqref="B6"/>
    <dataValidation type="decimal" allowBlank="1" showInputMessage="1" showErrorMessage="1" sqref="B8:H30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V19"/>
  <sheetViews>
    <sheetView workbookViewId="0">
      <selection activeCell="U12" sqref="U12:V12"/>
    </sheetView>
  </sheetViews>
  <sheetFormatPr baseColWidth="10" defaultRowHeight="15" x14ac:dyDescent="0.25"/>
  <cols>
    <col min="2" max="14" width="3" customWidth="1"/>
    <col min="15" max="15" width="27.85546875" customWidth="1"/>
  </cols>
  <sheetData>
    <row r="1" spans="1:22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680</v>
      </c>
      <c r="Q1" t="s">
        <v>681</v>
      </c>
      <c r="R1" t="s">
        <v>682</v>
      </c>
      <c r="S1" t="s">
        <v>683</v>
      </c>
      <c r="T1" t="s">
        <v>684</v>
      </c>
      <c r="U1" t="s">
        <v>685</v>
      </c>
      <c r="V1" t="s">
        <v>687</v>
      </c>
    </row>
    <row r="2" spans="1:22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2,1,0,0,0,0,0</v>
      </c>
      <c r="B2">
        <v>2</v>
      </c>
      <c r="C2">
        <v>1</v>
      </c>
      <c r="I2" t="s">
        <v>668</v>
      </c>
      <c r="P2" s="18" t="s">
        <v>557</v>
      </c>
      <c r="Q2" s="18" t="s">
        <v>557</v>
      </c>
    </row>
    <row r="3" spans="1:22" x14ac:dyDescent="0.25">
      <c r="A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2,1,1,0,0,0,0</v>
      </c>
      <c r="B3">
        <v>2</v>
      </c>
      <c r="C3">
        <v>1</v>
      </c>
      <c r="D3">
        <v>1</v>
      </c>
      <c r="J3" t="s">
        <v>669</v>
      </c>
      <c r="P3" s="18">
        <f>'Formato 2'!B8</f>
        <v>0</v>
      </c>
      <c r="Q3" s="18">
        <f>'Formato 2'!C8</f>
        <v>0</v>
      </c>
      <c r="R3" s="18">
        <f>'Formato 2'!D8</f>
        <v>0</v>
      </c>
      <c r="S3" s="18">
        <f>'Formato 2'!E8</f>
        <v>0</v>
      </c>
      <c r="T3" s="18">
        <f>'Formato 2'!F8</f>
        <v>0</v>
      </c>
      <c r="U3" s="18">
        <f>'Formato 2'!G8</f>
        <v>0</v>
      </c>
      <c r="V3" s="18">
        <f>'Formato 2'!H8</f>
        <v>0</v>
      </c>
    </row>
    <row r="4" spans="1:22" x14ac:dyDescent="0.25">
      <c r="A4" t="str">
        <f t="shared" si="0"/>
        <v>2,1,1,1,0,0,0</v>
      </c>
      <c r="B4">
        <v>2</v>
      </c>
      <c r="C4">
        <v>1</v>
      </c>
      <c r="D4">
        <v>1</v>
      </c>
      <c r="E4">
        <v>1</v>
      </c>
      <c r="K4" t="s">
        <v>670</v>
      </c>
      <c r="P4" s="18">
        <f>'Formato 2'!B9</f>
        <v>0</v>
      </c>
      <c r="Q4" s="18">
        <f>'Formato 2'!C9</f>
        <v>0</v>
      </c>
      <c r="R4" s="18">
        <f>'Formato 2'!D9</f>
        <v>0</v>
      </c>
      <c r="S4" s="18">
        <f>'Formato 2'!E9</f>
        <v>0</v>
      </c>
      <c r="T4" s="18">
        <f>'Formato 2'!F9</f>
        <v>0</v>
      </c>
      <c r="U4" s="18">
        <f>'Formato 2'!G9</f>
        <v>0</v>
      </c>
      <c r="V4" s="18">
        <f>'Formato 2'!H9</f>
        <v>0</v>
      </c>
    </row>
    <row r="5" spans="1:22" x14ac:dyDescent="0.25">
      <c r="A5" t="str">
        <f t="shared" si="0"/>
        <v>2,1,1,1,1,0,0</v>
      </c>
      <c r="B5">
        <v>2</v>
      </c>
      <c r="C5">
        <v>1</v>
      </c>
      <c r="D5">
        <v>1</v>
      </c>
      <c r="E5">
        <v>1</v>
      </c>
      <c r="F5">
        <v>1</v>
      </c>
      <c r="L5" t="s">
        <v>671</v>
      </c>
      <c r="P5" s="18">
        <f>'Formato 2'!B10</f>
        <v>0</v>
      </c>
      <c r="Q5" s="18">
        <f>'Formato 2'!C10</f>
        <v>0</v>
      </c>
      <c r="R5" s="18">
        <f>'Formato 2'!D10</f>
        <v>0</v>
      </c>
      <c r="S5" s="18">
        <f>'Formato 2'!E10</f>
        <v>0</v>
      </c>
      <c r="T5" s="18">
        <f>'Formato 2'!F10</f>
        <v>0</v>
      </c>
      <c r="U5" s="18">
        <f>'Formato 2'!G10</f>
        <v>0</v>
      </c>
      <c r="V5" s="18">
        <f>'Formato 2'!H10</f>
        <v>0</v>
      </c>
    </row>
    <row r="6" spans="1:22" x14ac:dyDescent="0.25">
      <c r="A6" t="str">
        <f t="shared" si="0"/>
        <v>2,1,1,1,2,0,0</v>
      </c>
      <c r="B6">
        <v>2</v>
      </c>
      <c r="C6">
        <v>1</v>
      </c>
      <c r="D6">
        <v>1</v>
      </c>
      <c r="E6">
        <v>1</v>
      </c>
      <c r="F6">
        <v>2</v>
      </c>
      <c r="L6" t="s">
        <v>672</v>
      </c>
      <c r="P6" s="18">
        <f>'Formato 2'!B11</f>
        <v>0</v>
      </c>
      <c r="Q6" s="18">
        <f>'Formato 2'!C11</f>
        <v>0</v>
      </c>
      <c r="R6" s="18">
        <f>'Formato 2'!D11</f>
        <v>0</v>
      </c>
      <c r="S6" s="18">
        <f>'Formato 2'!E11</f>
        <v>0</v>
      </c>
      <c r="T6" s="18">
        <f>'Formato 2'!F11</f>
        <v>0</v>
      </c>
      <c r="U6" s="18">
        <f>'Formato 2'!G11</f>
        <v>0</v>
      </c>
      <c r="V6" s="18">
        <f>'Formato 2'!H11</f>
        <v>0</v>
      </c>
    </row>
    <row r="7" spans="1:22" x14ac:dyDescent="0.25">
      <c r="A7" t="str">
        <f t="shared" ref="A7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2,1,1,1,3,0,0</v>
      </c>
      <c r="B7">
        <v>2</v>
      </c>
      <c r="C7">
        <v>1</v>
      </c>
      <c r="D7">
        <v>1</v>
      </c>
      <c r="E7">
        <v>1</v>
      </c>
      <c r="F7">
        <v>3</v>
      </c>
      <c r="L7" t="s">
        <v>673</v>
      </c>
      <c r="P7" s="18">
        <f>'Formato 2'!B12</f>
        <v>0</v>
      </c>
      <c r="Q7" s="18">
        <f>'Formato 2'!C12</f>
        <v>0</v>
      </c>
      <c r="R7" s="18">
        <f>'Formato 2'!D12</f>
        <v>0</v>
      </c>
      <c r="S7" s="18">
        <f>'Formato 2'!E12</f>
        <v>0</v>
      </c>
      <c r="T7" s="18">
        <f>'Formato 2'!F12</f>
        <v>0</v>
      </c>
      <c r="U7" s="18">
        <f>'Formato 2'!G12</f>
        <v>0</v>
      </c>
      <c r="V7" s="18">
        <f>'Formato 2'!H12</f>
        <v>0</v>
      </c>
    </row>
    <row r="8" spans="1:22" x14ac:dyDescent="0.25">
      <c r="A8" t="str">
        <f t="shared" ref="A8:A11" si="2">IF(LEN(CLEAN(B8))=0,"0",B8)&amp;","&amp;IF(LEN(CLEAN(C8))=0,"0",C8)&amp;","&amp;IF(LEN(CLEAN(D8))=0,"0",D8)&amp;","&amp;IF(LEN(CLEAN(E8))=0,"0",E8)&amp;","&amp;IF(LEN(CLEAN(F8))=0,"0",F8)&amp;","&amp;IF(LEN(CLEAN(G8))=0,"0",G8)&amp;","&amp;IF(LEN(CLEAN(H8))=0,"0",H8)</f>
        <v>2,1,1,2,0,0,0</v>
      </c>
      <c r="B8">
        <v>2</v>
      </c>
      <c r="C8">
        <v>1</v>
      </c>
      <c r="D8">
        <v>1</v>
      </c>
      <c r="E8">
        <v>2</v>
      </c>
      <c r="K8" t="s">
        <v>674</v>
      </c>
      <c r="P8" s="18">
        <f>'Formato 2'!B13</f>
        <v>0</v>
      </c>
      <c r="Q8" s="18">
        <f>'Formato 2'!C13</f>
        <v>0</v>
      </c>
      <c r="R8" s="18">
        <f>'Formato 2'!D13</f>
        <v>0</v>
      </c>
      <c r="S8" s="18">
        <f>'Formato 2'!E13</f>
        <v>0</v>
      </c>
      <c r="T8" s="18">
        <f>'Formato 2'!F13</f>
        <v>0</v>
      </c>
      <c r="U8" s="18">
        <f>'Formato 2'!G13</f>
        <v>0</v>
      </c>
      <c r="V8" s="18">
        <f>'Formato 2'!H13</f>
        <v>0</v>
      </c>
    </row>
    <row r="9" spans="1:22" x14ac:dyDescent="0.25">
      <c r="A9" t="str">
        <f t="shared" si="2"/>
        <v>2,1,1,2,1,0,0</v>
      </c>
      <c r="B9">
        <v>2</v>
      </c>
      <c r="C9">
        <v>1</v>
      </c>
      <c r="D9">
        <v>1</v>
      </c>
      <c r="E9">
        <v>2</v>
      </c>
      <c r="F9">
        <v>1</v>
      </c>
      <c r="L9" t="s">
        <v>671</v>
      </c>
      <c r="P9" s="18">
        <f>'Formato 2'!B14</f>
        <v>0</v>
      </c>
      <c r="Q9" s="18">
        <f>'Formato 2'!C14</f>
        <v>0</v>
      </c>
      <c r="R9" s="18">
        <f>'Formato 2'!D14</f>
        <v>0</v>
      </c>
      <c r="S9" s="18">
        <f>'Formato 2'!E14</f>
        <v>0</v>
      </c>
      <c r="T9" s="18">
        <f>'Formato 2'!F14</f>
        <v>0</v>
      </c>
      <c r="U9" s="18">
        <f>'Formato 2'!G14</f>
        <v>0</v>
      </c>
      <c r="V9" s="18">
        <f>'Formato 2'!H14</f>
        <v>0</v>
      </c>
    </row>
    <row r="10" spans="1:22" x14ac:dyDescent="0.25">
      <c r="A10" t="str">
        <f t="shared" si="2"/>
        <v>2,1,1,2,2,0,0</v>
      </c>
      <c r="B10">
        <v>2</v>
      </c>
      <c r="C10">
        <v>1</v>
      </c>
      <c r="D10">
        <v>1</v>
      </c>
      <c r="E10">
        <v>2</v>
      </c>
      <c r="F10">
        <v>2</v>
      </c>
      <c r="L10" t="s">
        <v>672</v>
      </c>
      <c r="P10" s="18">
        <f>'Formato 2'!B15</f>
        <v>0</v>
      </c>
      <c r="Q10" s="18">
        <f>'Formato 2'!C15</f>
        <v>0</v>
      </c>
      <c r="R10" s="18">
        <f>'Formato 2'!D15</f>
        <v>0</v>
      </c>
      <c r="S10" s="18">
        <f>'Formato 2'!E15</f>
        <v>0</v>
      </c>
      <c r="T10" s="18">
        <f>'Formato 2'!F15</f>
        <v>0</v>
      </c>
      <c r="U10" s="18">
        <f>'Formato 2'!G15</f>
        <v>0</v>
      </c>
      <c r="V10" s="18">
        <f>'Formato 2'!H15</f>
        <v>0</v>
      </c>
    </row>
    <row r="11" spans="1:22" x14ac:dyDescent="0.25">
      <c r="A11" t="str">
        <f t="shared" si="2"/>
        <v>2,1,1,2,3,0,0</v>
      </c>
      <c r="B11">
        <v>2</v>
      </c>
      <c r="C11">
        <v>1</v>
      </c>
      <c r="D11">
        <v>1</v>
      </c>
      <c r="E11">
        <v>2</v>
      </c>
      <c r="F11">
        <v>3</v>
      </c>
      <c r="L11" t="s">
        <v>673</v>
      </c>
      <c r="P11" s="18">
        <f>'Formato 2'!B16</f>
        <v>0</v>
      </c>
      <c r="Q11" s="18">
        <f>'Formato 2'!C16</f>
        <v>0</v>
      </c>
      <c r="R11" s="18">
        <f>'Formato 2'!D16</f>
        <v>0</v>
      </c>
      <c r="S11" s="18">
        <f>'Formato 2'!E16</f>
        <v>0</v>
      </c>
      <c r="T11" s="18">
        <f>'Formato 2'!F16</f>
        <v>0</v>
      </c>
      <c r="U11" s="18">
        <f>'Formato 2'!G16</f>
        <v>0</v>
      </c>
      <c r="V11" s="18">
        <f>'Formato 2'!H16</f>
        <v>0</v>
      </c>
    </row>
    <row r="12" spans="1:22" x14ac:dyDescent="0.25">
      <c r="A12" s="3" t="str">
        <f t="shared" ref="A12:A14" si="3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2,1,2,0,0,0,0</v>
      </c>
      <c r="B12">
        <v>2</v>
      </c>
      <c r="C12">
        <v>1</v>
      </c>
      <c r="D12">
        <v>2</v>
      </c>
      <c r="J12" t="s">
        <v>675</v>
      </c>
      <c r="P12" s="18">
        <f>'Formato 2'!B18</f>
        <v>3489575.16</v>
      </c>
      <c r="Q12" s="18"/>
      <c r="R12" s="18"/>
      <c r="S12" s="18"/>
      <c r="T12" s="18">
        <f>'Formato 2'!F18</f>
        <v>4875763.8600000003</v>
      </c>
      <c r="U12" s="18"/>
      <c r="V12" s="18"/>
    </row>
    <row r="13" spans="1:22" x14ac:dyDescent="0.25">
      <c r="A13" s="3" t="str">
        <f t="shared" si="3"/>
        <v>2,1,3,0,0,0,0</v>
      </c>
      <c r="B13">
        <v>2</v>
      </c>
      <c r="C13">
        <v>1</v>
      </c>
      <c r="D13">
        <v>3</v>
      </c>
      <c r="J13" t="s">
        <v>676</v>
      </c>
      <c r="P13" s="18">
        <f>'Formato 2'!B20</f>
        <v>3489575.16</v>
      </c>
      <c r="Q13" s="18">
        <f>'Formato 2'!C20</f>
        <v>0</v>
      </c>
      <c r="R13" s="18">
        <f>'Formato 2'!D20</f>
        <v>0</v>
      </c>
      <c r="S13" s="18">
        <f>'Formato 2'!E20</f>
        <v>0</v>
      </c>
      <c r="T13" s="18">
        <f>'Formato 2'!F20</f>
        <v>4875763.8600000003</v>
      </c>
      <c r="U13" s="18">
        <f>'Formato 2'!G20</f>
        <v>0</v>
      </c>
      <c r="V13" s="18">
        <f>'Formato 2'!H20</f>
        <v>0</v>
      </c>
    </row>
    <row r="14" spans="1:22" x14ac:dyDescent="0.25">
      <c r="A14" s="3" t="str">
        <f t="shared" si="3"/>
        <v>2,1,4,0,0,0,0</v>
      </c>
      <c r="B14">
        <v>2</v>
      </c>
      <c r="C14">
        <v>1</v>
      </c>
      <c r="D14">
        <v>4</v>
      </c>
      <c r="J14" t="s">
        <v>677</v>
      </c>
      <c r="P14">
        <f>DEUDA_CONT_T1</f>
        <v>0</v>
      </c>
      <c r="Q14">
        <f>DEUDA_CONT_T2</f>
        <v>0</v>
      </c>
      <c r="R14">
        <f>DEUDA_CONT_T3</f>
        <v>0</v>
      </c>
      <c r="S14">
        <f>DEUDA_CONT_T4</f>
        <v>0</v>
      </c>
      <c r="T14">
        <f>DEUDA_CONT_T4</f>
        <v>0</v>
      </c>
      <c r="U14">
        <f>DEUDA_CONT_T6</f>
        <v>0</v>
      </c>
      <c r="V14">
        <f>DEUDA_CONT_T7</f>
        <v>0</v>
      </c>
    </row>
    <row r="15" spans="1:22" x14ac:dyDescent="0.25">
      <c r="A15" s="3" t="str">
        <f t="shared" ref="A15" si="4">IF(LEN(CLEAN(B15))=0,"0",B15)&amp;","&amp;IF(LEN(CLEAN(C15))=0,"0",C15)&amp;","&amp;IF(LEN(CLEAN(D15))=0,"0",D15)&amp;","&amp;IF(LEN(CLEAN(E15))=0,"0",E15)&amp;","&amp;IF(LEN(CLEAN(F15))=0,"0",F15)&amp;","&amp;IF(LEN(CLEAN(G15))=0,"0",G15)&amp;","&amp;IF(LEN(CLEAN(H15))=0,"0",H15)</f>
        <v>2,1,5,0,0,0,0</v>
      </c>
      <c r="B15">
        <v>2</v>
      </c>
      <c r="C15">
        <v>1</v>
      </c>
      <c r="D15">
        <v>5</v>
      </c>
      <c r="J15" t="s">
        <v>678</v>
      </c>
      <c r="P15">
        <f>VALOR_INS_BCC_T1</f>
        <v>0</v>
      </c>
      <c r="Q15">
        <f>VALOR_INS_BCC_T2</f>
        <v>0</v>
      </c>
      <c r="R15">
        <f>VALOR_INS_BCC_T3</f>
        <v>0</v>
      </c>
      <c r="S15">
        <f>VALOR_INS_BCC_T4</f>
        <v>0</v>
      </c>
      <c r="T15">
        <f>VALOR_INS_BCC_T5</f>
        <v>0</v>
      </c>
      <c r="U15">
        <f>VALOR_INS_BCC_T6</f>
        <v>0</v>
      </c>
      <c r="V15">
        <f>VALOR_INS_BCC_T7</f>
        <v>0</v>
      </c>
    </row>
    <row r="16" spans="1:22" x14ac:dyDescent="0.25">
      <c r="A16" s="3" t="str">
        <f t="shared" ref="A16:A17" si="5">IF(LEN(CLEAN(B16))=0,"0",B16)&amp;","&amp;IF(LEN(CLEAN(C16))=0,"0",C16)&amp;","&amp;IF(LEN(CLEAN(D16))=0,"0",D16)&amp;","&amp;IF(LEN(CLEAN(E16))=0,"0",E16)&amp;","&amp;IF(LEN(CLEAN(F16))=0,"0",F16)&amp;","&amp;IF(LEN(CLEAN(G16))=0,"0",G16)&amp;","&amp;IF(LEN(CLEAN(H16))=0,"0",H16)</f>
        <v>2,2,0,0,0,0,0</v>
      </c>
      <c r="B16">
        <v>2</v>
      </c>
      <c r="C16">
        <v>2</v>
      </c>
      <c r="I16" t="s">
        <v>679</v>
      </c>
      <c r="P16" t="s">
        <v>688</v>
      </c>
      <c r="Q16" t="s">
        <v>689</v>
      </c>
      <c r="R16" t="s">
        <v>691</v>
      </c>
      <c r="S16" t="s">
        <v>690</v>
      </c>
      <c r="T16" t="s">
        <v>692</v>
      </c>
    </row>
    <row r="17" spans="1:20" x14ac:dyDescent="0.25">
      <c r="A17" s="3" t="str">
        <f t="shared" si="5"/>
        <v>2,2,1,0,0,0,0</v>
      </c>
      <c r="B17">
        <v>2</v>
      </c>
      <c r="C17">
        <v>2</v>
      </c>
      <c r="D17">
        <v>1</v>
      </c>
      <c r="J17" t="s">
        <v>679</v>
      </c>
      <c r="P17">
        <f>OB_CORTO_PLAZO_T1</f>
        <v>0</v>
      </c>
      <c r="Q17">
        <f>OB_CORTO_PLAZO_T2</f>
        <v>0</v>
      </c>
      <c r="R17">
        <f>OB_CORTO_PLAZO_T3</f>
        <v>0</v>
      </c>
      <c r="S17">
        <f>OB_CORTO_PLAZO_T4</f>
        <v>0</v>
      </c>
      <c r="T17">
        <f>OB_CORTO_PLAZO_T5</f>
        <v>0</v>
      </c>
    </row>
    <row r="18" spans="1:20" x14ac:dyDescent="0.25">
      <c r="A18" s="3"/>
    </row>
    <row r="19" spans="1:20" x14ac:dyDescent="0.25">
      <c r="A19" s="3"/>
    </row>
  </sheetData>
  <sheetProtection algorithmName="SHA-512" hashValue="16504mydLq4wvHvv9kpFzyS/Dp5OiedQVCl15wBDUlHK6goxOMUHp4RK/Fe4n3NqHF+JTySgmbtxI+pGTR1FyA==" saltValue="zOTFmXiYWVzMDAFw+Ah+c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L21"/>
  <sheetViews>
    <sheetView showGridLines="0" zoomScale="90" zoomScaleNormal="90" workbookViewId="0">
      <selection activeCell="A7" sqref="A7"/>
    </sheetView>
  </sheetViews>
  <sheetFormatPr baseColWidth="10" defaultColWidth="0" defaultRowHeight="15" zeroHeight="1" x14ac:dyDescent="0.25"/>
  <cols>
    <col min="1" max="1" width="76.28515625" customWidth="1"/>
    <col min="2" max="6" width="20.7109375" customWidth="1"/>
    <col min="7" max="11" width="25.7109375" customWidth="1"/>
    <col min="12" max="12" width="10.7109375" hidden="1" customWidth="1"/>
    <col min="13" max="16384" width="10.7109375" hidden="1"/>
  </cols>
  <sheetData>
    <row r="1" spans="1:12" s="91" customFormat="1" ht="37.5" customHeight="1" x14ac:dyDescent="0.25">
      <c r="A1" s="170" t="s">
        <v>543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11"/>
    </row>
    <row r="2" spans="1:12" x14ac:dyDescent="0.25">
      <c r="A2" s="158" t="str">
        <f>ENTE_PUBLICO_A</f>
        <v>ORGANISMO, Gobierno del Estado de Guanajuato (a)</v>
      </c>
      <c r="B2" s="159"/>
      <c r="C2" s="159"/>
      <c r="D2" s="159"/>
      <c r="E2" s="159"/>
      <c r="F2" s="159"/>
      <c r="G2" s="159"/>
      <c r="H2" s="159"/>
      <c r="I2" s="159"/>
      <c r="J2" s="159"/>
      <c r="K2" s="160"/>
    </row>
    <row r="3" spans="1:12" x14ac:dyDescent="0.25">
      <c r="A3" s="161" t="s">
        <v>146</v>
      </c>
      <c r="B3" s="162"/>
      <c r="C3" s="162"/>
      <c r="D3" s="162"/>
      <c r="E3" s="162"/>
      <c r="F3" s="162"/>
      <c r="G3" s="162"/>
      <c r="H3" s="162"/>
      <c r="I3" s="162"/>
      <c r="J3" s="162"/>
      <c r="K3" s="163"/>
    </row>
    <row r="4" spans="1:12" x14ac:dyDescent="0.25">
      <c r="A4" s="164" t="str">
        <f>TRIMESTRE</f>
        <v>Del 1 de enero al 30 de septiembre de 2022 (b)</v>
      </c>
      <c r="B4" s="165"/>
      <c r="C4" s="165"/>
      <c r="D4" s="165"/>
      <c r="E4" s="165"/>
      <c r="F4" s="165"/>
      <c r="G4" s="165"/>
      <c r="H4" s="165"/>
      <c r="I4" s="165"/>
      <c r="J4" s="165"/>
      <c r="K4" s="166"/>
    </row>
    <row r="5" spans="1:12" x14ac:dyDescent="0.25">
      <c r="A5" s="161" t="s">
        <v>118</v>
      </c>
      <c r="B5" s="162"/>
      <c r="C5" s="162"/>
      <c r="D5" s="162"/>
      <c r="E5" s="162"/>
      <c r="F5" s="162"/>
      <c r="G5" s="162"/>
      <c r="H5" s="162"/>
      <c r="I5" s="162"/>
      <c r="J5" s="162"/>
      <c r="K5" s="163"/>
    </row>
    <row r="6" spans="1:12" ht="75" x14ac:dyDescent="0.25">
      <c r="A6" s="45" t="s">
        <v>147</v>
      </c>
      <c r="B6" s="45" t="s">
        <v>148</v>
      </c>
      <c r="C6" s="45" t="s">
        <v>149</v>
      </c>
      <c r="D6" s="45" t="s">
        <v>150</v>
      </c>
      <c r="E6" s="45" t="s">
        <v>151</v>
      </c>
      <c r="F6" s="45" t="s">
        <v>152</v>
      </c>
      <c r="G6" s="45" t="s">
        <v>153</v>
      </c>
      <c r="H6" s="45" t="s">
        <v>154</v>
      </c>
      <c r="I6" s="131" t="str">
        <f>MONTO1</f>
        <v>Monto pagado de la inversión al 30 de septiembre de 2022 (k)</v>
      </c>
      <c r="J6" s="131" t="str">
        <f>MONTO2</f>
        <v>Monto pagado de la inversión actualizado al 30 de septiembre de 2022 (l)</v>
      </c>
      <c r="K6" s="131" t="str">
        <f>SALDO_PENDIENTE</f>
        <v>Saldo pendiente por pagar de la inversión al 30 de septiembre de 2022 (m = g – l)</v>
      </c>
    </row>
    <row r="7" spans="1:12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2" x14ac:dyDescent="0.25">
      <c r="A8" s="38" t="s">
        <v>155</v>
      </c>
      <c r="B8" s="129"/>
      <c r="C8" s="129"/>
      <c r="D8" s="129"/>
      <c r="E8" s="61">
        <f>SUM(E9:APP_FIN_04)</f>
        <v>4</v>
      </c>
      <c r="F8" s="129"/>
      <c r="G8" s="61">
        <f>SUM(G9:APP_FIN_06)</f>
        <v>4</v>
      </c>
      <c r="H8" s="61">
        <f>SUM(H9:APP_FIN_07)</f>
        <v>4</v>
      </c>
      <c r="I8" s="61">
        <f>SUM(I9:APP_FIN_08)</f>
        <v>4</v>
      </c>
      <c r="J8" s="61">
        <f>SUM(J9:APP_FIN_09)</f>
        <v>4</v>
      </c>
      <c r="K8" s="61">
        <f>SUM(K9:APP_FIN_10)</f>
        <v>0</v>
      </c>
    </row>
    <row r="9" spans="1:12" s="24" customFormat="1" x14ac:dyDescent="0.25">
      <c r="A9" s="114" t="s">
        <v>156</v>
      </c>
      <c r="B9" s="112">
        <v>42755</v>
      </c>
      <c r="C9" s="112">
        <v>42755</v>
      </c>
      <c r="D9" s="112">
        <v>42755</v>
      </c>
      <c r="E9" s="60">
        <v>1</v>
      </c>
      <c r="F9" s="60">
        <v>80</v>
      </c>
      <c r="G9" s="60">
        <v>1</v>
      </c>
      <c r="H9" s="60">
        <v>1</v>
      </c>
      <c r="I9" s="60">
        <v>1</v>
      </c>
      <c r="J9" s="60">
        <v>1</v>
      </c>
      <c r="K9" s="60">
        <f>E9-J9</f>
        <v>0</v>
      </c>
    </row>
    <row r="10" spans="1:12" s="24" customFormat="1" x14ac:dyDescent="0.25">
      <c r="A10" s="114" t="s">
        <v>157</v>
      </c>
      <c r="B10" s="112">
        <v>42755</v>
      </c>
      <c r="C10" s="112">
        <v>42755</v>
      </c>
      <c r="D10" s="112">
        <v>42755</v>
      </c>
      <c r="E10" s="60">
        <v>1</v>
      </c>
      <c r="F10" s="60">
        <v>70</v>
      </c>
      <c r="G10" s="60">
        <v>1</v>
      </c>
      <c r="H10" s="60">
        <v>1</v>
      </c>
      <c r="I10" s="60">
        <v>1</v>
      </c>
      <c r="J10" s="60">
        <v>1</v>
      </c>
      <c r="K10" s="60">
        <f t="shared" ref="K10:K12" si="0">E10-J10</f>
        <v>0</v>
      </c>
    </row>
    <row r="11" spans="1:12" s="24" customFormat="1" x14ac:dyDescent="0.25">
      <c r="A11" s="114" t="s">
        <v>158</v>
      </c>
      <c r="B11" s="112">
        <v>42755</v>
      </c>
      <c r="C11" s="112">
        <v>42755</v>
      </c>
      <c r="D11" s="112">
        <v>42755</v>
      </c>
      <c r="E11" s="60">
        <v>1</v>
      </c>
      <c r="F11" s="60">
        <v>60</v>
      </c>
      <c r="G11" s="60">
        <v>1</v>
      </c>
      <c r="H11" s="60">
        <v>1</v>
      </c>
      <c r="I11" s="60">
        <v>1</v>
      </c>
      <c r="J11" s="60">
        <v>1</v>
      </c>
      <c r="K11" s="60">
        <f t="shared" si="0"/>
        <v>0</v>
      </c>
    </row>
    <row r="12" spans="1:12" s="24" customFormat="1" x14ac:dyDescent="0.25">
      <c r="A12" s="114" t="s">
        <v>159</v>
      </c>
      <c r="B12" s="112">
        <v>42755</v>
      </c>
      <c r="C12" s="112">
        <v>42755</v>
      </c>
      <c r="D12" s="112">
        <v>42755</v>
      </c>
      <c r="E12" s="60">
        <v>1</v>
      </c>
      <c r="F12" s="60">
        <v>50</v>
      </c>
      <c r="G12" s="60">
        <v>1</v>
      </c>
      <c r="H12" s="60">
        <v>1</v>
      </c>
      <c r="I12" s="60">
        <v>1</v>
      </c>
      <c r="J12" s="60">
        <v>1</v>
      </c>
      <c r="K12" s="60">
        <f t="shared" si="0"/>
        <v>0</v>
      </c>
    </row>
    <row r="13" spans="1:12" x14ac:dyDescent="0.25">
      <c r="A13" s="115" t="s">
        <v>686</v>
      </c>
      <c r="B13" s="113"/>
      <c r="C13" s="113"/>
      <c r="D13" s="113"/>
      <c r="E13" s="54"/>
      <c r="F13" s="54"/>
      <c r="G13" s="54"/>
      <c r="H13" s="54"/>
      <c r="I13" s="54"/>
      <c r="J13" s="54"/>
      <c r="K13" s="54"/>
    </row>
    <row r="14" spans="1:12" x14ac:dyDescent="0.25">
      <c r="A14" s="38" t="s">
        <v>160</v>
      </c>
      <c r="B14" s="129"/>
      <c r="C14" s="129"/>
      <c r="D14" s="129"/>
      <c r="E14" s="61">
        <f>SUM(E15:OTROS_FIN_04)</f>
        <v>4</v>
      </c>
      <c r="F14" s="129"/>
      <c r="G14" s="61">
        <f>SUM(G15:OTROS_FIN_06)</f>
        <v>4</v>
      </c>
      <c r="H14" s="61">
        <f>SUM(H15:OTROS_FIN_07)</f>
        <v>4</v>
      </c>
      <c r="I14" s="61">
        <f>SUM(I15:OTROS_FIN_08)</f>
        <v>4</v>
      </c>
      <c r="J14" s="61">
        <f>SUM(J15:OTROS_FIN_09)</f>
        <v>4</v>
      </c>
      <c r="K14" s="61">
        <f>SUM(K15:OTROS_FIN_10)</f>
        <v>0</v>
      </c>
    </row>
    <row r="15" spans="1:12" s="24" customFormat="1" x14ac:dyDescent="0.25">
      <c r="A15" s="114" t="s">
        <v>161</v>
      </c>
      <c r="B15" s="112">
        <v>42755</v>
      </c>
      <c r="C15" s="112">
        <v>42755</v>
      </c>
      <c r="D15" s="112">
        <v>42755</v>
      </c>
      <c r="E15" s="60">
        <v>1</v>
      </c>
      <c r="F15" s="60">
        <v>40</v>
      </c>
      <c r="G15" s="60">
        <v>1</v>
      </c>
      <c r="H15" s="60">
        <v>1</v>
      </c>
      <c r="I15" s="60">
        <v>1</v>
      </c>
      <c r="J15" s="60">
        <v>1</v>
      </c>
      <c r="K15" s="60">
        <f>E15-J15</f>
        <v>0</v>
      </c>
    </row>
    <row r="16" spans="1:12" s="24" customFormat="1" x14ac:dyDescent="0.25">
      <c r="A16" s="114" t="s">
        <v>162</v>
      </c>
      <c r="B16" s="112">
        <v>42755</v>
      </c>
      <c r="C16" s="112">
        <v>42755</v>
      </c>
      <c r="D16" s="112">
        <v>42755</v>
      </c>
      <c r="E16" s="60">
        <v>1</v>
      </c>
      <c r="F16" s="60">
        <v>30</v>
      </c>
      <c r="G16" s="60">
        <v>1</v>
      </c>
      <c r="H16" s="60">
        <v>1</v>
      </c>
      <c r="I16" s="60">
        <v>1</v>
      </c>
      <c r="J16" s="60">
        <v>1</v>
      </c>
      <c r="K16" s="60">
        <f t="shared" ref="K16:K18" si="1">E16-J16</f>
        <v>0</v>
      </c>
    </row>
    <row r="17" spans="1:11" s="24" customFormat="1" x14ac:dyDescent="0.25">
      <c r="A17" s="114" t="s">
        <v>163</v>
      </c>
      <c r="B17" s="112">
        <v>42755</v>
      </c>
      <c r="C17" s="112">
        <v>42755</v>
      </c>
      <c r="D17" s="112">
        <v>42755</v>
      </c>
      <c r="E17" s="60">
        <v>1</v>
      </c>
      <c r="F17" s="60">
        <v>20</v>
      </c>
      <c r="G17" s="60">
        <v>1</v>
      </c>
      <c r="H17" s="60">
        <v>1</v>
      </c>
      <c r="I17" s="60">
        <v>1</v>
      </c>
      <c r="J17" s="60">
        <v>1</v>
      </c>
      <c r="K17" s="60">
        <f t="shared" si="1"/>
        <v>0</v>
      </c>
    </row>
    <row r="18" spans="1:11" s="24" customFormat="1" x14ac:dyDescent="0.25">
      <c r="A18" s="114" t="s">
        <v>164</v>
      </c>
      <c r="B18" s="112">
        <v>42755</v>
      </c>
      <c r="C18" s="112">
        <v>42755</v>
      </c>
      <c r="D18" s="112">
        <v>42755</v>
      </c>
      <c r="E18" s="60">
        <v>1</v>
      </c>
      <c r="F18" s="60">
        <v>10</v>
      </c>
      <c r="G18" s="60">
        <v>1</v>
      </c>
      <c r="H18" s="60">
        <v>1</v>
      </c>
      <c r="I18" s="60">
        <v>1</v>
      </c>
      <c r="J18" s="60">
        <v>1</v>
      </c>
      <c r="K18" s="60">
        <f t="shared" si="1"/>
        <v>0</v>
      </c>
    </row>
    <row r="19" spans="1:11" x14ac:dyDescent="0.25">
      <c r="A19" s="115" t="s">
        <v>686</v>
      </c>
      <c r="B19" s="113"/>
      <c r="C19" s="113"/>
      <c r="D19" s="113"/>
      <c r="E19" s="54"/>
      <c r="F19" s="54"/>
      <c r="G19" s="54"/>
      <c r="H19" s="54"/>
      <c r="I19" s="54"/>
      <c r="J19" s="54"/>
      <c r="K19" s="54"/>
    </row>
    <row r="20" spans="1:11" x14ac:dyDescent="0.25">
      <c r="A20" s="38" t="s">
        <v>165</v>
      </c>
      <c r="B20" s="129"/>
      <c r="C20" s="129"/>
      <c r="D20" s="129"/>
      <c r="E20" s="61">
        <f>APP_T4+OTROS_T4</f>
        <v>8</v>
      </c>
      <c r="F20" s="129"/>
      <c r="G20" s="61">
        <f>APP_T6+OTROS_T6</f>
        <v>8</v>
      </c>
      <c r="H20" s="61">
        <f>APP_T7+OTROS_T7</f>
        <v>8</v>
      </c>
      <c r="I20" s="61">
        <f>APP_T8+OTROS_T8</f>
        <v>8</v>
      </c>
      <c r="J20" s="61">
        <f>APP_T9+OTROS_T9</f>
        <v>8</v>
      </c>
      <c r="K20" s="61">
        <f>APP_T10+OTROS_T10</f>
        <v>0</v>
      </c>
    </row>
    <row r="21" spans="1:11" x14ac:dyDescent="0.25">
      <c r="A21" s="58"/>
      <c r="B21" s="13"/>
      <c r="C21" s="13"/>
      <c r="D21" s="13"/>
      <c r="E21" s="13"/>
      <c r="F21" s="13"/>
      <c r="G21" s="13"/>
      <c r="H21" s="13"/>
      <c r="I21" s="13"/>
      <c r="J21" s="13"/>
      <c r="K21" s="13"/>
    </row>
  </sheetData>
  <sheetProtection password="DFCF" sheet="1" objects="1" scenarios="1" insertRows="0" deleteRows="0"/>
  <mergeCells count="5">
    <mergeCell ref="A2:K2"/>
    <mergeCell ref="A3:K3"/>
    <mergeCell ref="A4:K4"/>
    <mergeCell ref="A5:K5"/>
    <mergeCell ref="A1:K1"/>
  </mergeCells>
  <dataValidations count="5">
    <dataValidation allowBlank="1" showInputMessage="1" showErrorMessage="1" prompt="Monto pagado de la inversión al XX de XXXX de 20XN (k)" sqref="I6"/>
    <dataValidation allowBlank="1" showInputMessage="1" showErrorMessage="1" prompt="Monto pagado de la inversión actualizado al XX de XXXX de 20XN (k)" sqref="J6"/>
    <dataValidation allowBlank="1" showInputMessage="1" showErrorMessage="1" prompt="Saldo pendiente por pagar de la inversión al XX de XXXX de 20XN (m = g - l)" sqref="K6"/>
    <dataValidation type="decimal" allowBlank="1" showInputMessage="1" showErrorMessage="1" sqref="E8:K20">
      <formula1>-1.79769313486231E+100</formula1>
      <formula2>1.79769313486231E+100</formula2>
    </dataValidation>
    <dataValidation type="date" operator="greaterThanOrEqual" allowBlank="1" showInputMessage="1" showErrorMessage="1" sqref="B9:D12 B15:D18">
      <formula1>36526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Y5"/>
  <sheetViews>
    <sheetView workbookViewId="0">
      <selection activeCell="O12" sqref="O12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27.85546875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697</v>
      </c>
      <c r="Q1" t="s">
        <v>698</v>
      </c>
      <c r="R1" t="s">
        <v>699</v>
      </c>
      <c r="S1" t="s">
        <v>700</v>
      </c>
      <c r="T1" t="s">
        <v>689</v>
      </c>
      <c r="U1" t="s">
        <v>701</v>
      </c>
      <c r="V1" t="s">
        <v>702</v>
      </c>
      <c r="W1" t="s">
        <v>703</v>
      </c>
      <c r="X1" t="s">
        <v>704</v>
      </c>
      <c r="Y1" t="s">
        <v>705</v>
      </c>
    </row>
    <row r="2" spans="1:25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3,1,0,0,0,0,0</v>
      </c>
      <c r="B2">
        <v>3</v>
      </c>
      <c r="C2">
        <v>1</v>
      </c>
      <c r="I2" t="s">
        <v>693</v>
      </c>
      <c r="P2" s="18" t="s">
        <v>557</v>
      </c>
      <c r="Q2" s="18" t="s">
        <v>557</v>
      </c>
    </row>
    <row r="3" spans="1:25" x14ac:dyDescent="0.25">
      <c r="A3" s="3" t="str">
        <f t="shared" ref="A3:A5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3,1,1,0,0,0,0</v>
      </c>
      <c r="B3">
        <v>3</v>
      </c>
      <c r="C3">
        <v>1</v>
      </c>
      <c r="D3">
        <v>1</v>
      </c>
      <c r="J3" t="s">
        <v>694</v>
      </c>
      <c r="P3" s="18"/>
      <c r="Q3" s="18"/>
      <c r="R3" s="18"/>
      <c r="S3" s="18">
        <f>APP_T4</f>
        <v>4</v>
      </c>
      <c r="T3" s="18"/>
      <c r="U3" s="18">
        <f>APP_T6</f>
        <v>4</v>
      </c>
      <c r="V3" s="18">
        <f>APP_T7</f>
        <v>4</v>
      </c>
      <c r="W3">
        <f>APP_T8</f>
        <v>4</v>
      </c>
      <c r="X3">
        <f>APP_T9</f>
        <v>4</v>
      </c>
      <c r="Y3">
        <f>APP_T10</f>
        <v>0</v>
      </c>
    </row>
    <row r="4" spans="1:25" x14ac:dyDescent="0.25">
      <c r="A4" s="3" t="str">
        <f t="shared" si="0"/>
        <v>3,1,2,1,1,0,0</v>
      </c>
      <c r="B4">
        <v>3</v>
      </c>
      <c r="C4">
        <v>1</v>
      </c>
      <c r="D4">
        <v>2</v>
      </c>
      <c r="E4">
        <v>1</v>
      </c>
      <c r="F4">
        <v>1</v>
      </c>
      <c r="J4" t="s">
        <v>695</v>
      </c>
      <c r="P4" s="18"/>
      <c r="Q4" s="18"/>
      <c r="R4" s="18"/>
      <c r="S4" s="18">
        <f>OTROS_T4</f>
        <v>4</v>
      </c>
      <c r="T4" s="18"/>
      <c r="U4" s="18">
        <f>OTROS_T6</f>
        <v>4</v>
      </c>
      <c r="V4" s="18">
        <f>OTROS_T7</f>
        <v>4</v>
      </c>
      <c r="W4">
        <f>OTROS_T8</f>
        <v>4</v>
      </c>
      <c r="X4">
        <f>OTROS_T9</f>
        <v>4</v>
      </c>
      <c r="Y4">
        <f>OTROS_T10</f>
        <v>0</v>
      </c>
    </row>
    <row r="5" spans="1:25" x14ac:dyDescent="0.25">
      <c r="A5" t="str">
        <f t="shared" si="0"/>
        <v>3,1,3,0,0,0,0</v>
      </c>
      <c r="B5">
        <v>3</v>
      </c>
      <c r="C5">
        <v>1</v>
      </c>
      <c r="D5">
        <v>3</v>
      </c>
      <c r="J5" t="s">
        <v>696</v>
      </c>
      <c r="P5" s="18"/>
      <c r="Q5" s="18"/>
      <c r="R5" s="18"/>
      <c r="S5" s="18">
        <f>TOTAL_ODF_T4</f>
        <v>8</v>
      </c>
      <c r="T5" s="18"/>
      <c r="U5" s="18">
        <f>TOTAL_ODF_T6</f>
        <v>8</v>
      </c>
      <c r="V5" s="18">
        <f>TOTAL_ODF_T7</f>
        <v>8</v>
      </c>
      <c r="W5" s="18">
        <f>TOTAL_ODF_T8</f>
        <v>8</v>
      </c>
      <c r="X5" s="18">
        <f>TOTAL_ODF_T9</f>
        <v>8</v>
      </c>
      <c r="Y5" s="18">
        <f>TOTAL_ODF_T10</f>
        <v>0</v>
      </c>
    </row>
  </sheetData>
  <sheetProtection algorithmName="SHA-512" hashValue="Vz/jb0L898ZgdCYagyXSETKG2eJ2r6Jt9lIqewMwK1C53N4m58gkXdKOCF8ZNNNmqipM4Bt7Po9f/cRehQnRzA==" saltValue="w1f3w2jRSaBja2fGLfK9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199</vt:i4>
      </vt:variant>
    </vt:vector>
  </HeadingPairs>
  <TitlesOfParts>
    <vt:vector size="230" baseType="lpstr">
      <vt:lpstr>Datos Generales</vt:lpstr>
      <vt:lpstr>Info General</vt:lpstr>
      <vt:lpstr>datos</vt:lpstr>
      <vt:lpstr>Formato 1</vt:lpstr>
      <vt:lpstr>F01</vt:lpstr>
      <vt:lpstr>Formato 2</vt:lpstr>
      <vt:lpstr>F02</vt:lpstr>
      <vt:lpstr>Formato 3</vt:lpstr>
      <vt:lpstr>F03</vt:lpstr>
      <vt:lpstr>Formato 4</vt:lpstr>
      <vt:lpstr>F04</vt:lpstr>
      <vt:lpstr>Formato 5</vt:lpstr>
      <vt:lpstr>F05</vt:lpstr>
      <vt:lpstr>Formato 6 a)</vt:lpstr>
      <vt:lpstr>F06a</vt:lpstr>
      <vt:lpstr>Formato 6 b)</vt:lpstr>
      <vt:lpstr>F06b</vt:lpstr>
      <vt:lpstr>Formato 6 c)</vt:lpstr>
      <vt:lpstr>F06c</vt:lpstr>
      <vt:lpstr>Formato 6 d)</vt:lpstr>
      <vt:lpstr>F06d</vt:lpstr>
      <vt:lpstr>Formato 7 a)</vt:lpstr>
      <vt:lpstr>F07a</vt:lpstr>
      <vt:lpstr>Formato 7 b)</vt:lpstr>
      <vt:lpstr>F07b</vt:lpstr>
      <vt:lpstr>Formato 7 c)</vt:lpstr>
      <vt:lpstr>F07c</vt:lpstr>
      <vt:lpstr>Formato 7 d)</vt:lpstr>
      <vt:lpstr>F07d</vt:lpstr>
      <vt:lpstr>Formato 8</vt:lpstr>
      <vt:lpstr>F08</vt:lpstr>
      <vt:lpstr>ACTIVO</vt:lpstr>
      <vt:lpstr>ACTIVO_CIRCULANTE</vt:lpstr>
      <vt:lpstr>ANIO</vt:lpstr>
      <vt:lpstr>ANIO_INFORME</vt:lpstr>
      <vt:lpstr>ANIO1P</vt:lpstr>
      <vt:lpstr>ANIO1R</vt:lpstr>
      <vt:lpstr>ANIO2P</vt:lpstr>
      <vt:lpstr>ANIO2R</vt:lpstr>
      <vt:lpstr>ANIO3P</vt:lpstr>
      <vt:lpstr>ANIO3R</vt:lpstr>
      <vt:lpstr>ANIO4P</vt:lpstr>
      <vt:lpstr>ANIO4R</vt:lpstr>
      <vt:lpstr>ANIO5P</vt:lpstr>
      <vt:lpstr>ANIO5R</vt:lpstr>
      <vt:lpstr>ANIO6P</vt:lpstr>
      <vt:lpstr>APP</vt:lpstr>
      <vt:lpstr>APP_FIN</vt:lpstr>
      <vt:lpstr>APP_FIN_01</vt:lpstr>
      <vt:lpstr>APP_FIN_02</vt:lpstr>
      <vt:lpstr>APP_FIN_03</vt:lpstr>
      <vt:lpstr>APP_FIN_04</vt:lpstr>
      <vt:lpstr>APP_FIN_05</vt:lpstr>
      <vt:lpstr>APP_FIN_06</vt:lpstr>
      <vt:lpstr>APP_FIN_07</vt:lpstr>
      <vt:lpstr>APP_FIN_08</vt:lpstr>
      <vt:lpstr>APP_FIN_09</vt:lpstr>
      <vt:lpstr>APP_FIN_10</vt:lpstr>
      <vt:lpstr>APP_T1</vt:lpstr>
      <vt:lpstr>APP_T10</vt:lpstr>
      <vt:lpstr>APP_T2</vt:lpstr>
      <vt:lpstr>APP_T3</vt:lpstr>
      <vt:lpstr>APP_T4</vt:lpstr>
      <vt:lpstr>APP_T5</vt:lpstr>
      <vt:lpstr>APP_T6</vt:lpstr>
      <vt:lpstr>APP_T7</vt:lpstr>
      <vt:lpstr>APP_T8</vt:lpstr>
      <vt:lpstr>APP_T9</vt:lpstr>
      <vt:lpstr>DEUDA_CONT</vt:lpstr>
      <vt:lpstr>DEUDA_CONT_FIN</vt:lpstr>
      <vt:lpstr>DEUDA_CONT_FIN_01</vt:lpstr>
      <vt:lpstr>DEUDA_CONT_FIN_02</vt:lpstr>
      <vt:lpstr>DEUDA_CONT_FIN_03</vt:lpstr>
      <vt:lpstr>DEUDA_CONT_FIN_04</vt:lpstr>
      <vt:lpstr>DEUDA_CONT_FIN_05</vt:lpstr>
      <vt:lpstr>DEUDA_CONT_FIN_06</vt:lpstr>
      <vt:lpstr>DEUDA_CONT_FIN_07</vt:lpstr>
      <vt:lpstr>DEUDA_CONT_T1</vt:lpstr>
      <vt:lpstr>DEUDA_CONT_T2</vt:lpstr>
      <vt:lpstr>DEUDA_CONT_T3</vt:lpstr>
      <vt:lpstr>DEUDA_CONT_T4</vt:lpstr>
      <vt:lpstr>DEUDA_CONT_T5</vt:lpstr>
      <vt:lpstr>DEUDA_CONT_T6</vt:lpstr>
      <vt:lpstr>DEUDA_CONT_T7</vt:lpstr>
      <vt:lpstr>DEUDA_CONT_V1</vt:lpstr>
      <vt:lpstr>DEUDA_CONT_V2</vt:lpstr>
      <vt:lpstr>DEUDA_CONT_V3</vt:lpstr>
      <vt:lpstr>DEUDA_CONT_V4</vt:lpstr>
      <vt:lpstr>DEUDA_CONT_V5</vt:lpstr>
      <vt:lpstr>DEUDA_CONT_V6</vt:lpstr>
      <vt:lpstr>DEUDA_CONT_V7</vt:lpstr>
      <vt:lpstr>DEUDA_CONTINGENTE</vt:lpstr>
      <vt:lpstr>ENTE</vt:lpstr>
      <vt:lpstr>ENTE_PUBLICO</vt:lpstr>
      <vt:lpstr>ENTE_PUBLICO_A</vt:lpstr>
      <vt:lpstr>ENTE_PUBLICO_F01</vt:lpstr>
      <vt:lpstr>ENTE_PUBLICO_F02</vt:lpstr>
      <vt:lpstr>ENTE_PUBLICO_F04</vt:lpstr>
      <vt:lpstr>ENTE_PUBLICO_F05</vt:lpstr>
      <vt:lpstr>ENTE_PUBLICO_F06A</vt:lpstr>
      <vt:lpstr>ENTE_PUBLICO_F06B</vt:lpstr>
      <vt:lpstr>ENTE_PUBLICO_F06C</vt:lpstr>
      <vt:lpstr>ENTE_PUBLICO_F06D</vt:lpstr>
      <vt:lpstr>ENTIDAD</vt:lpstr>
      <vt:lpstr>ENTIDAD_F07A</vt:lpstr>
      <vt:lpstr>ENTIDAD_F07B</vt:lpstr>
      <vt:lpstr>ENTIDAD_F07C</vt:lpstr>
      <vt:lpstr>ENTIDAD_F07D</vt:lpstr>
      <vt:lpstr>ENTIDAD_FEDERATIVA</vt:lpstr>
      <vt:lpstr>GASTO_E</vt:lpstr>
      <vt:lpstr>GASTO_E_FIN</vt:lpstr>
      <vt:lpstr>GASTO_E_FIN_01</vt:lpstr>
      <vt:lpstr>GASTO_E_FIN_02</vt:lpstr>
      <vt:lpstr>GASTO_E_FIN_03</vt:lpstr>
      <vt:lpstr>GASTO_E_FIN_04</vt:lpstr>
      <vt:lpstr>GASTO_E_FIN_05</vt:lpstr>
      <vt:lpstr>GASTO_E_FIN_06</vt:lpstr>
      <vt:lpstr>GASTO_E_T1</vt:lpstr>
      <vt:lpstr>GASTO_E_T2</vt:lpstr>
      <vt:lpstr>GASTO_E_T3</vt:lpstr>
      <vt:lpstr>GASTO_E_T4</vt:lpstr>
      <vt:lpstr>GASTO_E_T5</vt:lpstr>
      <vt:lpstr>GASTO_E_T6</vt:lpstr>
      <vt:lpstr>GASTO_NE</vt:lpstr>
      <vt:lpstr>GASTO_NE_FIN</vt:lpstr>
      <vt:lpstr>GASTO_NE_FIN_01</vt:lpstr>
      <vt:lpstr>GASTO_NE_FIN_02</vt:lpstr>
      <vt:lpstr>GASTO_NE_FIN_03</vt:lpstr>
      <vt:lpstr>GASTO_NE_FIN_04</vt:lpstr>
      <vt:lpstr>GASTO_NE_FIN_05</vt:lpstr>
      <vt:lpstr>GASTO_NE_FIN_06</vt:lpstr>
      <vt:lpstr>GASTO_NE_T1</vt:lpstr>
      <vt:lpstr>GASTO_NE_T2</vt:lpstr>
      <vt:lpstr>GASTO_NE_T3</vt:lpstr>
      <vt:lpstr>GASTO_NE_T4</vt:lpstr>
      <vt:lpstr>GASTO_NE_T5</vt:lpstr>
      <vt:lpstr>GASTO_NE_T6</vt:lpstr>
      <vt:lpstr>MAX_VALUE</vt:lpstr>
      <vt:lpstr>MIN_VALUE</vt:lpstr>
      <vt:lpstr>MONTO1</vt:lpstr>
      <vt:lpstr>MONTO2</vt:lpstr>
      <vt:lpstr>MUNICIPIO</vt:lpstr>
      <vt:lpstr>OB_CORTO_PLAZO</vt:lpstr>
      <vt:lpstr>OB_CORTO_PLAZO_FIN</vt:lpstr>
      <vt:lpstr>OB_CORTO_PLAZO_FIN_01</vt:lpstr>
      <vt:lpstr>OB_CORTO_PLAZO_FIN_02</vt:lpstr>
      <vt:lpstr>OB_CORTO_PLAZO_FIN_03</vt:lpstr>
      <vt:lpstr>OB_CORTO_PLAZO_FIN_04</vt:lpstr>
      <vt:lpstr>OB_CORTO_PLAZO_FIN_05</vt:lpstr>
      <vt:lpstr>OB_CORTO_PLAZO_T1</vt:lpstr>
      <vt:lpstr>OB_CORTO_PLAZO_T2</vt:lpstr>
      <vt:lpstr>OB_CORTO_PLAZO_T3</vt:lpstr>
      <vt:lpstr>OB_CORTO_PLAZO_T4</vt:lpstr>
      <vt:lpstr>OB_CORTO_PLAZO_T5</vt:lpstr>
      <vt:lpstr>OTROS</vt:lpstr>
      <vt:lpstr>OTROS_FIN</vt:lpstr>
      <vt:lpstr>OTROS_FIN_01</vt:lpstr>
      <vt:lpstr>OTROS_FIN_02</vt:lpstr>
      <vt:lpstr>OTROS_FIN_03</vt:lpstr>
      <vt:lpstr>OTROS_FIN_04</vt:lpstr>
      <vt:lpstr>OTROS_FIN_05</vt:lpstr>
      <vt:lpstr>OTROS_FIN_06</vt:lpstr>
      <vt:lpstr>OTROS_FIN_07</vt:lpstr>
      <vt:lpstr>OTROS_FIN_08</vt:lpstr>
      <vt:lpstr>OTROS_FIN_09</vt:lpstr>
      <vt:lpstr>OTROS_FIN_10</vt:lpstr>
      <vt:lpstr>OTROS_T1</vt:lpstr>
      <vt:lpstr>OTROS_T10</vt:lpstr>
      <vt:lpstr>OTROS_T2</vt:lpstr>
      <vt:lpstr>OTROS_T3</vt:lpstr>
      <vt:lpstr>OTROS_T4</vt:lpstr>
      <vt:lpstr>OTROS_T5</vt:lpstr>
      <vt:lpstr>OTROS_T6</vt:lpstr>
      <vt:lpstr>OTROS_T7</vt:lpstr>
      <vt:lpstr>OTROS_T8</vt:lpstr>
      <vt:lpstr>OTROS_T9</vt:lpstr>
      <vt:lpstr>PERIODO</vt:lpstr>
      <vt:lpstr>PERIODO_ANT</vt:lpstr>
      <vt:lpstr>PERIODO_INFORME</vt:lpstr>
      <vt:lpstr>PERIODO_INFORME_F01</vt:lpstr>
      <vt:lpstr>PERIODO_INFORME_F02</vt:lpstr>
      <vt:lpstr>PERIODO_INFORME_F03</vt:lpstr>
      <vt:lpstr>PERIODO_INFORME_F04</vt:lpstr>
      <vt:lpstr>PERIODO_INFORME_F05</vt:lpstr>
      <vt:lpstr>PERIODO_INFORME_F06A</vt:lpstr>
      <vt:lpstr>PERIODO_INFORME_F06B</vt:lpstr>
      <vt:lpstr>PERIODO_INFORME_F06C</vt:lpstr>
      <vt:lpstr>PERIODO_INFORME_F06D</vt:lpstr>
      <vt:lpstr>PERIODO_INFORME_F2</vt:lpstr>
      <vt:lpstr>SALDO_ANT</vt:lpstr>
      <vt:lpstr>SALDO_PENDIENTE</vt:lpstr>
      <vt:lpstr>TOTAL_E_T1</vt:lpstr>
      <vt:lpstr>TOTAL_E_T2</vt:lpstr>
      <vt:lpstr>TOTAL_E_T3</vt:lpstr>
      <vt:lpstr>TOTAL_E_T4</vt:lpstr>
      <vt:lpstr>TOTAL_E_T5</vt:lpstr>
      <vt:lpstr>TOTAL_E_T6</vt:lpstr>
      <vt:lpstr>TOTAL_ODF</vt:lpstr>
      <vt:lpstr>TOTAL_ODF_T1</vt:lpstr>
      <vt:lpstr>TOTAL_ODF_T10</vt:lpstr>
      <vt:lpstr>TOTAL_ODF_T2</vt:lpstr>
      <vt:lpstr>TOTAL_ODF_T3</vt:lpstr>
      <vt:lpstr>TOTAL_ODF_T4</vt:lpstr>
      <vt:lpstr>TOTAL_ODF_T5</vt:lpstr>
      <vt:lpstr>TOTAL_ODF_T6</vt:lpstr>
      <vt:lpstr>TOTAL_ODF_T7</vt:lpstr>
      <vt:lpstr>TOTAL_ODF_T8</vt:lpstr>
      <vt:lpstr>TOTAL_ODF_T9</vt:lpstr>
      <vt:lpstr>TRIMESTRE</vt:lpstr>
      <vt:lpstr>ULTIMO</vt:lpstr>
      <vt:lpstr>ULTIMO_SALDO</vt:lpstr>
      <vt:lpstr>VALOR_INS_BCC</vt:lpstr>
      <vt:lpstr>VALOR_INS_BCC_FIN</vt:lpstr>
      <vt:lpstr>VALOR_INS_BCC_FIN_01</vt:lpstr>
      <vt:lpstr>VALOR_INS_BCC_FIN_02</vt:lpstr>
      <vt:lpstr>VALOR_INS_BCC_FIN_03</vt:lpstr>
      <vt:lpstr>VALOR_INS_BCC_FIN_04</vt:lpstr>
      <vt:lpstr>VALOR_INS_BCC_FIN_05</vt:lpstr>
      <vt:lpstr>VALOR_INS_BCC_FIN_06</vt:lpstr>
      <vt:lpstr>VALOR_INS_BCC_FIN_07</vt:lpstr>
      <vt:lpstr>VALOR_INS_BCC_T1</vt:lpstr>
      <vt:lpstr>VALOR_INS_BCC_T2</vt:lpstr>
      <vt:lpstr>VALOR_INS_BCC_T3</vt:lpstr>
      <vt:lpstr>VALOR_INS_BCC_T4</vt:lpstr>
      <vt:lpstr>VALOR_INS_BCC_T5</vt:lpstr>
      <vt:lpstr>VALOR_INS_BCC_T6</vt:lpstr>
      <vt:lpstr>VALOR_INS_BCC_T7</vt:lpstr>
      <vt:lpstr>VALOR_INS_BCC_V1</vt:lpstr>
      <vt:lpstr>VALOR_INS_BCC_V2</vt:lpstr>
      <vt:lpstr>VALOR_INSTRUMENTOS_BCC</vt:lpstr>
    </vt:vector>
  </TitlesOfParts>
  <Company>Secretaria de Hacienda y Credito Publico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Gracia Itzel Monterrubio Mercado</dc:creator>
  <cp:lastModifiedBy>Luffi</cp:lastModifiedBy>
  <cp:lastPrinted>2017-02-04T00:56:20Z</cp:lastPrinted>
  <dcterms:created xsi:type="dcterms:W3CDTF">2017-01-19T17:59:06Z</dcterms:created>
  <dcterms:modified xsi:type="dcterms:W3CDTF">2023-06-30T20:23:30Z</dcterms:modified>
</cp:coreProperties>
</file>