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11ce0c914bc55b/Documentos/"/>
    </mc:Choice>
  </mc:AlternateContent>
  <xr:revisionPtr revIDLastSave="1091" documentId="8_{DF862C91-6414-4CD4-8F0E-F4053250A3A3}" xr6:coauthVersionLast="45" xr6:coauthVersionMax="45" xr10:uidLastSave="{27BAAEBF-4F09-4DCD-8CE2-ACB89D6DFBD0}"/>
  <bookViews>
    <workbookView xWindow="-108" yWindow="-108" windowWidth="23256" windowHeight="12576" activeTab="2" xr2:uid="{A9350DCB-E129-42B0-B83E-42A25EB574AB}"/>
  </bookViews>
  <sheets>
    <sheet name="Latencia" sheetId="1" r:id="rId1"/>
    <sheet name="Precisión" sheetId="2" r:id="rId2"/>
    <sheet name="Beat Detector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2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J3" i="3" s="1"/>
  <c r="H2" i="3"/>
  <c r="G2" i="3"/>
  <c r="B51" i="2" l="1"/>
  <c r="C38" i="2"/>
  <c r="D38" i="2"/>
  <c r="E38" i="2"/>
  <c r="B38" i="2"/>
  <c r="O13" i="2"/>
  <c r="P13" i="2"/>
  <c r="Q13" i="2"/>
  <c r="N13" i="2"/>
  <c r="D37" i="2"/>
  <c r="D36" i="2"/>
  <c r="D35" i="2"/>
  <c r="D34" i="2"/>
  <c r="D33" i="2"/>
  <c r="D32" i="2"/>
  <c r="D31" i="2"/>
  <c r="D30" i="2"/>
  <c r="D28" i="2"/>
  <c r="P11" i="2"/>
  <c r="P10" i="2"/>
  <c r="P9" i="2"/>
  <c r="P8" i="2"/>
  <c r="P7" i="2"/>
  <c r="P6" i="2"/>
  <c r="P5" i="2"/>
  <c r="P4" i="2"/>
  <c r="P3" i="2"/>
  <c r="O6" i="2"/>
  <c r="Q6" i="2" s="1"/>
  <c r="O12" i="2"/>
  <c r="Q12" i="2" s="1"/>
  <c r="O11" i="2"/>
  <c r="Q11" i="2" s="1"/>
  <c r="O10" i="2"/>
  <c r="Q10" i="2" s="1"/>
  <c r="O9" i="2"/>
  <c r="Q9" i="2" s="1"/>
  <c r="O8" i="2"/>
  <c r="Q8" i="2" s="1"/>
  <c r="O7" i="2"/>
  <c r="Q7" i="2" s="1"/>
  <c r="O5" i="2"/>
  <c r="Q5" i="2" s="1"/>
  <c r="O4" i="2"/>
  <c r="Q4" i="2" s="1"/>
  <c r="O3" i="2"/>
  <c r="Q3" i="2" s="1"/>
  <c r="E29" i="2"/>
  <c r="E30" i="2"/>
  <c r="E31" i="2"/>
  <c r="E32" i="2"/>
  <c r="E33" i="2"/>
  <c r="E34" i="2"/>
  <c r="E35" i="2"/>
  <c r="E36" i="2"/>
  <c r="E37" i="2"/>
  <c r="E28" i="2"/>
  <c r="C37" i="2"/>
  <c r="C36" i="2"/>
  <c r="C35" i="2"/>
  <c r="C34" i="2"/>
  <c r="C33" i="2"/>
  <c r="C32" i="2"/>
  <c r="C30" i="2"/>
  <c r="C29" i="2"/>
  <c r="C31" i="2"/>
  <c r="C28" i="2"/>
  <c r="L34" i="1"/>
  <c r="M34" i="1"/>
  <c r="N34" i="1"/>
  <c r="O34" i="1"/>
  <c r="P34" i="1"/>
  <c r="K34" i="1"/>
  <c r="H79" i="1"/>
  <c r="H78" i="1"/>
  <c r="H77" i="1"/>
  <c r="H75" i="1"/>
  <c r="H76" i="1"/>
  <c r="H74" i="1"/>
  <c r="H72" i="1"/>
  <c r="H73" i="1"/>
  <c r="H71" i="1"/>
  <c r="H70" i="1"/>
  <c r="H69" i="1"/>
  <c r="H68" i="1"/>
  <c r="H63" i="1"/>
  <c r="H64" i="1"/>
  <c r="H65" i="1"/>
  <c r="H66" i="1"/>
  <c r="H67" i="1"/>
  <c r="H62" i="1"/>
  <c r="H61" i="1"/>
  <c r="H60" i="1"/>
  <c r="H59" i="1"/>
  <c r="H57" i="1"/>
  <c r="H58" i="1"/>
  <c r="H56" i="1"/>
  <c r="H54" i="1"/>
  <c r="H51" i="1"/>
  <c r="H52" i="1"/>
  <c r="H53" i="1"/>
  <c r="H50" i="1"/>
  <c r="H49" i="1"/>
  <c r="H48" i="1"/>
  <c r="H47" i="1"/>
  <c r="H46" i="1"/>
  <c r="H45" i="1"/>
  <c r="H44" i="1"/>
  <c r="H43" i="1"/>
  <c r="H41" i="1"/>
  <c r="H39" i="1"/>
  <c r="H40" i="1"/>
  <c r="H42" i="1"/>
  <c r="H38" i="1"/>
  <c r="H33" i="1"/>
  <c r="H32" i="1"/>
  <c r="H37" i="1"/>
  <c r="H36" i="1"/>
  <c r="H35" i="1"/>
  <c r="H34" i="1"/>
  <c r="H30" i="1"/>
  <c r="H27" i="1"/>
  <c r="H28" i="1"/>
  <c r="H29" i="1"/>
  <c r="H31" i="1"/>
  <c r="H26" i="1"/>
  <c r="N13" i="1"/>
  <c r="O13" i="1"/>
  <c r="N14" i="1"/>
  <c r="O14" i="1"/>
  <c r="N15" i="1"/>
  <c r="O15" i="1"/>
  <c r="N16" i="1"/>
  <c r="O16" i="1"/>
  <c r="N17" i="1"/>
  <c r="O17" i="1"/>
  <c r="N18" i="1"/>
  <c r="O18" i="1"/>
  <c r="H25" i="1"/>
  <c r="H23" i="1"/>
  <c r="H21" i="1"/>
  <c r="H22" i="1"/>
  <c r="H24" i="1"/>
  <c r="H20" i="1"/>
  <c r="H19" i="1"/>
  <c r="H18" i="1"/>
  <c r="H17" i="1"/>
  <c r="H16" i="1"/>
  <c r="H15" i="1"/>
  <c r="H14" i="1"/>
  <c r="H10" i="1"/>
  <c r="H11" i="1"/>
  <c r="H12" i="1"/>
  <c r="H9" i="1"/>
  <c r="H8" i="1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<sst xmlns="http://schemas.openxmlformats.org/spreadsheetml/2006/main" count="612" uniqueCount="105">
  <si>
    <t>Canción</t>
  </si>
  <si>
    <t>Género</t>
  </si>
  <si>
    <t>1a Predicción</t>
  </si>
  <si>
    <t>2a Predicción</t>
  </si>
  <si>
    <t>1a Probabilidad</t>
  </si>
  <si>
    <t>2a Probabilidad</t>
  </si>
  <si>
    <t>Puntuación</t>
  </si>
  <si>
    <t>Géneros</t>
  </si>
  <si>
    <t>Blues</t>
  </si>
  <si>
    <t>Clásica</t>
  </si>
  <si>
    <t>Jazz</t>
  </si>
  <si>
    <t>Rock</t>
  </si>
  <si>
    <t>Metal</t>
  </si>
  <si>
    <t>Pop</t>
  </si>
  <si>
    <t>Reggae</t>
  </si>
  <si>
    <t>Country</t>
  </si>
  <si>
    <t>Hip hop</t>
  </si>
  <si>
    <t>9na Sinfonía de Beethoven</t>
  </si>
  <si>
    <t>9naSinfonía de Beethoven</t>
  </si>
  <si>
    <t>Tiempo</t>
  </si>
  <si>
    <t>Me &amp; The Devil Blues</t>
  </si>
  <si>
    <t>Homecoming</t>
  </si>
  <si>
    <t>Eventilde</t>
  </si>
  <si>
    <t>t1</t>
  </si>
  <si>
    <t>t2</t>
  </si>
  <si>
    <t>t3</t>
  </si>
  <si>
    <t>Varianza</t>
  </si>
  <si>
    <t>Media</t>
  </si>
  <si>
    <t>Skills To Pay The Bills</t>
  </si>
  <si>
    <t>Dreams Are Not The Same</t>
  </si>
  <si>
    <t>Friday</t>
  </si>
  <si>
    <t>Toxic</t>
  </si>
  <si>
    <t>Take Me Home, Country Roads</t>
  </si>
  <si>
    <t>What The Hell</t>
  </si>
  <si>
    <t>You Can Do It</t>
  </si>
  <si>
    <t>Dance Monkey</t>
  </si>
  <si>
    <t>Dance</t>
  </si>
  <si>
    <t>t = 10 s</t>
  </si>
  <si>
    <t>t = 5 s</t>
  </si>
  <si>
    <t>t = 15 s</t>
  </si>
  <si>
    <t>t = 20s</t>
  </si>
  <si>
    <t>t = 25s</t>
  </si>
  <si>
    <t>t = 30s</t>
  </si>
  <si>
    <t>Buffalo Soldier</t>
  </si>
  <si>
    <t>Total</t>
  </si>
  <si>
    <t>Tiempos</t>
  </si>
  <si>
    <t>MATRIZ DE CONFUSIÓN 1</t>
  </si>
  <si>
    <t>Disco</t>
  </si>
  <si>
    <t>Classical</t>
  </si>
  <si>
    <t>HipHop</t>
  </si>
  <si>
    <t>Hiphop</t>
  </si>
  <si>
    <t>MATRIZ DE CONFUSIÓN 2</t>
  </si>
  <si>
    <t xml:space="preserve">  Género</t>
  </si>
  <si>
    <t>Precisión</t>
  </si>
  <si>
    <t>Sensibilidad</t>
  </si>
  <si>
    <t>Especificidad</t>
  </si>
  <si>
    <t>F1 Score</t>
  </si>
  <si>
    <t>Modelo1</t>
  </si>
  <si>
    <t>F1 Score 1</t>
  </si>
  <si>
    <t>Especificidad 1</t>
  </si>
  <si>
    <t>Sensibilidad 1</t>
  </si>
  <si>
    <t>Precisión 1</t>
  </si>
  <si>
    <t>Precisión 2</t>
  </si>
  <si>
    <t>Sensibilidad 2</t>
  </si>
  <si>
    <t>Especificidad 2</t>
  </si>
  <si>
    <t>F1 Score 2</t>
  </si>
  <si>
    <t>t = 30 s</t>
  </si>
  <si>
    <t>t = 25 s</t>
  </si>
  <si>
    <t>t = 20 s</t>
  </si>
  <si>
    <t>Take me Home Country Road</t>
  </si>
  <si>
    <t>Medida 1</t>
  </si>
  <si>
    <t>Medida 2</t>
  </si>
  <si>
    <t>Medida 3</t>
  </si>
  <si>
    <t>Medida 4</t>
  </si>
  <si>
    <t>Medida 5</t>
  </si>
  <si>
    <t>Real</t>
  </si>
  <si>
    <t>Waterloo</t>
  </si>
  <si>
    <t>Gettin Over You</t>
  </si>
  <si>
    <t>Forever Young</t>
  </si>
  <si>
    <t>Summer of 69</t>
  </si>
  <si>
    <t>Smells Like Teen Spirit</t>
  </si>
  <si>
    <t>The Blue Danube</t>
  </si>
  <si>
    <t>Game of Thrones Soundtrack</t>
  </si>
  <si>
    <t>Red Red Wine</t>
  </si>
  <si>
    <t>Beautiful Girls</t>
  </si>
  <si>
    <t>We dem Boyz</t>
  </si>
  <si>
    <t>Fine China</t>
  </si>
  <si>
    <t>Blinding Lights</t>
  </si>
  <si>
    <t>Diferencia</t>
  </si>
  <si>
    <t>Autor</t>
  </si>
  <si>
    <t>John Denver</t>
  </si>
  <si>
    <t>Bob Marley</t>
  </si>
  <si>
    <t>ABBA</t>
  </si>
  <si>
    <t>David Guetta</t>
  </si>
  <si>
    <t>Alphaville</t>
  </si>
  <si>
    <t>Brian Adams</t>
  </si>
  <si>
    <t>Nirvana</t>
  </si>
  <si>
    <t>Strauss</t>
  </si>
  <si>
    <t>Ramin Djawadi</t>
  </si>
  <si>
    <t>UB40</t>
  </si>
  <si>
    <t>Will Kalifa</t>
  </si>
  <si>
    <t>Kayne West</t>
  </si>
  <si>
    <t>Future</t>
  </si>
  <si>
    <t>Danny Avila</t>
  </si>
  <si>
    <t>The Weeknd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</si>
</sst>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Puntuaciones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602E-2"/>
          <c:y val="0.17171296296296296"/>
          <c:w val="0.92576618547681544"/>
          <c:h val="0.612426727909011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Latencia!$J$21</c:f>
              <c:strCache>
                <c:ptCount val="1"/>
                <c:pt idx="0">
                  <c:v>9na Sinfonía de Beethoven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Latencia!$K$21:$P$21</c:f>
              <c:numCache>
                <c:formatCode>General</c:formatCode>
                <c:ptCount val="6"/>
                <c:pt idx="0">
                  <c:v>2.85</c:v>
                </c:pt>
                <c:pt idx="1">
                  <c:v>2.4900000000000002</c:v>
                </c:pt>
                <c:pt idx="2">
                  <c:v>2.7</c:v>
                </c:pt>
                <c:pt idx="3">
                  <c:v>2.46</c:v>
                </c:pt>
                <c:pt idx="4">
                  <c:v>1.08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0-4CAE-8CE7-64A917AE7EEB}"/>
            </c:ext>
          </c:extLst>
        </c:ser>
        <c:ser>
          <c:idx val="1"/>
          <c:order val="1"/>
          <c:tx>
            <c:strRef>
              <c:f>Latencia!$J$22</c:f>
              <c:strCache>
                <c:ptCount val="1"/>
                <c:pt idx="0">
                  <c:v>Me &amp; The Devil Blues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Latencia!$K$22:$P$22</c:f>
              <c:numCache>
                <c:formatCode>General</c:formatCode>
                <c:ptCount val="6"/>
                <c:pt idx="0">
                  <c:v>0.96</c:v>
                </c:pt>
                <c:pt idx="1">
                  <c:v>1.2</c:v>
                </c:pt>
                <c:pt idx="2">
                  <c:v>1.05</c:v>
                </c:pt>
                <c:pt idx="3">
                  <c:v>1.02</c:v>
                </c:pt>
                <c:pt idx="4">
                  <c:v>1.68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0-4CAE-8CE7-64A917AE7EEB}"/>
            </c:ext>
          </c:extLst>
        </c:ser>
        <c:ser>
          <c:idx val="2"/>
          <c:order val="2"/>
          <c:tx>
            <c:strRef>
              <c:f>Latencia!$J$23</c:f>
              <c:strCache>
                <c:ptCount val="1"/>
                <c:pt idx="0">
                  <c:v>Homecoming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Latencia!$K$23:$P$23</c:f>
              <c:numCache>
                <c:formatCode>General</c:formatCode>
                <c:ptCount val="6"/>
                <c:pt idx="0">
                  <c:v>0.03</c:v>
                </c:pt>
                <c:pt idx="1">
                  <c:v>-0.97499999999999998</c:v>
                </c:pt>
                <c:pt idx="2">
                  <c:v>0.15</c:v>
                </c:pt>
                <c:pt idx="3">
                  <c:v>-0.18</c:v>
                </c:pt>
                <c:pt idx="4">
                  <c:v>-0.36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0-4CAE-8CE7-64A917AE7EEB}"/>
            </c:ext>
          </c:extLst>
        </c:ser>
        <c:ser>
          <c:idx val="3"/>
          <c:order val="3"/>
          <c:tx>
            <c:strRef>
              <c:f>Latencia!$J$24</c:f>
              <c:strCache>
                <c:ptCount val="1"/>
                <c:pt idx="0">
                  <c:v>Eventilde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Latencia!$K$24:$P$24</c:f>
              <c:numCache>
                <c:formatCode>General</c:formatCode>
                <c:ptCount val="6"/>
                <c:pt idx="0">
                  <c:v>1.41</c:v>
                </c:pt>
                <c:pt idx="1">
                  <c:v>1.44</c:v>
                </c:pt>
                <c:pt idx="2">
                  <c:v>1.68</c:v>
                </c:pt>
                <c:pt idx="3">
                  <c:v>0.96</c:v>
                </c:pt>
                <c:pt idx="4">
                  <c:v>1.56</c:v>
                </c:pt>
                <c:pt idx="5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0-4CAE-8CE7-64A917AE7EEB}"/>
            </c:ext>
          </c:extLst>
        </c:ser>
        <c:ser>
          <c:idx val="4"/>
          <c:order val="4"/>
          <c:tx>
            <c:strRef>
              <c:f>Latencia!$J$25</c:f>
              <c:strCache>
                <c:ptCount val="1"/>
                <c:pt idx="0">
                  <c:v>Skills To Pay The Bills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Latencia!$K$25:$P$25</c:f>
              <c:numCache>
                <c:formatCode>General</c:formatCode>
                <c:ptCount val="6"/>
                <c:pt idx="0">
                  <c:v>0.09</c:v>
                </c:pt>
                <c:pt idx="1">
                  <c:v>0.36</c:v>
                </c:pt>
                <c:pt idx="2">
                  <c:v>0.06</c:v>
                </c:pt>
                <c:pt idx="3">
                  <c:v>0.48</c:v>
                </c:pt>
                <c:pt idx="4">
                  <c:v>-1.02</c:v>
                </c:pt>
                <c:pt idx="5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0-4CAE-8CE7-64A917AE7EEB}"/>
            </c:ext>
          </c:extLst>
        </c:ser>
        <c:ser>
          <c:idx val="5"/>
          <c:order val="5"/>
          <c:tx>
            <c:strRef>
              <c:f>Latencia!$J$26</c:f>
              <c:strCache>
                <c:ptCount val="1"/>
                <c:pt idx="0">
                  <c:v>Dreams Are Not The Same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Latencia!$K$26:$P$26</c:f>
              <c:numCache>
                <c:formatCode>General</c:formatCode>
                <c:ptCount val="6"/>
                <c:pt idx="0">
                  <c:v>2.97</c:v>
                </c:pt>
                <c:pt idx="1">
                  <c:v>2.82</c:v>
                </c:pt>
                <c:pt idx="2">
                  <c:v>2.31</c:v>
                </c:pt>
                <c:pt idx="3">
                  <c:v>2.82</c:v>
                </c:pt>
                <c:pt idx="4">
                  <c:v>2.04</c:v>
                </c:pt>
                <c:pt idx="5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0-4CAE-8CE7-64A917AE7EEB}"/>
            </c:ext>
          </c:extLst>
        </c:ser>
        <c:ser>
          <c:idx val="6"/>
          <c:order val="6"/>
          <c:tx>
            <c:strRef>
              <c:f>Latencia!$J$27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Latencia!$K$27:$P$27</c:f>
              <c:numCache>
                <c:formatCode>General</c:formatCode>
                <c:ptCount val="6"/>
                <c:pt idx="0">
                  <c:v>0.96</c:v>
                </c:pt>
                <c:pt idx="1">
                  <c:v>0.63</c:v>
                </c:pt>
                <c:pt idx="2">
                  <c:v>0.84</c:v>
                </c:pt>
                <c:pt idx="3">
                  <c:v>0.63</c:v>
                </c:pt>
                <c:pt idx="4">
                  <c:v>0.84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20-4CAE-8CE7-64A917AE7EEB}"/>
            </c:ext>
          </c:extLst>
        </c:ser>
        <c:ser>
          <c:idx val="7"/>
          <c:order val="7"/>
          <c:tx>
            <c:strRef>
              <c:f>Latencia!$J$28</c:f>
              <c:strCache>
                <c:ptCount val="1"/>
                <c:pt idx="0">
                  <c:v>Toxic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Latencia!$K$28:$P$28</c:f>
              <c:numCache>
                <c:formatCode>General</c:formatCode>
                <c:ptCount val="6"/>
                <c:pt idx="0">
                  <c:v>0.99</c:v>
                </c:pt>
                <c:pt idx="1">
                  <c:v>0.84</c:v>
                </c:pt>
                <c:pt idx="2">
                  <c:v>0.72</c:v>
                </c:pt>
                <c:pt idx="3">
                  <c:v>0.99</c:v>
                </c:pt>
                <c:pt idx="4">
                  <c:v>0.84</c:v>
                </c:pt>
                <c:pt idx="5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20-4CAE-8CE7-64A917AE7EEB}"/>
            </c:ext>
          </c:extLst>
        </c:ser>
        <c:ser>
          <c:idx val="8"/>
          <c:order val="8"/>
          <c:tx>
            <c:strRef>
              <c:f>Latencia!$J$29</c:f>
              <c:strCache>
                <c:ptCount val="1"/>
                <c:pt idx="0">
                  <c:v>Take Me Home, Country Roads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Latencia!$K$29:$P$29</c:f>
              <c:numCache>
                <c:formatCode>General</c:formatCode>
                <c:ptCount val="6"/>
                <c:pt idx="0">
                  <c:v>1.86</c:v>
                </c:pt>
                <c:pt idx="1">
                  <c:v>1.95</c:v>
                </c:pt>
                <c:pt idx="2">
                  <c:v>1.5</c:v>
                </c:pt>
                <c:pt idx="3">
                  <c:v>1.65</c:v>
                </c:pt>
                <c:pt idx="4">
                  <c:v>1.2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20-4CAE-8CE7-64A917AE7EEB}"/>
            </c:ext>
          </c:extLst>
        </c:ser>
        <c:ser>
          <c:idx val="9"/>
          <c:order val="9"/>
          <c:tx>
            <c:strRef>
              <c:f>Latencia!$J$30</c:f>
              <c:strCache>
                <c:ptCount val="1"/>
                <c:pt idx="0">
                  <c:v>What The Hell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Latencia!$K$30:$P$30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1.62</c:v>
                </c:pt>
                <c:pt idx="2">
                  <c:v>1.86</c:v>
                </c:pt>
                <c:pt idx="3">
                  <c:v>1.83</c:v>
                </c:pt>
                <c:pt idx="4">
                  <c:v>0.63</c:v>
                </c:pt>
                <c:pt idx="5">
                  <c:v>-2.61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20-4CAE-8CE7-64A917AE7EEB}"/>
            </c:ext>
          </c:extLst>
        </c:ser>
        <c:ser>
          <c:idx val="10"/>
          <c:order val="10"/>
          <c:tx>
            <c:strRef>
              <c:f>Latencia!$J$31</c:f>
              <c:strCache>
                <c:ptCount val="1"/>
                <c:pt idx="0">
                  <c:v>You Can Do It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Latencia!$K$31:$P$31</c:f>
              <c:numCache>
                <c:formatCode>General</c:formatCode>
                <c:ptCount val="6"/>
                <c:pt idx="0">
                  <c:v>1.23</c:v>
                </c:pt>
                <c:pt idx="1">
                  <c:v>1.38</c:v>
                </c:pt>
                <c:pt idx="2">
                  <c:v>1.62</c:v>
                </c:pt>
                <c:pt idx="3">
                  <c:v>1.83</c:v>
                </c:pt>
                <c:pt idx="4">
                  <c:v>1.68</c:v>
                </c:pt>
                <c:pt idx="5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20-4CAE-8CE7-64A917AE7EEB}"/>
            </c:ext>
          </c:extLst>
        </c:ser>
        <c:ser>
          <c:idx val="11"/>
          <c:order val="11"/>
          <c:tx>
            <c:strRef>
              <c:f>Latencia!$J$32</c:f>
              <c:strCache>
                <c:ptCount val="1"/>
                <c:pt idx="0">
                  <c:v>Dance Monkey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Latencia!$K$32:$P$32</c:f>
              <c:numCache>
                <c:formatCode>General</c:formatCode>
                <c:ptCount val="6"/>
                <c:pt idx="0">
                  <c:v>0.33</c:v>
                </c:pt>
                <c:pt idx="1">
                  <c:v>0.24</c:v>
                </c:pt>
                <c:pt idx="2">
                  <c:v>0.68</c:v>
                </c:pt>
                <c:pt idx="3">
                  <c:v>-0.54</c:v>
                </c:pt>
                <c:pt idx="4">
                  <c:v>-0.96</c:v>
                </c:pt>
                <c:pt idx="5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20-4CAE-8CE7-64A917AE7EEB}"/>
            </c:ext>
          </c:extLst>
        </c:ser>
        <c:ser>
          <c:idx val="12"/>
          <c:order val="12"/>
          <c:tx>
            <c:strRef>
              <c:f>Latencia!$J$33</c:f>
              <c:strCache>
                <c:ptCount val="1"/>
                <c:pt idx="0">
                  <c:v>Buffalo Soldier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Latencia!$K$20:$P$20</c:f>
              <c:strCache>
                <c:ptCount val="6"/>
                <c:pt idx="0">
                  <c:v>t = 30 s</c:v>
                </c:pt>
                <c:pt idx="1">
                  <c:v>t = 25 s</c:v>
                </c:pt>
                <c:pt idx="2">
                  <c:v>t = 20 s</c:v>
                </c:pt>
                <c:pt idx="3">
                  <c:v>t = 15 s</c:v>
                </c:pt>
                <c:pt idx="4">
                  <c:v>t = 10 s</c:v>
                </c:pt>
                <c:pt idx="5">
                  <c:v>t = 5 s</c:v>
                </c:pt>
              </c:strCache>
            </c:strRef>
          </c:cat>
          <c:val>
            <c:numRef>
              <c:f>Latencia!$K$33:$P$33</c:f>
              <c:numCache>
                <c:formatCode>General</c:formatCode>
                <c:ptCount val="6"/>
                <c:pt idx="0">
                  <c:v>0.93</c:v>
                </c:pt>
                <c:pt idx="1">
                  <c:v>1.29</c:v>
                </c:pt>
                <c:pt idx="2">
                  <c:v>0.96</c:v>
                </c:pt>
                <c:pt idx="3">
                  <c:v>1.02</c:v>
                </c:pt>
                <c:pt idx="4">
                  <c:v>0.54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20-4CAE-8CE7-64A917AE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3702960"/>
        <c:axId val="812325360"/>
      </c:barChart>
      <c:catAx>
        <c:axId val="9737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2325360"/>
        <c:crosses val="autoZero"/>
        <c:auto val="1"/>
        <c:lblAlgn val="ctr"/>
        <c:lblOffset val="100"/>
        <c:noMultiLvlLbl val="0"/>
      </c:catAx>
      <c:valAx>
        <c:axId val="812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37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52537182852126E-2"/>
          <c:y val="0.67765820939049282"/>
          <c:w val="0.90590267432787119"/>
          <c:h val="0.28530475357247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de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Precisión!$A$41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Precisión!$B$41:$I$41</c:f>
              <c:numCache>
                <c:formatCode>General</c:formatCode>
                <c:ptCount val="8"/>
                <c:pt idx="0">
                  <c:v>0.95</c:v>
                </c:pt>
                <c:pt idx="1">
                  <c:v>0.87</c:v>
                </c:pt>
                <c:pt idx="2">
                  <c:v>0.75</c:v>
                </c:pt>
                <c:pt idx="3">
                  <c:v>0.77</c:v>
                </c:pt>
                <c:pt idx="4">
                  <c:v>0.5</c:v>
                </c:pt>
                <c:pt idx="5">
                  <c:v>0.6399999999999999</c:v>
                </c:pt>
                <c:pt idx="6">
                  <c:v>0.83823529411764697</c:v>
                </c:pt>
                <c:pt idx="7">
                  <c:v>0.81695121951219507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3-487E-8B4F-FBB89F108D7A}"/>
            </c:ext>
          </c:extLst>
        </c:ser>
        <c:ser>
          <c:idx val="1"/>
          <c:order val="1"/>
          <c:tx>
            <c:strRef>
              <c:f>Precisión!$A$42</c:f>
              <c:strCache>
                <c:ptCount val="1"/>
                <c:pt idx="0">
                  <c:v>Disco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Precisión!$B$42:$I$42</c:f>
              <c:numCache>
                <c:formatCode>General</c:formatCode>
                <c:ptCount val="8"/>
                <c:pt idx="0">
                  <c:v>0.6</c:v>
                </c:pt>
                <c:pt idx="1">
                  <c:v>0.79</c:v>
                </c:pt>
                <c:pt idx="2">
                  <c:v>0.9</c:v>
                </c:pt>
                <c:pt idx="3">
                  <c:v>0.66</c:v>
                </c:pt>
                <c:pt idx="4">
                  <c:v>0</c:v>
                </c:pt>
                <c:pt idx="5">
                  <c:v>0.54</c:v>
                </c:pt>
                <c:pt idx="6">
                  <c:v>0.72000000000000008</c:v>
                </c:pt>
                <c:pt idx="7">
                  <c:v>0.71917241379310348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3-487E-8B4F-FBB89F108D7A}"/>
            </c:ext>
          </c:extLst>
        </c:ser>
        <c:ser>
          <c:idx val="2"/>
          <c:order val="2"/>
          <c:tx>
            <c:strRef>
              <c:f>Precisión!$A$43</c:f>
              <c:strCache>
                <c:ptCount val="1"/>
                <c:pt idx="0">
                  <c:v>Classical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Precisión!$B$43:$I$43</c:f>
              <c:numCache>
                <c:formatCode>General</c:formatCode>
                <c:ptCount val="8"/>
                <c:pt idx="0">
                  <c:v>0.85</c:v>
                </c:pt>
                <c:pt idx="1">
                  <c:v>0.75</c:v>
                </c:pt>
                <c:pt idx="2">
                  <c:v>0.75</c:v>
                </c:pt>
                <c:pt idx="3">
                  <c:v>0.9</c:v>
                </c:pt>
                <c:pt idx="4">
                  <c:v>0.60000000000000009</c:v>
                </c:pt>
                <c:pt idx="5">
                  <c:v>0.6399999999999999</c:v>
                </c:pt>
                <c:pt idx="6">
                  <c:v>0.79687499999999989</c:v>
                </c:pt>
                <c:pt idx="7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3-487E-8B4F-FBB89F108D7A}"/>
            </c:ext>
          </c:extLst>
        </c:ser>
        <c:ser>
          <c:idx val="3"/>
          <c:order val="3"/>
          <c:tx>
            <c:strRef>
              <c:f>Precisión!$A$44</c:f>
              <c:strCache>
                <c:ptCount val="1"/>
                <c:pt idx="0">
                  <c:v>HipHop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Precisión!$B$44:$I$44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0.85</c:v>
                </c:pt>
                <c:pt idx="3">
                  <c:v>0.78</c:v>
                </c:pt>
                <c:pt idx="4">
                  <c:v>0.4</c:v>
                </c:pt>
                <c:pt idx="5">
                  <c:v>0.5099999999999999</c:v>
                </c:pt>
                <c:pt idx="6">
                  <c:v>0.82424242424242433</c:v>
                </c:pt>
                <c:pt idx="7">
                  <c:v>0.78987341772151909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73-487E-8B4F-FBB89F108D7A}"/>
            </c:ext>
          </c:extLst>
        </c:ser>
        <c:ser>
          <c:idx val="4"/>
          <c:order val="4"/>
          <c:tx>
            <c:strRef>
              <c:f>Precisión!$A$45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Precisión!$B$45:$I$45</c:f>
              <c:numCache>
                <c:formatCode>General</c:formatCode>
                <c:ptCount val="8"/>
                <c:pt idx="0">
                  <c:v>0.8</c:v>
                </c:pt>
                <c:pt idx="1">
                  <c:v>0.67</c:v>
                </c:pt>
                <c:pt idx="2">
                  <c:v>0.6</c:v>
                </c:pt>
                <c:pt idx="3">
                  <c:v>0.85</c:v>
                </c:pt>
                <c:pt idx="4">
                  <c:v>0.55000000000000004</c:v>
                </c:pt>
                <c:pt idx="5">
                  <c:v>0.51</c:v>
                </c:pt>
                <c:pt idx="6">
                  <c:v>0.68571428571428572</c:v>
                </c:pt>
                <c:pt idx="7">
                  <c:v>0.74934210526315792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3-487E-8B4F-FBB89F108D7A}"/>
            </c:ext>
          </c:extLst>
        </c:ser>
        <c:ser>
          <c:idx val="5"/>
          <c:order val="5"/>
          <c:tx>
            <c:strRef>
              <c:f>Precisión!$A$46</c:f>
              <c:strCache>
                <c:ptCount val="1"/>
                <c:pt idx="0">
                  <c:v>Country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Precisión!$B$46:$I$46</c:f>
              <c:numCache>
                <c:formatCode>General</c:formatCode>
                <c:ptCount val="8"/>
                <c:pt idx="0">
                  <c:v>0.65</c:v>
                </c:pt>
                <c:pt idx="1">
                  <c:v>0.66</c:v>
                </c:pt>
                <c:pt idx="2">
                  <c:v>0.7</c:v>
                </c:pt>
                <c:pt idx="3">
                  <c:v>0.57000000000000006</c:v>
                </c:pt>
                <c:pt idx="4">
                  <c:v>0.35</c:v>
                </c:pt>
                <c:pt idx="5">
                  <c:v>0.25</c:v>
                </c:pt>
                <c:pt idx="6">
                  <c:v>0.67407407407407394</c:v>
                </c:pt>
                <c:pt idx="7">
                  <c:v>0.61170731707317083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73-487E-8B4F-FBB89F108D7A}"/>
            </c:ext>
          </c:extLst>
        </c:ser>
        <c:ser>
          <c:idx val="6"/>
          <c:order val="6"/>
          <c:tx>
            <c:strRef>
              <c:f>Precisión!$A$47</c:f>
              <c:strCache>
                <c:ptCount val="1"/>
                <c:pt idx="0">
                  <c:v>Pop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Precisión!$B$47:$I$47</c:f>
              <c:numCache>
                <c:formatCode>General</c:formatCode>
                <c:ptCount val="8"/>
                <c:pt idx="0">
                  <c:v>0.75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0.6</c:v>
                </c:pt>
                <c:pt idx="5">
                  <c:v>0.7</c:v>
                </c:pt>
                <c:pt idx="6">
                  <c:v>0.79687499999999989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73-487E-8B4F-FBB89F108D7A}"/>
            </c:ext>
          </c:extLst>
        </c:ser>
        <c:ser>
          <c:idx val="7"/>
          <c:order val="7"/>
          <c:tx>
            <c:strRef>
              <c:f>Precisión!$A$48</c:f>
              <c:strCache>
                <c:ptCount val="1"/>
                <c:pt idx="0">
                  <c:v>Blues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Precisión!$B$48:$I$48</c:f>
              <c:numCache>
                <c:formatCode>General</c:formatCode>
                <c:ptCount val="8"/>
                <c:pt idx="0">
                  <c:v>0.7</c:v>
                </c:pt>
                <c:pt idx="1">
                  <c:v>0.62</c:v>
                </c:pt>
                <c:pt idx="2">
                  <c:v>0.9</c:v>
                </c:pt>
                <c:pt idx="3">
                  <c:v>0.78</c:v>
                </c:pt>
                <c:pt idx="4">
                  <c:v>0.60000000000000009</c:v>
                </c:pt>
                <c:pt idx="5">
                  <c:v>0.39999999999999991</c:v>
                </c:pt>
                <c:pt idx="6">
                  <c:v>0.78749999999999998</c:v>
                </c:pt>
                <c:pt idx="7">
                  <c:v>0.69085714285714295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73-487E-8B4F-FBB89F108D7A}"/>
            </c:ext>
          </c:extLst>
        </c:ser>
        <c:ser>
          <c:idx val="8"/>
          <c:order val="8"/>
          <c:tx>
            <c:strRef>
              <c:f>Precisión!$A$49</c:f>
              <c:strCache>
                <c:ptCount val="1"/>
                <c:pt idx="0">
                  <c:v>Reggae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Precisión!$B$49:$I$49</c:f>
              <c:numCache>
                <c:formatCode>General</c:formatCode>
                <c:ptCount val="8"/>
                <c:pt idx="0">
                  <c:v>0.6</c:v>
                </c:pt>
                <c:pt idx="1">
                  <c:v>0.76</c:v>
                </c:pt>
                <c:pt idx="2">
                  <c:v>0.65</c:v>
                </c:pt>
                <c:pt idx="3">
                  <c:v>0.62999999999999989</c:v>
                </c:pt>
                <c:pt idx="4">
                  <c:v>0.25</c:v>
                </c:pt>
                <c:pt idx="5">
                  <c:v>0.3899999999999999</c:v>
                </c:pt>
                <c:pt idx="6">
                  <c:v>0.624</c:v>
                </c:pt>
                <c:pt idx="7">
                  <c:v>0.68892086330935254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73-487E-8B4F-FBB89F108D7A}"/>
            </c:ext>
          </c:extLst>
        </c:ser>
        <c:ser>
          <c:idx val="9"/>
          <c:order val="9"/>
          <c:tx>
            <c:strRef>
              <c:f>Precisión!$A$50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Precisión!$B$40:$I$40</c:f>
              <c:strCache>
                <c:ptCount val="8"/>
                <c:pt idx="0">
                  <c:v>Precisión 1</c:v>
                </c:pt>
                <c:pt idx="1">
                  <c:v>Precisión 2</c:v>
                </c:pt>
                <c:pt idx="2">
                  <c:v>Sensibilidad 1</c:v>
                </c:pt>
                <c:pt idx="3">
                  <c:v>Sensibilidad 2</c:v>
                </c:pt>
                <c:pt idx="4">
                  <c:v>Especificidad 1</c:v>
                </c:pt>
                <c:pt idx="5">
                  <c:v>Especificidad 2</c:v>
                </c:pt>
                <c:pt idx="6">
                  <c:v>F1 Score 1</c:v>
                </c:pt>
                <c:pt idx="7">
                  <c:v>F1 Score 2</c:v>
                </c:pt>
              </c:strCache>
            </c:strRef>
          </c:cat>
          <c:val>
            <c:numRef>
              <c:f>Precisión!$B$50:$I$50</c:f>
              <c:numCache>
                <c:formatCode>General</c:formatCode>
                <c:ptCount val="8"/>
                <c:pt idx="0">
                  <c:v>0.7</c:v>
                </c:pt>
                <c:pt idx="1">
                  <c:v>0.51</c:v>
                </c:pt>
                <c:pt idx="2">
                  <c:v>0.44999999999999996</c:v>
                </c:pt>
                <c:pt idx="3">
                  <c:v>0.45999999999999996</c:v>
                </c:pt>
                <c:pt idx="4">
                  <c:v>0.1499999999999998</c:v>
                </c:pt>
                <c:pt idx="5">
                  <c:v>0</c:v>
                </c:pt>
                <c:pt idx="6">
                  <c:v>0.54782608695652169</c:v>
                </c:pt>
                <c:pt idx="7">
                  <c:v>0.4837113402061855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73-487E-8B4F-FBB89F10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0421856"/>
        <c:axId val="975415552"/>
        <c:extLst>
          <c:ext xmlns:c15="http://schemas.microsoft.com/office/drawing/2012/chart" uri="{02D57815-91ED-43cb-92C2-25804820EDAC}">
            <c15:filteredB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Precisión!$A$51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Precisión!$B$40:$I$40</c15:sqref>
                        </c15:formulaRef>
                      </c:ext>
                    </c:extLst>
                    <c:strCache>
                      <c:ptCount val="8"/>
                      <c:pt idx="0">
                        <c:v>Precisión 1</c:v>
                      </c:pt>
                      <c:pt idx="1">
                        <c:v>Precisión 2</c:v>
                      </c:pt>
                      <c:pt idx="2">
                        <c:v>Sensibilidad 1</c:v>
                      </c:pt>
                      <c:pt idx="3">
                        <c:v>Sensibilidad 2</c:v>
                      </c:pt>
                      <c:pt idx="4">
                        <c:v>Especificidad 1</c:v>
                      </c:pt>
                      <c:pt idx="5">
                        <c:v>Especificidad 2</c:v>
                      </c:pt>
                      <c:pt idx="6">
                        <c:v>F1 Score 1</c:v>
                      </c:pt>
                      <c:pt idx="7">
                        <c:v>F1 Score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Precisión!$B$51:$I$51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7.4</c:v>
                      </c:pt>
                      <c:pt idx="1">
                        <c:v>7.2799999999999994</c:v>
                      </c:pt>
                      <c:pt idx="2">
                        <c:v>7.4</c:v>
                      </c:pt>
                      <c:pt idx="3">
                        <c:v>7.25</c:v>
                      </c:pt>
                      <c:pt idx="4">
                        <c:v>4</c:v>
                      </c:pt>
                      <c:pt idx="5">
                        <c:v>4.5799999999999992</c:v>
                      </c:pt>
                      <c:pt idx="6">
                        <c:v>7.2953421651049517</c:v>
                      </c:pt>
                      <c:pt idx="7">
                        <c:v>7.2187176379176456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173-487E-8B4F-FBB89F108D7A}"/>
                  </c:ext>
                </c:extLst>
              </c15:ser>
            </c15:filteredBarSeries>
          </c:ext>
        </c:extLst>
      </c:barChart>
      <c:catAx>
        <c:axId val="10904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5415552"/>
        <c:crosses val="autoZero"/>
        <c:auto val="1"/>
        <c:lblAlgn val="ctr"/>
        <c:lblOffset val="100"/>
        <c:noMultiLvlLbl val="0"/>
      </c:catAx>
      <c:valAx>
        <c:axId val="975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04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37</xdr:row>
      <xdr:rowOff>38100</xdr:rowOff>
    </xdr:from>
    <xdr:to>
      <xdr:col>17</xdr:col>
      <xdr:colOff>91440</xdr:colOff>
      <xdr:row>52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CAA31E-B2AD-437A-B048-B83C73B9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28</xdr:row>
      <xdr:rowOff>179070</xdr:rowOff>
    </xdr:from>
    <xdr:to>
      <xdr:col>16</xdr:col>
      <xdr:colOff>579120</xdr:colOff>
      <xdr:row>43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374A08C-C3AE-4E20-93AD-BD6618C29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778D-32CE-433C-8C78-57C12C63BDF9}">
  <dimension ref="A1:S79"/>
  <sheetViews>
    <sheetView topLeftCell="G35" workbookViewId="0">
      <selection activeCell="N19" sqref="N19"/>
    </sheetView>
  </sheetViews>
  <sheetFormatPr baseColWidth="10" defaultRowHeight="14.4" x14ac:dyDescent="0.3"/>
  <cols>
    <col min="1" max="1" width="25.6640625" customWidth="1"/>
    <col min="3" max="3" width="13.5546875" customWidth="1"/>
    <col min="4" max="4" width="13.21875" customWidth="1"/>
    <col min="5" max="5" width="12.33203125" customWidth="1"/>
    <col min="6" max="6" width="13.6640625" customWidth="1"/>
    <col min="10" max="10" width="7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36</v>
      </c>
    </row>
    <row r="2" spans="1:19" x14ac:dyDescent="0.3">
      <c r="A2" t="s">
        <v>17</v>
      </c>
      <c r="B2" t="s">
        <v>9</v>
      </c>
      <c r="C2" t="s">
        <v>9</v>
      </c>
      <c r="D2" t="s">
        <v>8</v>
      </c>
      <c r="E2">
        <v>0.95</v>
      </c>
      <c r="F2">
        <v>0.1</v>
      </c>
      <c r="G2">
        <v>30</v>
      </c>
      <c r="H2">
        <f>E2*3-0*F2</f>
        <v>2.8499999999999996</v>
      </c>
      <c r="I2" t="s">
        <v>8</v>
      </c>
      <c r="J2">
        <v>3</v>
      </c>
      <c r="K2">
        <v>0</v>
      </c>
      <c r="L2">
        <v>0</v>
      </c>
      <c r="M2">
        <v>-3</v>
      </c>
      <c r="N2">
        <v>-3</v>
      </c>
      <c r="O2">
        <v>-3</v>
      </c>
      <c r="P2">
        <v>-3</v>
      </c>
      <c r="Q2">
        <v>0</v>
      </c>
      <c r="R2">
        <v>-3</v>
      </c>
      <c r="S2">
        <v>-3</v>
      </c>
    </row>
    <row r="3" spans="1:19" x14ac:dyDescent="0.3">
      <c r="A3" t="s">
        <v>18</v>
      </c>
      <c r="B3" t="s">
        <v>9</v>
      </c>
      <c r="C3" t="s">
        <v>9</v>
      </c>
      <c r="D3" t="s">
        <v>8</v>
      </c>
      <c r="E3">
        <v>0.83</v>
      </c>
      <c r="F3">
        <v>0.17</v>
      </c>
      <c r="G3">
        <v>25</v>
      </c>
      <c r="H3">
        <f t="shared" ref="H3:H4" si="0">E3*3-0*F3</f>
        <v>2.4899999999999998</v>
      </c>
      <c r="I3" t="s">
        <v>9</v>
      </c>
      <c r="J3">
        <v>0</v>
      </c>
      <c r="K3">
        <v>3</v>
      </c>
      <c r="L3">
        <v>0</v>
      </c>
      <c r="M3">
        <v>-3</v>
      </c>
      <c r="N3">
        <v>-3</v>
      </c>
      <c r="O3">
        <v>-3</v>
      </c>
      <c r="P3">
        <v>-3</v>
      </c>
      <c r="Q3">
        <v>-3</v>
      </c>
      <c r="R3">
        <v>-3</v>
      </c>
      <c r="S3">
        <v>-3</v>
      </c>
    </row>
    <row r="4" spans="1:19" x14ac:dyDescent="0.3">
      <c r="A4" t="s">
        <v>17</v>
      </c>
      <c r="B4" t="s">
        <v>9</v>
      </c>
      <c r="C4" t="s">
        <v>9</v>
      </c>
      <c r="D4" t="s">
        <v>10</v>
      </c>
      <c r="E4">
        <v>0.9</v>
      </c>
      <c r="F4">
        <v>0.1</v>
      </c>
      <c r="G4">
        <v>20</v>
      </c>
      <c r="H4">
        <f t="shared" si="0"/>
        <v>2.7</v>
      </c>
      <c r="I4" t="s">
        <v>10</v>
      </c>
      <c r="J4">
        <v>0</v>
      </c>
      <c r="K4">
        <v>0</v>
      </c>
      <c r="L4">
        <v>3</v>
      </c>
      <c r="M4">
        <v>-3</v>
      </c>
      <c r="N4">
        <v>-3</v>
      </c>
      <c r="O4">
        <v>-3</v>
      </c>
      <c r="P4">
        <v>0</v>
      </c>
      <c r="Q4">
        <v>0</v>
      </c>
      <c r="R4">
        <v>-3</v>
      </c>
      <c r="S4">
        <v>-3</v>
      </c>
    </row>
    <row r="5" spans="1:19" x14ac:dyDescent="0.3">
      <c r="A5" t="s">
        <v>17</v>
      </c>
      <c r="B5" t="s">
        <v>9</v>
      </c>
      <c r="C5" t="s">
        <v>9</v>
      </c>
      <c r="D5" t="s">
        <v>10</v>
      </c>
      <c r="E5">
        <v>0.82</v>
      </c>
      <c r="F5">
        <v>0.15</v>
      </c>
      <c r="G5">
        <v>15</v>
      </c>
      <c r="H5">
        <f>E5*3-0*F5</f>
        <v>2.46</v>
      </c>
      <c r="I5" t="s">
        <v>11</v>
      </c>
      <c r="J5">
        <v>-3</v>
      </c>
      <c r="K5">
        <v>-3</v>
      </c>
      <c r="L5">
        <v>-3</v>
      </c>
      <c r="M5">
        <v>3</v>
      </c>
      <c r="N5">
        <v>0</v>
      </c>
      <c r="O5">
        <v>0</v>
      </c>
      <c r="P5">
        <v>-3</v>
      </c>
      <c r="Q5">
        <v>-3</v>
      </c>
      <c r="R5">
        <v>-3</v>
      </c>
      <c r="S5">
        <v>0</v>
      </c>
    </row>
    <row r="6" spans="1:19" x14ac:dyDescent="0.3">
      <c r="A6" t="s">
        <v>17</v>
      </c>
      <c r="B6" t="s">
        <v>9</v>
      </c>
      <c r="C6" t="s">
        <v>10</v>
      </c>
      <c r="D6" t="s">
        <v>9</v>
      </c>
      <c r="E6">
        <v>0.64</v>
      </c>
      <c r="F6">
        <v>0.36</v>
      </c>
      <c r="G6">
        <v>10</v>
      </c>
      <c r="H6">
        <f>F6*3</f>
        <v>1.08</v>
      </c>
      <c r="I6" t="s">
        <v>12</v>
      </c>
      <c r="J6">
        <v>-3</v>
      </c>
      <c r="K6">
        <v>-3</v>
      </c>
      <c r="L6">
        <v>-3</v>
      </c>
      <c r="M6">
        <v>0</v>
      </c>
      <c r="N6">
        <v>3</v>
      </c>
      <c r="O6">
        <v>-3</v>
      </c>
      <c r="P6">
        <v>-3</v>
      </c>
      <c r="Q6">
        <v>-3</v>
      </c>
      <c r="R6">
        <v>-3</v>
      </c>
      <c r="S6">
        <v>-3</v>
      </c>
    </row>
    <row r="7" spans="1:19" x14ac:dyDescent="0.3">
      <c r="A7" t="s">
        <v>17</v>
      </c>
      <c r="B7" t="s">
        <v>9</v>
      </c>
      <c r="C7" t="s">
        <v>10</v>
      </c>
      <c r="D7" t="s">
        <v>8</v>
      </c>
      <c r="E7">
        <v>0.67</v>
      </c>
      <c r="F7">
        <v>0.33</v>
      </c>
      <c r="G7">
        <v>5</v>
      </c>
      <c r="H7">
        <f>0</f>
        <v>0</v>
      </c>
      <c r="I7" t="s">
        <v>13</v>
      </c>
      <c r="J7">
        <v>-3</v>
      </c>
      <c r="K7">
        <v>-3</v>
      </c>
      <c r="L7">
        <v>-3</v>
      </c>
      <c r="M7">
        <v>0</v>
      </c>
      <c r="N7">
        <v>-3</v>
      </c>
      <c r="O7">
        <v>3</v>
      </c>
      <c r="P7">
        <v>0</v>
      </c>
      <c r="Q7">
        <v>0</v>
      </c>
      <c r="R7">
        <v>-3</v>
      </c>
      <c r="S7">
        <v>0</v>
      </c>
    </row>
    <row r="8" spans="1:19" x14ac:dyDescent="0.3">
      <c r="A8" t="s">
        <v>20</v>
      </c>
      <c r="B8" t="s">
        <v>8</v>
      </c>
      <c r="C8" t="s">
        <v>8</v>
      </c>
      <c r="D8" t="s">
        <v>10</v>
      </c>
      <c r="E8">
        <v>0.32</v>
      </c>
      <c r="F8">
        <v>0.28999999999999998</v>
      </c>
      <c r="G8">
        <v>30</v>
      </c>
      <c r="H8">
        <f>E8*3</f>
        <v>0.96</v>
      </c>
      <c r="I8" t="s">
        <v>14</v>
      </c>
      <c r="J8">
        <v>-3</v>
      </c>
      <c r="K8">
        <v>-3</v>
      </c>
      <c r="L8">
        <v>0</v>
      </c>
      <c r="M8">
        <v>-3</v>
      </c>
      <c r="N8">
        <v>-3</v>
      </c>
      <c r="O8">
        <v>0</v>
      </c>
      <c r="P8">
        <v>3</v>
      </c>
      <c r="Q8">
        <v>-3</v>
      </c>
      <c r="R8">
        <v>-3</v>
      </c>
      <c r="S8">
        <v>-3</v>
      </c>
    </row>
    <row r="9" spans="1:19" x14ac:dyDescent="0.3">
      <c r="A9" t="s">
        <v>20</v>
      </c>
      <c r="B9" t="s">
        <v>8</v>
      </c>
      <c r="C9" t="s">
        <v>8</v>
      </c>
      <c r="D9" t="s">
        <v>10</v>
      </c>
      <c r="E9">
        <v>0.4</v>
      </c>
      <c r="F9">
        <v>0.31</v>
      </c>
      <c r="G9">
        <v>25</v>
      </c>
      <c r="H9">
        <f>E9*3</f>
        <v>1.2000000000000002</v>
      </c>
      <c r="I9" t="s">
        <v>15</v>
      </c>
      <c r="J9">
        <v>0</v>
      </c>
      <c r="K9">
        <v>-3</v>
      </c>
      <c r="L9">
        <v>0</v>
      </c>
      <c r="M9">
        <v>-3</v>
      </c>
      <c r="N9">
        <v>-3</v>
      </c>
      <c r="O9">
        <v>0</v>
      </c>
      <c r="P9">
        <v>-3</v>
      </c>
      <c r="Q9">
        <v>3</v>
      </c>
      <c r="R9">
        <v>-3</v>
      </c>
      <c r="S9">
        <v>-3</v>
      </c>
    </row>
    <row r="10" spans="1:19" x14ac:dyDescent="0.3">
      <c r="A10" t="s">
        <v>20</v>
      </c>
      <c r="B10" t="s">
        <v>8</v>
      </c>
      <c r="C10" t="s">
        <v>15</v>
      </c>
      <c r="D10" t="s">
        <v>8</v>
      </c>
      <c r="E10">
        <v>0.37</v>
      </c>
      <c r="F10">
        <v>0.35</v>
      </c>
      <c r="G10">
        <v>20</v>
      </c>
      <c r="H10">
        <f>F10*3</f>
        <v>1.0499999999999998</v>
      </c>
      <c r="I10" t="s">
        <v>16</v>
      </c>
      <c r="J10">
        <v>-3</v>
      </c>
      <c r="K10">
        <v>-3</v>
      </c>
      <c r="L10">
        <v>-3</v>
      </c>
      <c r="M10">
        <v>-3</v>
      </c>
      <c r="N10">
        <v>-3</v>
      </c>
      <c r="O10">
        <v>-3</v>
      </c>
      <c r="P10">
        <v>-3</v>
      </c>
      <c r="Q10">
        <v>-3</v>
      </c>
      <c r="R10">
        <v>3</v>
      </c>
      <c r="S10">
        <v>0</v>
      </c>
    </row>
    <row r="11" spans="1:19" x14ac:dyDescent="0.3">
      <c r="A11" t="s">
        <v>20</v>
      </c>
      <c r="B11" t="s">
        <v>8</v>
      </c>
      <c r="C11" t="s">
        <v>8</v>
      </c>
      <c r="D11" t="s">
        <v>15</v>
      </c>
      <c r="E11">
        <v>0.34</v>
      </c>
      <c r="F11">
        <v>0.32</v>
      </c>
      <c r="G11">
        <v>15</v>
      </c>
      <c r="H11">
        <f t="shared" ref="H11:H12" si="1">E11*3</f>
        <v>1.02</v>
      </c>
      <c r="I11" t="s">
        <v>36</v>
      </c>
      <c r="J11">
        <v>-3</v>
      </c>
      <c r="K11">
        <v>-3</v>
      </c>
      <c r="L11">
        <v>-3</v>
      </c>
      <c r="M11">
        <v>0</v>
      </c>
      <c r="N11">
        <v>-3</v>
      </c>
      <c r="O11">
        <v>0</v>
      </c>
      <c r="P11">
        <v>-3</v>
      </c>
      <c r="Q11">
        <v>-3</v>
      </c>
      <c r="R11">
        <v>0</v>
      </c>
      <c r="S11">
        <v>3</v>
      </c>
    </row>
    <row r="12" spans="1:19" x14ac:dyDescent="0.3">
      <c r="A12" t="s">
        <v>20</v>
      </c>
      <c r="B12" t="s">
        <v>8</v>
      </c>
      <c r="C12" t="s">
        <v>8</v>
      </c>
      <c r="D12" t="s">
        <v>10</v>
      </c>
      <c r="E12">
        <v>0.56000000000000005</v>
      </c>
      <c r="F12">
        <v>0.36</v>
      </c>
      <c r="G12">
        <v>10</v>
      </c>
      <c r="H12">
        <f t="shared" si="1"/>
        <v>1.6800000000000002</v>
      </c>
      <c r="J12" t="s">
        <v>45</v>
      </c>
      <c r="K12" t="s">
        <v>23</v>
      </c>
      <c r="L12" t="s">
        <v>24</v>
      </c>
      <c r="M12" t="s">
        <v>25</v>
      </c>
      <c r="N12" t="s">
        <v>27</v>
      </c>
      <c r="O12" t="s">
        <v>26</v>
      </c>
      <c r="Q12" t="s">
        <v>45</v>
      </c>
      <c r="R12" t="s">
        <v>27</v>
      </c>
      <c r="S12" t="s">
        <v>26</v>
      </c>
    </row>
    <row r="13" spans="1:19" x14ac:dyDescent="0.3">
      <c r="A13" t="s">
        <v>20</v>
      </c>
      <c r="B13" t="s">
        <v>8</v>
      </c>
      <c r="C13" t="s">
        <v>10</v>
      </c>
      <c r="D13" t="s">
        <v>8</v>
      </c>
      <c r="E13">
        <v>0.42</v>
      </c>
      <c r="F13">
        <v>0.33</v>
      </c>
      <c r="G13">
        <v>5</v>
      </c>
      <c r="H13">
        <v>0</v>
      </c>
      <c r="J13" t="s">
        <v>38</v>
      </c>
      <c r="K13">
        <v>17.329999999999998</v>
      </c>
      <c r="L13">
        <v>17.52</v>
      </c>
      <c r="M13">
        <v>17.53</v>
      </c>
      <c r="N13">
        <f>AVERAGE(K13:M13)</f>
        <v>17.459999999999997</v>
      </c>
      <c r="O13">
        <f>VAR(K13:M13)</f>
        <v>1.2700000000000275E-2</v>
      </c>
      <c r="Q13" t="s">
        <v>38</v>
      </c>
      <c r="R13">
        <v>17.459999999999997</v>
      </c>
      <c r="S13">
        <v>1.2700000000000275E-2</v>
      </c>
    </row>
    <row r="14" spans="1:19" x14ac:dyDescent="0.3">
      <c r="A14" t="s">
        <v>21</v>
      </c>
      <c r="B14" t="s">
        <v>16</v>
      </c>
      <c r="C14" t="s">
        <v>16</v>
      </c>
      <c r="D14" t="s">
        <v>12</v>
      </c>
      <c r="E14">
        <v>0.28000000000000003</v>
      </c>
      <c r="F14">
        <v>0.27</v>
      </c>
      <c r="G14">
        <v>30</v>
      </c>
      <c r="H14">
        <f>E14*3-3*F14</f>
        <v>3.0000000000000027E-2</v>
      </c>
      <c r="J14" t="s">
        <v>37</v>
      </c>
      <c r="K14">
        <v>17.760000000000002</v>
      </c>
      <c r="L14">
        <v>17.22</v>
      </c>
      <c r="M14">
        <v>17.059999999999999</v>
      </c>
      <c r="N14">
        <f t="shared" ref="N14:N18" si="2">AVERAGE(K14:M14)</f>
        <v>17.346666666666668</v>
      </c>
      <c r="O14">
        <f t="shared" ref="O14:O18" si="3">VAR(K14:M14)</f>
        <v>0.1345333333333345</v>
      </c>
      <c r="Q14" t="s">
        <v>37</v>
      </c>
      <c r="R14">
        <v>17.346666666666668</v>
      </c>
      <c r="S14">
        <v>0.1345333333333345</v>
      </c>
    </row>
    <row r="15" spans="1:19" x14ac:dyDescent="0.3">
      <c r="A15" t="s">
        <v>21</v>
      </c>
      <c r="B15" t="s">
        <v>16</v>
      </c>
      <c r="C15" t="s">
        <v>12</v>
      </c>
      <c r="D15" t="s">
        <v>16</v>
      </c>
      <c r="E15">
        <v>0.45</v>
      </c>
      <c r="F15">
        <v>0.125</v>
      </c>
      <c r="G15">
        <v>25</v>
      </c>
      <c r="H15">
        <f>-3*E15+3*F15</f>
        <v>-0.97500000000000009</v>
      </c>
      <c r="J15" t="s">
        <v>39</v>
      </c>
      <c r="K15">
        <v>22.33</v>
      </c>
      <c r="L15">
        <v>22.55</v>
      </c>
      <c r="M15">
        <v>22.17</v>
      </c>
      <c r="N15">
        <f t="shared" si="2"/>
        <v>22.349999999999998</v>
      </c>
      <c r="O15">
        <f t="shared" si="3"/>
        <v>3.639999999999987E-2</v>
      </c>
      <c r="Q15" t="s">
        <v>39</v>
      </c>
      <c r="R15">
        <v>22.349999999999998</v>
      </c>
      <c r="S15">
        <v>3.639999999999987E-2</v>
      </c>
    </row>
    <row r="16" spans="1:19" x14ac:dyDescent="0.3">
      <c r="A16" t="s">
        <v>21</v>
      </c>
      <c r="B16" t="s">
        <v>16</v>
      </c>
      <c r="C16" t="s">
        <v>16</v>
      </c>
      <c r="D16" t="s">
        <v>12</v>
      </c>
      <c r="E16">
        <v>0.28999999999999998</v>
      </c>
      <c r="F16">
        <v>0.24</v>
      </c>
      <c r="G16">
        <v>20</v>
      </c>
      <c r="H16">
        <f>E16*3-3*F16</f>
        <v>0.14999999999999991</v>
      </c>
      <c r="J16" t="s">
        <v>40</v>
      </c>
      <c r="K16">
        <v>27.59</v>
      </c>
      <c r="L16">
        <v>27.72</v>
      </c>
      <c r="M16">
        <v>27.5</v>
      </c>
      <c r="N16">
        <f t="shared" si="2"/>
        <v>27.603333333333335</v>
      </c>
      <c r="O16">
        <f t="shared" si="3"/>
        <v>1.2233333333333204E-2</v>
      </c>
      <c r="Q16" t="s">
        <v>40</v>
      </c>
      <c r="R16">
        <v>27.603333333333335</v>
      </c>
      <c r="S16">
        <v>1.2233333333333204E-2</v>
      </c>
    </row>
    <row r="17" spans="1:19" x14ac:dyDescent="0.3">
      <c r="A17" t="s">
        <v>21</v>
      </c>
      <c r="B17" t="s">
        <v>16</v>
      </c>
      <c r="C17" t="s">
        <v>12</v>
      </c>
      <c r="D17" t="s">
        <v>16</v>
      </c>
      <c r="E17">
        <v>0.32</v>
      </c>
      <c r="F17">
        <v>0.26</v>
      </c>
      <c r="G17">
        <v>15</v>
      </c>
      <c r="H17">
        <f>-3*E17+3*F17</f>
        <v>-0.17999999999999994</v>
      </c>
      <c r="J17" t="s">
        <v>41</v>
      </c>
      <c r="K17">
        <v>32.799999999999997</v>
      </c>
      <c r="L17">
        <v>32.9</v>
      </c>
      <c r="M17">
        <v>32.520000000000003</v>
      </c>
      <c r="N17">
        <f t="shared" si="2"/>
        <v>32.74</v>
      </c>
      <c r="O17">
        <f t="shared" si="3"/>
        <v>3.8799999999998912E-2</v>
      </c>
      <c r="Q17" t="s">
        <v>41</v>
      </c>
      <c r="R17">
        <v>32.74</v>
      </c>
      <c r="S17">
        <v>3.8799999999998912E-2</v>
      </c>
    </row>
    <row r="18" spans="1:19" x14ac:dyDescent="0.3">
      <c r="A18" t="s">
        <v>21</v>
      </c>
      <c r="B18" t="s">
        <v>16</v>
      </c>
      <c r="C18" t="s">
        <v>11</v>
      </c>
      <c r="D18" t="s">
        <v>16</v>
      </c>
      <c r="E18">
        <v>0.28000000000000003</v>
      </c>
      <c r="F18">
        <v>0.16</v>
      </c>
      <c r="G18">
        <v>10</v>
      </c>
      <c r="H18">
        <f>-3*E18+3*F18</f>
        <v>-0.3600000000000001</v>
      </c>
      <c r="J18" t="s">
        <v>42</v>
      </c>
      <c r="K18">
        <v>37.74</v>
      </c>
      <c r="L18">
        <v>37.119999999999997</v>
      </c>
      <c r="M18">
        <v>37.53</v>
      </c>
      <c r="N18">
        <f t="shared" si="2"/>
        <v>37.463333333333331</v>
      </c>
      <c r="O18">
        <f t="shared" si="3"/>
        <v>9.9433333333334831E-2</v>
      </c>
      <c r="Q18" t="s">
        <v>42</v>
      </c>
      <c r="R18">
        <v>37.463333333333331</v>
      </c>
      <c r="S18">
        <v>9.9433333333334831E-2</v>
      </c>
    </row>
    <row r="19" spans="1:19" x14ac:dyDescent="0.3">
      <c r="A19" t="s">
        <v>21</v>
      </c>
      <c r="B19" t="s">
        <v>16</v>
      </c>
      <c r="C19" t="s">
        <v>16</v>
      </c>
      <c r="D19" t="s">
        <v>12</v>
      </c>
      <c r="E19">
        <v>0.5</v>
      </c>
      <c r="F19">
        <v>0.26</v>
      </c>
      <c r="G19">
        <v>5</v>
      </c>
      <c r="H19">
        <f>3*E19-3*F19</f>
        <v>0.72</v>
      </c>
    </row>
    <row r="20" spans="1:19" x14ac:dyDescent="0.3">
      <c r="A20" t="s">
        <v>22</v>
      </c>
      <c r="B20" t="s">
        <v>10</v>
      </c>
      <c r="C20" t="s">
        <v>10</v>
      </c>
      <c r="D20" t="s">
        <v>9</v>
      </c>
      <c r="E20">
        <v>0.47</v>
      </c>
      <c r="F20">
        <v>0.28999999999999998</v>
      </c>
      <c r="G20">
        <v>30</v>
      </c>
      <c r="H20">
        <f>E20*3</f>
        <v>1.41</v>
      </c>
      <c r="J20" t="s">
        <v>0</v>
      </c>
      <c r="K20" t="s">
        <v>66</v>
      </c>
      <c r="L20" t="s">
        <v>67</v>
      </c>
      <c r="M20" t="s">
        <v>68</v>
      </c>
      <c r="N20" t="s">
        <v>39</v>
      </c>
      <c r="O20" t="s">
        <v>37</v>
      </c>
      <c r="P20" t="s">
        <v>38</v>
      </c>
    </row>
    <row r="21" spans="1:19" x14ac:dyDescent="0.3">
      <c r="A21" t="s">
        <v>22</v>
      </c>
      <c r="B21" t="s">
        <v>10</v>
      </c>
      <c r="C21" t="s">
        <v>10</v>
      </c>
      <c r="D21" t="s">
        <v>9</v>
      </c>
      <c r="E21">
        <v>0.48</v>
      </c>
      <c r="F21">
        <v>0.39</v>
      </c>
      <c r="G21">
        <v>25</v>
      </c>
      <c r="H21">
        <f t="shared" ref="H21:H24" si="4">E21*3</f>
        <v>1.44</v>
      </c>
      <c r="J21" t="s">
        <v>17</v>
      </c>
      <c r="K21">
        <v>2.85</v>
      </c>
      <c r="L21">
        <v>2.4900000000000002</v>
      </c>
      <c r="M21">
        <v>2.7</v>
      </c>
      <c r="N21">
        <v>2.46</v>
      </c>
      <c r="O21">
        <v>1.08</v>
      </c>
      <c r="P21">
        <v>0</v>
      </c>
    </row>
    <row r="22" spans="1:19" x14ac:dyDescent="0.3">
      <c r="A22" t="s">
        <v>22</v>
      </c>
      <c r="B22" t="s">
        <v>10</v>
      </c>
      <c r="C22" t="s">
        <v>10</v>
      </c>
      <c r="D22" t="s">
        <v>9</v>
      </c>
      <c r="E22">
        <v>0.56000000000000005</v>
      </c>
      <c r="F22">
        <v>0.4</v>
      </c>
      <c r="G22">
        <v>20</v>
      </c>
      <c r="H22">
        <f t="shared" si="4"/>
        <v>1.6800000000000002</v>
      </c>
      <c r="J22" t="s">
        <v>20</v>
      </c>
      <c r="K22">
        <v>0.96</v>
      </c>
      <c r="L22">
        <v>1.2</v>
      </c>
      <c r="M22">
        <v>1.05</v>
      </c>
      <c r="N22">
        <v>1.02</v>
      </c>
      <c r="O22">
        <v>1.68</v>
      </c>
      <c r="P22">
        <v>0</v>
      </c>
    </row>
    <row r="23" spans="1:19" x14ac:dyDescent="0.3">
      <c r="A23" t="s">
        <v>22</v>
      </c>
      <c r="B23" t="s">
        <v>10</v>
      </c>
      <c r="C23" t="s">
        <v>9</v>
      </c>
      <c r="D23" t="s">
        <v>10</v>
      </c>
      <c r="E23">
        <v>0.68</v>
      </c>
      <c r="F23">
        <v>0.32</v>
      </c>
      <c r="G23">
        <v>15</v>
      </c>
      <c r="H23">
        <f>F23*3</f>
        <v>0.96</v>
      </c>
      <c r="J23" t="s">
        <v>21</v>
      </c>
      <c r="K23">
        <v>0.03</v>
      </c>
      <c r="L23">
        <v>-0.97499999999999998</v>
      </c>
      <c r="M23">
        <v>0.15</v>
      </c>
      <c r="N23">
        <v>-0.18</v>
      </c>
      <c r="O23">
        <v>-0.36</v>
      </c>
      <c r="P23">
        <v>0.72</v>
      </c>
    </row>
    <row r="24" spans="1:19" x14ac:dyDescent="0.3">
      <c r="A24" t="s">
        <v>22</v>
      </c>
      <c r="B24" t="s">
        <v>10</v>
      </c>
      <c r="C24" t="s">
        <v>10</v>
      </c>
      <c r="D24" t="s">
        <v>9</v>
      </c>
      <c r="E24">
        <v>0.52</v>
      </c>
      <c r="F24">
        <v>0.48</v>
      </c>
      <c r="G24">
        <v>10</v>
      </c>
      <c r="H24">
        <f t="shared" si="4"/>
        <v>1.56</v>
      </c>
      <c r="J24" t="s">
        <v>22</v>
      </c>
      <c r="K24">
        <v>1.41</v>
      </c>
      <c r="L24">
        <v>1.44</v>
      </c>
      <c r="M24">
        <v>1.68</v>
      </c>
      <c r="N24">
        <v>0.96</v>
      </c>
      <c r="O24">
        <v>1.56</v>
      </c>
      <c r="P24">
        <v>0.54</v>
      </c>
    </row>
    <row r="25" spans="1:19" x14ac:dyDescent="0.3">
      <c r="A25" t="s">
        <v>22</v>
      </c>
      <c r="B25" t="s">
        <v>10</v>
      </c>
      <c r="C25" t="s">
        <v>9</v>
      </c>
      <c r="D25" t="s">
        <v>10</v>
      </c>
      <c r="E25">
        <v>0.75</v>
      </c>
      <c r="F25">
        <v>0.18</v>
      </c>
      <c r="G25">
        <v>5</v>
      </c>
      <c r="H25">
        <f>F25*3</f>
        <v>0.54</v>
      </c>
      <c r="J25" t="s">
        <v>28</v>
      </c>
      <c r="K25">
        <v>0.09</v>
      </c>
      <c r="L25">
        <v>0.36</v>
      </c>
      <c r="M25">
        <v>0.06</v>
      </c>
      <c r="N25">
        <v>0.48</v>
      </c>
      <c r="O25">
        <v>-1.02</v>
      </c>
      <c r="P25">
        <v>1.98</v>
      </c>
    </row>
    <row r="26" spans="1:19" x14ac:dyDescent="0.3">
      <c r="A26" t="s">
        <v>28</v>
      </c>
      <c r="B26" t="s">
        <v>16</v>
      </c>
      <c r="C26" t="s">
        <v>16</v>
      </c>
      <c r="D26" t="s">
        <v>11</v>
      </c>
      <c r="E26">
        <v>0.4</v>
      </c>
      <c r="F26">
        <v>0.37</v>
      </c>
      <c r="G26">
        <v>30</v>
      </c>
      <c r="H26">
        <f>E26*3-3*F26</f>
        <v>9.0000000000000302E-2</v>
      </c>
      <c r="J26" t="s">
        <v>29</v>
      </c>
      <c r="K26">
        <v>2.97</v>
      </c>
      <c r="L26">
        <v>2.82</v>
      </c>
      <c r="M26">
        <v>2.31</v>
      </c>
      <c r="N26">
        <v>2.82</v>
      </c>
      <c r="O26">
        <v>2.04</v>
      </c>
      <c r="P26">
        <v>1.02</v>
      </c>
    </row>
    <row r="27" spans="1:19" x14ac:dyDescent="0.3">
      <c r="A27" t="s">
        <v>28</v>
      </c>
      <c r="B27" t="s">
        <v>16</v>
      </c>
      <c r="C27" t="s">
        <v>16</v>
      </c>
      <c r="D27" t="s">
        <v>11</v>
      </c>
      <c r="E27">
        <v>0.46</v>
      </c>
      <c r="F27">
        <v>0.34</v>
      </c>
      <c r="G27">
        <v>25</v>
      </c>
      <c r="H27">
        <f t="shared" ref="H27:H37" si="5">E27*3-3*F27</f>
        <v>0.3600000000000001</v>
      </c>
      <c r="J27" t="s">
        <v>30</v>
      </c>
      <c r="K27">
        <v>0.96</v>
      </c>
      <c r="L27">
        <v>0.63</v>
      </c>
      <c r="M27">
        <v>0.84</v>
      </c>
      <c r="N27">
        <v>0.63</v>
      </c>
      <c r="O27">
        <v>0.84</v>
      </c>
      <c r="P27">
        <v>0.72</v>
      </c>
    </row>
    <row r="28" spans="1:19" x14ac:dyDescent="0.3">
      <c r="A28" t="s">
        <v>28</v>
      </c>
      <c r="B28" t="s">
        <v>16</v>
      </c>
      <c r="C28" t="s">
        <v>16</v>
      </c>
      <c r="D28" t="s">
        <v>11</v>
      </c>
      <c r="E28">
        <v>0.46</v>
      </c>
      <c r="F28">
        <v>0.44</v>
      </c>
      <c r="G28">
        <v>20</v>
      </c>
      <c r="H28">
        <f t="shared" si="5"/>
        <v>6.0000000000000053E-2</v>
      </c>
      <c r="J28" t="s">
        <v>31</v>
      </c>
      <c r="K28">
        <v>0.99</v>
      </c>
      <c r="L28">
        <v>0.84</v>
      </c>
      <c r="M28">
        <v>0.72</v>
      </c>
      <c r="N28">
        <v>0.99</v>
      </c>
      <c r="O28">
        <v>0.84</v>
      </c>
      <c r="P28">
        <v>1.1100000000000001</v>
      </c>
    </row>
    <row r="29" spans="1:19" x14ac:dyDescent="0.3">
      <c r="A29" t="s">
        <v>28</v>
      </c>
      <c r="B29" t="s">
        <v>16</v>
      </c>
      <c r="C29" t="s">
        <v>16</v>
      </c>
      <c r="D29" t="s">
        <v>11</v>
      </c>
      <c r="E29">
        <v>0.55000000000000004</v>
      </c>
      <c r="F29">
        <v>0.39</v>
      </c>
      <c r="G29">
        <v>15</v>
      </c>
      <c r="H29">
        <f t="shared" si="5"/>
        <v>0.4800000000000002</v>
      </c>
      <c r="J29" t="s">
        <v>32</v>
      </c>
      <c r="K29">
        <v>1.86</v>
      </c>
      <c r="L29">
        <v>1.95</v>
      </c>
      <c r="M29">
        <v>1.5</v>
      </c>
      <c r="N29">
        <v>1.65</v>
      </c>
      <c r="O29">
        <v>1.2</v>
      </c>
      <c r="P29">
        <v>0</v>
      </c>
    </row>
    <row r="30" spans="1:19" x14ac:dyDescent="0.3">
      <c r="A30" t="s">
        <v>28</v>
      </c>
      <c r="B30" t="s">
        <v>16</v>
      </c>
      <c r="C30" t="s">
        <v>11</v>
      </c>
      <c r="D30" t="s">
        <v>16</v>
      </c>
      <c r="E30">
        <v>0.66</v>
      </c>
      <c r="F30">
        <v>0.32</v>
      </c>
      <c r="G30">
        <v>10</v>
      </c>
      <c r="H30">
        <f>E30*-3+3*F30</f>
        <v>-1.02</v>
      </c>
      <c r="J30" t="s">
        <v>33</v>
      </c>
      <c r="K30">
        <v>2.0099999999999998</v>
      </c>
      <c r="L30">
        <v>1.62</v>
      </c>
      <c r="M30">
        <v>1.86</v>
      </c>
      <c r="N30">
        <v>1.83</v>
      </c>
      <c r="O30">
        <v>0.63</v>
      </c>
      <c r="P30">
        <v>-2.61</v>
      </c>
    </row>
    <row r="31" spans="1:19" x14ac:dyDescent="0.3">
      <c r="A31" t="s">
        <v>28</v>
      </c>
      <c r="B31" t="s">
        <v>16</v>
      </c>
      <c r="C31" t="s">
        <v>16</v>
      </c>
      <c r="D31" t="s">
        <v>11</v>
      </c>
      <c r="E31">
        <v>0.83</v>
      </c>
      <c r="F31">
        <v>0.17</v>
      </c>
      <c r="G31">
        <v>5</v>
      </c>
      <c r="H31">
        <f t="shared" si="5"/>
        <v>1.9799999999999998</v>
      </c>
      <c r="J31" t="s">
        <v>34</v>
      </c>
      <c r="K31">
        <v>1.23</v>
      </c>
      <c r="L31">
        <v>1.38</v>
      </c>
      <c r="M31">
        <v>1.62</v>
      </c>
      <c r="N31">
        <v>1.83</v>
      </c>
      <c r="O31">
        <v>1.68</v>
      </c>
      <c r="P31">
        <v>2.0099999999999998</v>
      </c>
    </row>
    <row r="32" spans="1:19" x14ac:dyDescent="0.3">
      <c r="A32" t="s">
        <v>29</v>
      </c>
      <c r="B32" t="s">
        <v>12</v>
      </c>
      <c r="C32" t="s">
        <v>12</v>
      </c>
      <c r="D32" t="s">
        <v>11</v>
      </c>
      <c r="E32">
        <v>0.99</v>
      </c>
      <c r="F32">
        <v>0.01</v>
      </c>
      <c r="G32">
        <v>30</v>
      </c>
      <c r="H32">
        <f>E32*3-0*F32</f>
        <v>2.9699999999999998</v>
      </c>
      <c r="J32" t="s">
        <v>35</v>
      </c>
      <c r="K32">
        <v>0.33</v>
      </c>
      <c r="L32">
        <v>0.24</v>
      </c>
      <c r="M32">
        <v>0.68</v>
      </c>
      <c r="N32">
        <v>-0.54</v>
      </c>
      <c r="O32">
        <v>-0.96</v>
      </c>
      <c r="P32">
        <v>-1.5</v>
      </c>
    </row>
    <row r="33" spans="1:16" x14ac:dyDescent="0.3">
      <c r="A33" t="s">
        <v>29</v>
      </c>
      <c r="B33" t="s">
        <v>12</v>
      </c>
      <c r="C33" t="s">
        <v>12</v>
      </c>
      <c r="D33" t="s">
        <v>11</v>
      </c>
      <c r="E33">
        <v>0.94</v>
      </c>
      <c r="F33">
        <v>0.06</v>
      </c>
      <c r="G33">
        <v>25</v>
      </c>
      <c r="H33">
        <f>E33*3-0*F33</f>
        <v>2.82</v>
      </c>
      <c r="J33" t="s">
        <v>43</v>
      </c>
      <c r="K33">
        <v>0.93</v>
      </c>
      <c r="L33">
        <v>1.29</v>
      </c>
      <c r="M33">
        <v>0.96</v>
      </c>
      <c r="N33">
        <v>1.02</v>
      </c>
      <c r="O33">
        <v>0.54</v>
      </c>
      <c r="P33">
        <v>0.78</v>
      </c>
    </row>
    <row r="34" spans="1:16" x14ac:dyDescent="0.3">
      <c r="A34" t="s">
        <v>29</v>
      </c>
      <c r="B34" t="s">
        <v>12</v>
      </c>
      <c r="C34" t="s">
        <v>12</v>
      </c>
      <c r="D34" t="s">
        <v>13</v>
      </c>
      <c r="E34">
        <v>0.87</v>
      </c>
      <c r="F34">
        <v>0.1</v>
      </c>
      <c r="G34">
        <v>20</v>
      </c>
      <c r="H34">
        <f t="shared" si="5"/>
        <v>2.3099999999999996</v>
      </c>
      <c r="J34" s="1" t="s">
        <v>44</v>
      </c>
      <c r="K34">
        <f>SUM(K21:K33)</f>
        <v>16.62</v>
      </c>
      <c r="L34">
        <f t="shared" ref="L34:P34" si="6">SUM(L21:L33)</f>
        <v>15.285</v>
      </c>
      <c r="M34">
        <f t="shared" si="6"/>
        <v>16.13</v>
      </c>
      <c r="N34">
        <f t="shared" si="6"/>
        <v>14.970000000000002</v>
      </c>
      <c r="O34">
        <f t="shared" si="6"/>
        <v>9.75</v>
      </c>
      <c r="P34">
        <f t="shared" si="6"/>
        <v>4.7700000000000005</v>
      </c>
    </row>
    <row r="35" spans="1:16" x14ac:dyDescent="0.3">
      <c r="A35" t="s">
        <v>29</v>
      </c>
      <c r="B35" t="s">
        <v>12</v>
      </c>
      <c r="C35" t="s">
        <v>12</v>
      </c>
      <c r="D35" t="s">
        <v>13</v>
      </c>
      <c r="E35">
        <v>0.97</v>
      </c>
      <c r="F35">
        <v>0.03</v>
      </c>
      <c r="G35">
        <v>15</v>
      </c>
      <c r="H35">
        <f t="shared" si="5"/>
        <v>2.8200000000000003</v>
      </c>
    </row>
    <row r="36" spans="1:16" x14ac:dyDescent="0.3">
      <c r="A36" t="s">
        <v>29</v>
      </c>
      <c r="B36" t="s">
        <v>12</v>
      </c>
      <c r="C36" t="s">
        <v>12</v>
      </c>
      <c r="D36" t="s">
        <v>9</v>
      </c>
      <c r="E36">
        <v>0.84</v>
      </c>
      <c r="F36">
        <v>0.16</v>
      </c>
      <c r="G36">
        <v>10</v>
      </c>
      <c r="H36">
        <f t="shared" si="5"/>
        <v>2.04</v>
      </c>
    </row>
    <row r="37" spans="1:16" x14ac:dyDescent="0.3">
      <c r="A37" t="s">
        <v>29</v>
      </c>
      <c r="B37" t="s">
        <v>12</v>
      </c>
      <c r="C37" t="s">
        <v>12</v>
      </c>
      <c r="D37" t="s">
        <v>10</v>
      </c>
      <c r="E37">
        <v>0.67</v>
      </c>
      <c r="F37">
        <v>0.33</v>
      </c>
      <c r="G37">
        <v>5</v>
      </c>
      <c r="H37">
        <f t="shared" si="5"/>
        <v>1.0200000000000002</v>
      </c>
    </row>
    <row r="38" spans="1:16" x14ac:dyDescent="0.3">
      <c r="A38" t="s">
        <v>30</v>
      </c>
      <c r="B38" t="s">
        <v>15</v>
      </c>
      <c r="C38" t="s">
        <v>15</v>
      </c>
      <c r="D38" t="s">
        <v>10</v>
      </c>
      <c r="E38">
        <v>0.32</v>
      </c>
      <c r="F38">
        <v>0.26</v>
      </c>
      <c r="G38">
        <v>30</v>
      </c>
      <c r="H38">
        <f>E38*3-0*F38</f>
        <v>0.96</v>
      </c>
    </row>
    <row r="39" spans="1:16" x14ac:dyDescent="0.3">
      <c r="A39" t="s">
        <v>30</v>
      </c>
      <c r="B39" t="s">
        <v>15</v>
      </c>
      <c r="C39" t="s">
        <v>10</v>
      </c>
      <c r="D39" t="s">
        <v>15</v>
      </c>
      <c r="E39">
        <v>0.32</v>
      </c>
      <c r="F39">
        <v>0.21</v>
      </c>
      <c r="G39">
        <v>25</v>
      </c>
      <c r="H39">
        <f>E39*0+3*F39</f>
        <v>0.63</v>
      </c>
    </row>
    <row r="40" spans="1:16" x14ac:dyDescent="0.3">
      <c r="A40" t="s">
        <v>30</v>
      </c>
      <c r="B40" t="s">
        <v>15</v>
      </c>
      <c r="C40" t="s">
        <v>15</v>
      </c>
      <c r="D40" t="s">
        <v>10</v>
      </c>
      <c r="E40">
        <v>0.28000000000000003</v>
      </c>
      <c r="F40">
        <v>0.26</v>
      </c>
      <c r="G40">
        <v>20</v>
      </c>
      <c r="H40">
        <f t="shared" ref="H40:H42" si="7">E40*3-0*F40</f>
        <v>0.84000000000000008</v>
      </c>
    </row>
    <row r="41" spans="1:16" x14ac:dyDescent="0.3">
      <c r="A41" t="s">
        <v>30</v>
      </c>
      <c r="B41" t="s">
        <v>15</v>
      </c>
      <c r="C41" t="s">
        <v>8</v>
      </c>
      <c r="D41" t="s">
        <v>15</v>
      </c>
      <c r="E41">
        <v>0.28999999999999998</v>
      </c>
      <c r="F41">
        <v>0.21</v>
      </c>
      <c r="G41">
        <v>15</v>
      </c>
      <c r="H41">
        <f>E41*0+3*F41</f>
        <v>0.63</v>
      </c>
    </row>
    <row r="42" spans="1:16" x14ac:dyDescent="0.3">
      <c r="A42" t="s">
        <v>30</v>
      </c>
      <c r="B42" t="s">
        <v>15</v>
      </c>
      <c r="C42" t="s">
        <v>15</v>
      </c>
      <c r="D42" t="s">
        <v>10</v>
      </c>
      <c r="E42">
        <v>0.28000000000000003</v>
      </c>
      <c r="F42">
        <v>0.24</v>
      </c>
      <c r="G42">
        <v>10</v>
      </c>
      <c r="H42">
        <f t="shared" si="7"/>
        <v>0.84000000000000008</v>
      </c>
    </row>
    <row r="43" spans="1:16" x14ac:dyDescent="0.3">
      <c r="A43" t="s">
        <v>30</v>
      </c>
      <c r="B43" t="s">
        <v>15</v>
      </c>
      <c r="C43" t="s">
        <v>10</v>
      </c>
      <c r="D43" t="s">
        <v>15</v>
      </c>
      <c r="E43">
        <v>0.28000000000000003</v>
      </c>
      <c r="F43">
        <v>0.24</v>
      </c>
      <c r="G43">
        <v>5</v>
      </c>
      <c r="H43">
        <f>E43*0+3*F43</f>
        <v>0.72</v>
      </c>
    </row>
    <row r="44" spans="1:16" x14ac:dyDescent="0.3">
      <c r="A44" t="s">
        <v>31</v>
      </c>
      <c r="B44" t="s">
        <v>13</v>
      </c>
      <c r="C44" t="s">
        <v>13</v>
      </c>
      <c r="D44" t="s">
        <v>11</v>
      </c>
      <c r="E44">
        <v>0.33</v>
      </c>
      <c r="F44">
        <v>0.24</v>
      </c>
      <c r="G44">
        <v>30</v>
      </c>
      <c r="H44">
        <f>3*E44</f>
        <v>0.99</v>
      </c>
    </row>
    <row r="45" spans="1:16" x14ac:dyDescent="0.3">
      <c r="A45" t="s">
        <v>31</v>
      </c>
      <c r="B45" t="s">
        <v>13</v>
      </c>
      <c r="C45" t="s">
        <v>11</v>
      </c>
      <c r="D45" t="s">
        <v>13</v>
      </c>
      <c r="E45">
        <v>0.31</v>
      </c>
      <c r="F45">
        <v>0.28000000000000003</v>
      </c>
      <c r="G45">
        <v>25</v>
      </c>
      <c r="H45">
        <f>F45*3</f>
        <v>0.84000000000000008</v>
      </c>
    </row>
    <row r="46" spans="1:16" x14ac:dyDescent="0.3">
      <c r="A46" t="s">
        <v>31</v>
      </c>
      <c r="B46" t="s">
        <v>13</v>
      </c>
      <c r="C46" t="s">
        <v>13</v>
      </c>
      <c r="D46" t="s">
        <v>11</v>
      </c>
      <c r="E46">
        <v>0.37</v>
      </c>
      <c r="F46">
        <v>0.21</v>
      </c>
      <c r="G46">
        <v>20</v>
      </c>
      <c r="H46">
        <f>E46*3</f>
        <v>1.1099999999999999</v>
      </c>
    </row>
    <row r="47" spans="1:16" x14ac:dyDescent="0.3">
      <c r="A47" t="s">
        <v>31</v>
      </c>
      <c r="B47" t="s">
        <v>13</v>
      </c>
      <c r="C47" t="s">
        <v>13</v>
      </c>
      <c r="D47" t="s">
        <v>11</v>
      </c>
      <c r="E47">
        <v>0.53</v>
      </c>
      <c r="F47">
        <v>0.18</v>
      </c>
      <c r="G47">
        <v>15</v>
      </c>
      <c r="H47">
        <f>3*E47</f>
        <v>1.59</v>
      </c>
    </row>
    <row r="48" spans="1:16" x14ac:dyDescent="0.3">
      <c r="A48" t="s">
        <v>31</v>
      </c>
      <c r="B48" t="s">
        <v>13</v>
      </c>
      <c r="C48" t="s">
        <v>11</v>
      </c>
      <c r="D48" t="s">
        <v>13</v>
      </c>
      <c r="E48">
        <v>0.48</v>
      </c>
      <c r="F48">
        <v>0.15</v>
      </c>
      <c r="G48">
        <v>10</v>
      </c>
      <c r="H48">
        <f>3*F48</f>
        <v>0.44999999999999996</v>
      </c>
    </row>
    <row r="49" spans="1:8" x14ac:dyDescent="0.3">
      <c r="A49" t="s">
        <v>31</v>
      </c>
      <c r="B49" t="s">
        <v>13</v>
      </c>
      <c r="C49" t="s">
        <v>11</v>
      </c>
      <c r="D49" t="s">
        <v>16</v>
      </c>
      <c r="E49">
        <v>0.42</v>
      </c>
      <c r="F49">
        <v>0.17</v>
      </c>
      <c r="G49">
        <v>5</v>
      </c>
      <c r="H49">
        <f>-3*F49</f>
        <v>-0.51</v>
      </c>
    </row>
    <row r="50" spans="1:8" x14ac:dyDescent="0.3">
      <c r="A50" t="s">
        <v>32</v>
      </c>
      <c r="B50" t="s">
        <v>15</v>
      </c>
      <c r="C50" t="s">
        <v>15</v>
      </c>
      <c r="D50" t="s">
        <v>10</v>
      </c>
      <c r="E50">
        <v>0.62</v>
      </c>
      <c r="F50">
        <v>0.22</v>
      </c>
      <c r="G50">
        <v>30</v>
      </c>
      <c r="H50">
        <f>3*E50</f>
        <v>1.8599999999999999</v>
      </c>
    </row>
    <row r="51" spans="1:8" x14ac:dyDescent="0.3">
      <c r="A51" t="s">
        <v>32</v>
      </c>
      <c r="B51" t="s">
        <v>15</v>
      </c>
      <c r="C51" t="s">
        <v>15</v>
      </c>
      <c r="D51" t="s">
        <v>10</v>
      </c>
      <c r="E51">
        <v>0.65</v>
      </c>
      <c r="F51">
        <v>0.17</v>
      </c>
      <c r="G51">
        <v>25</v>
      </c>
      <c r="H51">
        <f t="shared" ref="H51:H53" si="8">3*E51</f>
        <v>1.9500000000000002</v>
      </c>
    </row>
    <row r="52" spans="1:8" x14ac:dyDescent="0.3">
      <c r="A52" t="s">
        <v>32</v>
      </c>
      <c r="B52" t="s">
        <v>15</v>
      </c>
      <c r="C52" t="s">
        <v>15</v>
      </c>
      <c r="D52" t="s">
        <v>10</v>
      </c>
      <c r="E52">
        <v>0.5</v>
      </c>
      <c r="F52">
        <v>0.31</v>
      </c>
      <c r="G52">
        <v>20</v>
      </c>
      <c r="H52">
        <f t="shared" si="8"/>
        <v>1.5</v>
      </c>
    </row>
    <row r="53" spans="1:8" x14ac:dyDescent="0.3">
      <c r="A53" t="s">
        <v>32</v>
      </c>
      <c r="B53" t="s">
        <v>15</v>
      </c>
      <c r="C53" t="s">
        <v>15</v>
      </c>
      <c r="D53" t="s">
        <v>10</v>
      </c>
      <c r="E53">
        <v>0.55000000000000004</v>
      </c>
      <c r="F53">
        <v>0.26</v>
      </c>
      <c r="G53">
        <v>15</v>
      </c>
      <c r="H53">
        <f t="shared" si="8"/>
        <v>1.6500000000000001</v>
      </c>
    </row>
    <row r="54" spans="1:8" x14ac:dyDescent="0.3">
      <c r="A54" t="s">
        <v>32</v>
      </c>
      <c r="B54" t="s">
        <v>15</v>
      </c>
      <c r="C54" t="s">
        <v>10</v>
      </c>
      <c r="D54" t="s">
        <v>15</v>
      </c>
      <c r="E54">
        <v>0.48</v>
      </c>
      <c r="F54">
        <v>0.4</v>
      </c>
      <c r="G54">
        <v>10</v>
      </c>
      <c r="H54">
        <f>3*F54</f>
        <v>1.2000000000000002</v>
      </c>
    </row>
    <row r="55" spans="1:8" x14ac:dyDescent="0.3">
      <c r="A55" t="s">
        <v>32</v>
      </c>
      <c r="B55" t="s">
        <v>15</v>
      </c>
      <c r="C55" t="s">
        <v>10</v>
      </c>
      <c r="D55" t="s">
        <v>8</v>
      </c>
      <c r="E55">
        <v>0.67</v>
      </c>
      <c r="F55">
        <v>0.33</v>
      </c>
      <c r="G55">
        <v>5</v>
      </c>
      <c r="H55">
        <v>0</v>
      </c>
    </row>
    <row r="56" spans="1:8" x14ac:dyDescent="0.3">
      <c r="A56" t="s">
        <v>33</v>
      </c>
      <c r="B56" t="s">
        <v>11</v>
      </c>
      <c r="C56" t="s">
        <v>11</v>
      </c>
      <c r="D56" t="s">
        <v>13</v>
      </c>
      <c r="E56">
        <v>0.67</v>
      </c>
      <c r="F56">
        <v>0.19</v>
      </c>
      <c r="G56">
        <v>30</v>
      </c>
      <c r="H56">
        <f>3*E56</f>
        <v>2.0100000000000002</v>
      </c>
    </row>
    <row r="57" spans="1:8" x14ac:dyDescent="0.3">
      <c r="A57" t="s">
        <v>33</v>
      </c>
      <c r="B57" t="s">
        <v>11</v>
      </c>
      <c r="C57" t="s">
        <v>11</v>
      </c>
      <c r="D57" t="s">
        <v>13</v>
      </c>
      <c r="E57">
        <v>0.54</v>
      </c>
      <c r="F57">
        <v>0.22</v>
      </c>
      <c r="G57">
        <v>25</v>
      </c>
      <c r="H57">
        <f t="shared" ref="H57:H59" si="9">3*E57</f>
        <v>1.62</v>
      </c>
    </row>
    <row r="58" spans="1:8" x14ac:dyDescent="0.3">
      <c r="A58" t="s">
        <v>33</v>
      </c>
      <c r="B58" t="s">
        <v>11</v>
      </c>
      <c r="C58" t="s">
        <v>11</v>
      </c>
      <c r="D58" t="s">
        <v>13</v>
      </c>
      <c r="E58">
        <v>0.62</v>
      </c>
      <c r="F58">
        <v>0.21</v>
      </c>
      <c r="G58">
        <v>20</v>
      </c>
      <c r="H58">
        <f t="shared" si="9"/>
        <v>1.8599999999999999</v>
      </c>
    </row>
    <row r="59" spans="1:8" x14ac:dyDescent="0.3">
      <c r="A59" t="s">
        <v>33</v>
      </c>
      <c r="B59" t="s">
        <v>11</v>
      </c>
      <c r="C59" t="s">
        <v>11</v>
      </c>
      <c r="D59" t="s">
        <v>15</v>
      </c>
      <c r="E59">
        <v>0.61</v>
      </c>
      <c r="F59">
        <v>0.26</v>
      </c>
      <c r="G59">
        <v>15</v>
      </c>
      <c r="H59">
        <f t="shared" si="9"/>
        <v>1.83</v>
      </c>
    </row>
    <row r="60" spans="1:8" x14ac:dyDescent="0.3">
      <c r="A60" t="s">
        <v>33</v>
      </c>
      <c r="B60" t="s">
        <v>11</v>
      </c>
      <c r="C60" t="s">
        <v>11</v>
      </c>
      <c r="D60" t="s">
        <v>9</v>
      </c>
      <c r="E60">
        <v>0.44</v>
      </c>
      <c r="F60">
        <v>0.23</v>
      </c>
      <c r="G60">
        <v>10</v>
      </c>
      <c r="H60">
        <f>3*E60-3*F60</f>
        <v>0.63</v>
      </c>
    </row>
    <row r="61" spans="1:8" x14ac:dyDescent="0.3">
      <c r="A61" t="s">
        <v>33</v>
      </c>
      <c r="B61" t="s">
        <v>11</v>
      </c>
      <c r="C61" t="s">
        <v>9</v>
      </c>
      <c r="D61" t="s">
        <v>11</v>
      </c>
      <c r="E61">
        <v>0.92</v>
      </c>
      <c r="F61">
        <v>0.05</v>
      </c>
      <c r="G61">
        <v>5</v>
      </c>
      <c r="H61">
        <f>-3*E61+3*F61</f>
        <v>-2.6100000000000003</v>
      </c>
    </row>
    <row r="62" spans="1:8" x14ac:dyDescent="0.3">
      <c r="A62" t="s">
        <v>34</v>
      </c>
      <c r="B62" t="s">
        <v>16</v>
      </c>
      <c r="C62" t="s">
        <v>16</v>
      </c>
      <c r="D62" t="s">
        <v>36</v>
      </c>
      <c r="E62">
        <v>0.41</v>
      </c>
      <c r="F62">
        <v>0.21</v>
      </c>
      <c r="G62">
        <v>30</v>
      </c>
      <c r="H62">
        <f>3*E62</f>
        <v>1.23</v>
      </c>
    </row>
    <row r="63" spans="1:8" x14ac:dyDescent="0.3">
      <c r="A63" t="s">
        <v>34</v>
      </c>
      <c r="B63" t="s">
        <v>16</v>
      </c>
      <c r="C63" t="s">
        <v>16</v>
      </c>
      <c r="D63" t="s">
        <v>36</v>
      </c>
      <c r="E63">
        <v>0.46</v>
      </c>
      <c r="F63">
        <v>0.17</v>
      </c>
      <c r="G63">
        <v>25</v>
      </c>
      <c r="H63">
        <f t="shared" ref="H63:H67" si="10">3*E63</f>
        <v>1.3800000000000001</v>
      </c>
    </row>
    <row r="64" spans="1:8" x14ac:dyDescent="0.3">
      <c r="A64" t="s">
        <v>34</v>
      </c>
      <c r="B64" t="s">
        <v>16</v>
      </c>
      <c r="C64" t="s">
        <v>16</v>
      </c>
      <c r="D64" t="s">
        <v>36</v>
      </c>
      <c r="E64">
        <v>0.54</v>
      </c>
      <c r="F64">
        <v>0.19</v>
      </c>
      <c r="G64">
        <v>20</v>
      </c>
      <c r="H64">
        <f t="shared" si="10"/>
        <v>1.62</v>
      </c>
    </row>
    <row r="65" spans="1:8" x14ac:dyDescent="0.3">
      <c r="A65" t="s">
        <v>34</v>
      </c>
      <c r="B65" t="s">
        <v>16</v>
      </c>
      <c r="C65" t="s">
        <v>16</v>
      </c>
      <c r="D65" t="s">
        <v>13</v>
      </c>
      <c r="E65">
        <v>0.61</v>
      </c>
      <c r="F65">
        <v>0.24</v>
      </c>
      <c r="G65">
        <v>15</v>
      </c>
      <c r="H65">
        <f t="shared" si="10"/>
        <v>1.83</v>
      </c>
    </row>
    <row r="66" spans="1:8" x14ac:dyDescent="0.3">
      <c r="A66" t="s">
        <v>34</v>
      </c>
      <c r="B66" t="s">
        <v>16</v>
      </c>
      <c r="C66" t="s">
        <v>16</v>
      </c>
      <c r="D66" t="s">
        <v>13</v>
      </c>
      <c r="E66">
        <v>0.56000000000000005</v>
      </c>
      <c r="F66">
        <v>0.15</v>
      </c>
      <c r="G66">
        <v>10</v>
      </c>
      <c r="H66">
        <f t="shared" si="10"/>
        <v>1.6800000000000002</v>
      </c>
    </row>
    <row r="67" spans="1:8" x14ac:dyDescent="0.3">
      <c r="A67" t="s">
        <v>34</v>
      </c>
      <c r="B67" t="s">
        <v>16</v>
      </c>
      <c r="C67" t="s">
        <v>16</v>
      </c>
      <c r="D67" t="s">
        <v>13</v>
      </c>
      <c r="E67">
        <v>0.67</v>
      </c>
      <c r="F67">
        <v>0.22</v>
      </c>
      <c r="G67">
        <v>5</v>
      </c>
      <c r="H67">
        <f t="shared" si="10"/>
        <v>2.0100000000000002</v>
      </c>
    </row>
    <row r="68" spans="1:8" x14ac:dyDescent="0.3">
      <c r="A68" t="s">
        <v>35</v>
      </c>
      <c r="B68" t="s">
        <v>36</v>
      </c>
      <c r="C68" t="s">
        <v>36</v>
      </c>
      <c r="D68" t="s">
        <v>10</v>
      </c>
      <c r="E68">
        <v>0.47</v>
      </c>
      <c r="F68">
        <v>0.36</v>
      </c>
      <c r="G68">
        <v>30</v>
      </c>
      <c r="H68">
        <f>3*E68-3*F68</f>
        <v>0.32999999999999985</v>
      </c>
    </row>
    <row r="69" spans="1:8" x14ac:dyDescent="0.3">
      <c r="A69" t="s">
        <v>35</v>
      </c>
      <c r="B69" t="s">
        <v>36</v>
      </c>
      <c r="C69" t="s">
        <v>36</v>
      </c>
      <c r="D69" t="s">
        <v>14</v>
      </c>
      <c r="E69">
        <v>0.46</v>
      </c>
      <c r="F69">
        <v>0.38</v>
      </c>
      <c r="G69">
        <v>25</v>
      </c>
      <c r="H69">
        <f>3*E69-3*F69</f>
        <v>0.24</v>
      </c>
    </row>
    <row r="70" spans="1:8" x14ac:dyDescent="0.3">
      <c r="A70" t="s">
        <v>35</v>
      </c>
      <c r="B70" t="s">
        <v>36</v>
      </c>
      <c r="C70" t="s">
        <v>36</v>
      </c>
      <c r="D70" t="s">
        <v>10</v>
      </c>
      <c r="E70">
        <v>0.57999999999999996</v>
      </c>
      <c r="F70">
        <v>0.35</v>
      </c>
      <c r="G70">
        <v>20</v>
      </c>
      <c r="H70">
        <f>3*E70-3*F70</f>
        <v>0.69</v>
      </c>
    </row>
    <row r="71" spans="1:8" x14ac:dyDescent="0.3">
      <c r="A71" t="s">
        <v>35</v>
      </c>
      <c r="B71" t="s">
        <v>36</v>
      </c>
      <c r="C71" t="s">
        <v>10</v>
      </c>
      <c r="D71" t="s">
        <v>36</v>
      </c>
      <c r="E71">
        <v>0.55000000000000004</v>
      </c>
      <c r="F71">
        <v>0.37</v>
      </c>
      <c r="G71">
        <v>15</v>
      </c>
      <c r="H71">
        <f>-3*E71+3*F71</f>
        <v>-0.54000000000000026</v>
      </c>
    </row>
    <row r="72" spans="1:8" x14ac:dyDescent="0.3">
      <c r="A72" t="s">
        <v>35</v>
      </c>
      <c r="B72" t="s">
        <v>36</v>
      </c>
      <c r="C72" t="s">
        <v>10</v>
      </c>
      <c r="D72" t="s">
        <v>36</v>
      </c>
      <c r="E72">
        <v>0.6</v>
      </c>
      <c r="F72">
        <v>0.28000000000000003</v>
      </c>
      <c r="G72">
        <v>10</v>
      </c>
      <c r="H72">
        <f t="shared" ref="H72:H73" si="11">-3*E72+3*F72</f>
        <v>-0.95999999999999974</v>
      </c>
    </row>
    <row r="73" spans="1:8" x14ac:dyDescent="0.3">
      <c r="A73" t="s">
        <v>35</v>
      </c>
      <c r="B73" t="s">
        <v>36</v>
      </c>
      <c r="C73" t="s">
        <v>14</v>
      </c>
      <c r="D73" t="s">
        <v>36</v>
      </c>
      <c r="E73">
        <v>0.75</v>
      </c>
      <c r="F73">
        <v>0.25</v>
      </c>
      <c r="G73">
        <v>5</v>
      </c>
      <c r="H73">
        <f t="shared" si="11"/>
        <v>-1.5</v>
      </c>
    </row>
    <row r="74" spans="1:8" x14ac:dyDescent="0.3">
      <c r="A74" t="s">
        <v>43</v>
      </c>
      <c r="B74" t="s">
        <v>14</v>
      </c>
      <c r="C74" t="s">
        <v>14</v>
      </c>
      <c r="D74" t="s">
        <v>8</v>
      </c>
      <c r="E74">
        <v>0.31</v>
      </c>
      <c r="F74">
        <v>0.27</v>
      </c>
      <c r="G74">
        <v>30</v>
      </c>
      <c r="H74">
        <f>3*E74</f>
        <v>0.92999999999999994</v>
      </c>
    </row>
    <row r="75" spans="1:8" x14ac:dyDescent="0.3">
      <c r="A75" t="s">
        <v>43</v>
      </c>
      <c r="B75" t="s">
        <v>14</v>
      </c>
      <c r="C75" t="s">
        <v>14</v>
      </c>
      <c r="D75" t="s">
        <v>8</v>
      </c>
      <c r="E75">
        <v>0.43</v>
      </c>
      <c r="F75">
        <v>0.17</v>
      </c>
      <c r="G75">
        <v>25</v>
      </c>
      <c r="H75">
        <f t="shared" ref="H75:H77" si="12">3*E75</f>
        <v>1.29</v>
      </c>
    </row>
    <row r="76" spans="1:8" x14ac:dyDescent="0.3">
      <c r="A76" t="s">
        <v>43</v>
      </c>
      <c r="B76" t="s">
        <v>14</v>
      </c>
      <c r="C76" t="s">
        <v>14</v>
      </c>
      <c r="D76" t="s">
        <v>10</v>
      </c>
      <c r="E76">
        <v>0.32</v>
      </c>
      <c r="F76">
        <v>0.25</v>
      </c>
      <c r="G76">
        <v>20</v>
      </c>
      <c r="H76">
        <f t="shared" si="12"/>
        <v>0.96</v>
      </c>
    </row>
    <row r="77" spans="1:8" x14ac:dyDescent="0.3">
      <c r="A77" t="s">
        <v>43</v>
      </c>
      <c r="B77" t="s">
        <v>14</v>
      </c>
      <c r="C77" t="s">
        <v>14</v>
      </c>
      <c r="D77" t="s">
        <v>10</v>
      </c>
      <c r="E77">
        <v>0.34</v>
      </c>
      <c r="F77">
        <v>0.27</v>
      </c>
      <c r="G77">
        <v>15</v>
      </c>
      <c r="H77">
        <f t="shared" si="12"/>
        <v>1.02</v>
      </c>
    </row>
    <row r="78" spans="1:8" x14ac:dyDescent="0.3">
      <c r="A78" t="s">
        <v>43</v>
      </c>
      <c r="B78" t="s">
        <v>14</v>
      </c>
      <c r="C78" t="s">
        <v>10</v>
      </c>
      <c r="D78" t="s">
        <v>14</v>
      </c>
      <c r="E78">
        <v>0.28999999999999998</v>
      </c>
      <c r="F78">
        <v>0.18</v>
      </c>
      <c r="G78">
        <v>10</v>
      </c>
      <c r="H78">
        <f>3*F78</f>
        <v>0.54</v>
      </c>
    </row>
    <row r="79" spans="1:8" x14ac:dyDescent="0.3">
      <c r="A79" t="s">
        <v>43</v>
      </c>
      <c r="B79" t="s">
        <v>14</v>
      </c>
      <c r="C79" t="s">
        <v>10</v>
      </c>
      <c r="D79" t="s">
        <v>14</v>
      </c>
      <c r="E79">
        <v>0.43</v>
      </c>
      <c r="F79">
        <v>0.26</v>
      </c>
      <c r="G79">
        <v>5</v>
      </c>
      <c r="H79">
        <f>3*F79</f>
        <v>0.78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619C-BF9A-4531-98BF-04D803989549}">
  <dimension ref="A1:R51"/>
  <sheetViews>
    <sheetView topLeftCell="H30" workbookViewId="0">
      <selection activeCell="O16" sqref="O16"/>
    </sheetView>
  </sheetViews>
  <sheetFormatPr baseColWidth="10" defaultRowHeight="14.4" x14ac:dyDescent="0.3"/>
  <sheetData>
    <row r="1" spans="1:18" x14ac:dyDescent="0.3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8" x14ac:dyDescent="0.3">
      <c r="A2" t="s">
        <v>12</v>
      </c>
      <c r="B2">
        <v>0.87</v>
      </c>
      <c r="C2">
        <v>0.01</v>
      </c>
      <c r="D2">
        <v>0</v>
      </c>
      <c r="E2">
        <v>0.06</v>
      </c>
      <c r="F2">
        <v>0</v>
      </c>
      <c r="G2">
        <v>0</v>
      </c>
      <c r="H2">
        <v>0</v>
      </c>
      <c r="I2">
        <v>0</v>
      </c>
      <c r="J2">
        <v>0.01</v>
      </c>
      <c r="K2">
        <v>0.05</v>
      </c>
      <c r="M2" s="1" t="s">
        <v>52</v>
      </c>
      <c r="N2" t="s">
        <v>53</v>
      </c>
      <c r="O2" t="s">
        <v>54</v>
      </c>
      <c r="P2" t="s">
        <v>55</v>
      </c>
      <c r="Q2" t="s">
        <v>56</v>
      </c>
    </row>
    <row r="3" spans="1:18" x14ac:dyDescent="0.3">
      <c r="A3" t="s">
        <v>47</v>
      </c>
      <c r="B3">
        <v>0.01</v>
      </c>
      <c r="C3">
        <v>0.79</v>
      </c>
      <c r="D3">
        <v>0</v>
      </c>
      <c r="E3">
        <v>0.01</v>
      </c>
      <c r="F3">
        <v>0</v>
      </c>
      <c r="G3">
        <v>0.04</v>
      </c>
      <c r="H3">
        <v>0.01</v>
      </c>
      <c r="I3">
        <v>0.02</v>
      </c>
      <c r="J3">
        <v>0.08</v>
      </c>
      <c r="K3">
        <v>0.04</v>
      </c>
      <c r="M3" s="1" t="s">
        <v>12</v>
      </c>
      <c r="N3">
        <v>0.87</v>
      </c>
      <c r="O3">
        <f>1-SUM(B3:B11)</f>
        <v>0.77</v>
      </c>
      <c r="P3">
        <f>1-SUM(B3:B11,C2:K2)</f>
        <v>0.6399999999999999</v>
      </c>
      <c r="Q3">
        <f>2*O3*N3/(N3+O3)</f>
        <v>0.81695121951219507</v>
      </c>
    </row>
    <row r="4" spans="1:18" x14ac:dyDescent="0.3">
      <c r="A4" t="s">
        <v>48</v>
      </c>
      <c r="B4">
        <v>0</v>
      </c>
      <c r="C4">
        <v>0.03</v>
      </c>
      <c r="D4">
        <v>0.75</v>
      </c>
      <c r="E4">
        <v>0.01</v>
      </c>
      <c r="F4">
        <v>7.0000000000000007E-2</v>
      </c>
      <c r="G4">
        <v>0.03</v>
      </c>
      <c r="H4">
        <v>0</v>
      </c>
      <c r="I4">
        <v>0.02</v>
      </c>
      <c r="J4">
        <v>0.02</v>
      </c>
      <c r="K4">
        <v>0.08</v>
      </c>
      <c r="M4" s="1" t="s">
        <v>47</v>
      </c>
      <c r="N4">
        <v>0.79</v>
      </c>
      <c r="O4">
        <f>1-SUM(C2,C4:C11)</f>
        <v>0.66</v>
      </c>
      <c r="P4">
        <f>1-SUM(C2:K2,C4:C11)</f>
        <v>0.54</v>
      </c>
      <c r="Q4">
        <f t="shared" ref="Q4:Q12" si="0">2*O4*N4/(N4+O4)</f>
        <v>0.71917241379310348</v>
      </c>
    </row>
    <row r="5" spans="1:18" x14ac:dyDescent="0.3">
      <c r="A5" t="s">
        <v>49</v>
      </c>
      <c r="B5">
        <v>0.01</v>
      </c>
      <c r="C5">
        <v>0.05</v>
      </c>
      <c r="D5">
        <v>0</v>
      </c>
      <c r="E5">
        <v>0.8</v>
      </c>
      <c r="F5">
        <v>0</v>
      </c>
      <c r="G5">
        <v>0</v>
      </c>
      <c r="H5">
        <v>0.05</v>
      </c>
      <c r="I5">
        <v>0.01</v>
      </c>
      <c r="J5">
        <v>0.08</v>
      </c>
      <c r="K5">
        <v>0.01</v>
      </c>
      <c r="M5" s="1" t="s">
        <v>48</v>
      </c>
      <c r="N5">
        <v>0.75</v>
      </c>
      <c r="O5">
        <f>1-SUM(D2:D3,D5:D11)</f>
        <v>0.9</v>
      </c>
      <c r="P5">
        <f>1-SUM(D2,D2:D3,D5:D11,B4:C4,E4:K4)</f>
        <v>0.6399999999999999</v>
      </c>
      <c r="Q5">
        <f t="shared" si="0"/>
        <v>0.81818181818181823</v>
      </c>
    </row>
    <row r="6" spans="1:18" x14ac:dyDescent="0.3">
      <c r="A6" t="s">
        <v>10</v>
      </c>
      <c r="B6">
        <v>0.01</v>
      </c>
      <c r="C6">
        <v>0.01</v>
      </c>
      <c r="D6">
        <v>7.0000000000000007E-2</v>
      </c>
      <c r="E6">
        <v>0</v>
      </c>
      <c r="F6">
        <v>0.67</v>
      </c>
      <c r="G6">
        <v>0.1</v>
      </c>
      <c r="H6">
        <v>0.01</v>
      </c>
      <c r="I6">
        <v>0.06</v>
      </c>
      <c r="J6">
        <v>0.02</v>
      </c>
      <c r="K6">
        <v>0.06</v>
      </c>
      <c r="M6" s="1" t="s">
        <v>49</v>
      </c>
      <c r="N6">
        <v>0.8</v>
      </c>
      <c r="O6">
        <f>1-SUM(E6:E11,E2:E4)</f>
        <v>0.78</v>
      </c>
      <c r="P6">
        <f>1-SUM(F2:F4,F5,F7:F11,B6:E6,G6:K6)</f>
        <v>0.5099999999999999</v>
      </c>
      <c r="Q6">
        <f t="shared" si="0"/>
        <v>0.78987341772151909</v>
      </c>
    </row>
    <row r="7" spans="1:18" x14ac:dyDescent="0.3">
      <c r="A7" t="s">
        <v>15</v>
      </c>
      <c r="B7">
        <v>0</v>
      </c>
      <c r="C7">
        <v>0.01</v>
      </c>
      <c r="D7">
        <v>0.01</v>
      </c>
      <c r="E7">
        <v>0</v>
      </c>
      <c r="F7">
        <v>0.04</v>
      </c>
      <c r="G7">
        <v>0.66</v>
      </c>
      <c r="H7">
        <v>0.02</v>
      </c>
      <c r="I7">
        <v>0.04</v>
      </c>
      <c r="J7">
        <v>0.04</v>
      </c>
      <c r="K7">
        <v>0.16</v>
      </c>
      <c r="M7" s="1" t="s">
        <v>10</v>
      </c>
      <c r="N7">
        <v>0.67</v>
      </c>
      <c r="O7">
        <f>1-SUM(F7:F11,F2:F5)</f>
        <v>0.85</v>
      </c>
      <c r="P7">
        <f>1-SUM(B6:E6,G6:K6,F7:F11,F2:F5)</f>
        <v>0.51</v>
      </c>
      <c r="Q7">
        <f t="shared" si="0"/>
        <v>0.74934210526315792</v>
      </c>
    </row>
    <row r="8" spans="1:18" x14ac:dyDescent="0.3">
      <c r="A8" t="s">
        <v>13</v>
      </c>
      <c r="B8">
        <v>0</v>
      </c>
      <c r="C8">
        <v>0.05</v>
      </c>
      <c r="D8">
        <v>0</v>
      </c>
      <c r="E8">
        <v>0.05</v>
      </c>
      <c r="F8">
        <v>0</v>
      </c>
      <c r="G8">
        <v>0.01</v>
      </c>
      <c r="H8">
        <v>0.85</v>
      </c>
      <c r="I8">
        <v>0</v>
      </c>
      <c r="J8">
        <v>0.03</v>
      </c>
      <c r="K8">
        <v>0.01</v>
      </c>
      <c r="M8" s="1" t="s">
        <v>15</v>
      </c>
      <c r="N8">
        <v>0.66</v>
      </c>
      <c r="O8">
        <f>1-SUM(G8:G11,G2:G6)</f>
        <v>0.57000000000000006</v>
      </c>
      <c r="P8">
        <f>1-SUM(G8:G11,G2:G6,B7:F7,H7:K7)</f>
        <v>0.25</v>
      </c>
      <c r="Q8">
        <f t="shared" si="0"/>
        <v>0.61170731707317083</v>
      </c>
    </row>
    <row r="9" spans="1:18" x14ac:dyDescent="0.3">
      <c r="A9" t="s">
        <v>8</v>
      </c>
      <c r="B9">
        <v>0.03</v>
      </c>
      <c r="C9">
        <v>0.02</v>
      </c>
      <c r="D9">
        <v>0.01</v>
      </c>
      <c r="E9">
        <v>0.01</v>
      </c>
      <c r="F9">
        <v>0.03</v>
      </c>
      <c r="G9">
        <v>0.11</v>
      </c>
      <c r="H9">
        <v>0.01</v>
      </c>
      <c r="I9">
        <v>0.62</v>
      </c>
      <c r="J9">
        <v>7.0000000000000007E-2</v>
      </c>
      <c r="K9">
        <v>0.09</v>
      </c>
      <c r="M9" s="1" t="s">
        <v>13</v>
      </c>
      <c r="N9">
        <v>0.85</v>
      </c>
      <c r="O9">
        <f>1-SUM(H9:H11,H2:H7)</f>
        <v>0.85</v>
      </c>
      <c r="P9">
        <f>1-SUM(H9:H11,H2:H7,B8:G8,I8:K8)</f>
        <v>0.7</v>
      </c>
      <c r="Q9">
        <f t="shared" si="0"/>
        <v>0.85</v>
      </c>
    </row>
    <row r="10" spans="1:18" x14ac:dyDescent="0.3">
      <c r="A10" t="s">
        <v>14</v>
      </c>
      <c r="B10">
        <v>0</v>
      </c>
      <c r="C10">
        <v>0.09</v>
      </c>
      <c r="D10">
        <v>0</v>
      </c>
      <c r="E10">
        <v>0.06</v>
      </c>
      <c r="F10">
        <v>0.01</v>
      </c>
      <c r="G10">
        <v>0.01</v>
      </c>
      <c r="H10">
        <v>0.01</v>
      </c>
      <c r="I10">
        <v>0.02</v>
      </c>
      <c r="J10">
        <v>0.76</v>
      </c>
      <c r="K10">
        <v>0.04</v>
      </c>
      <c r="M10" s="1" t="s">
        <v>8</v>
      </c>
      <c r="N10">
        <v>0.62</v>
      </c>
      <c r="O10">
        <f>1-SUM(I10:I11,I2:I8)</f>
        <v>0.78</v>
      </c>
      <c r="P10">
        <f>1-SUM(B9:H9,J9:K9,I10:I11,I2:I8)</f>
        <v>0.39999999999999991</v>
      </c>
      <c r="Q10">
        <f t="shared" si="0"/>
        <v>0.69085714285714295</v>
      </c>
    </row>
    <row r="11" spans="1:18" x14ac:dyDescent="0.3">
      <c r="A11" t="s">
        <v>11</v>
      </c>
      <c r="B11">
        <v>0.17</v>
      </c>
      <c r="C11">
        <v>7.0000000000000007E-2</v>
      </c>
      <c r="D11">
        <v>0.01</v>
      </c>
      <c r="E11">
        <v>0.02</v>
      </c>
      <c r="F11">
        <v>0</v>
      </c>
      <c r="G11">
        <v>0.13</v>
      </c>
      <c r="H11">
        <v>0.04</v>
      </c>
      <c r="I11">
        <v>0.05</v>
      </c>
      <c r="J11">
        <v>0.02</v>
      </c>
      <c r="K11">
        <v>0.51</v>
      </c>
      <c r="M11" s="1" t="s">
        <v>14</v>
      </c>
      <c r="N11">
        <v>0.76</v>
      </c>
      <c r="O11">
        <f>1-SUM(J11,J2:J9)</f>
        <v>0.62999999999999989</v>
      </c>
      <c r="P11">
        <f>1-SUM(B10:I10,K10,J11,J2:J9)</f>
        <v>0.3899999999999999</v>
      </c>
      <c r="Q11">
        <f t="shared" si="0"/>
        <v>0.68892086330935254</v>
      </c>
    </row>
    <row r="12" spans="1:18" x14ac:dyDescent="0.3">
      <c r="B12" t="s">
        <v>12</v>
      </c>
      <c r="C12" t="s">
        <v>47</v>
      </c>
      <c r="D12" t="s">
        <v>48</v>
      </c>
      <c r="E12" t="s">
        <v>50</v>
      </c>
      <c r="F12" t="s">
        <v>10</v>
      </c>
      <c r="G12" t="s">
        <v>15</v>
      </c>
      <c r="H12" t="s">
        <v>13</v>
      </c>
      <c r="I12" t="s">
        <v>8</v>
      </c>
      <c r="J12" t="s">
        <v>14</v>
      </c>
      <c r="K12" t="s">
        <v>11</v>
      </c>
      <c r="M12" s="1" t="s">
        <v>11</v>
      </c>
      <c r="N12">
        <v>0.51</v>
      </c>
      <c r="O12">
        <f>1-SUM(K2:K10)</f>
        <v>0.45999999999999996</v>
      </c>
      <c r="P12">
        <v>0</v>
      </c>
      <c r="Q12">
        <f t="shared" si="0"/>
        <v>0.4837113402061855</v>
      </c>
    </row>
    <row r="13" spans="1:18" x14ac:dyDescent="0.3">
      <c r="A13" s="4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M13" s="1" t="s">
        <v>44</v>
      </c>
      <c r="N13">
        <f>SUM(N3:N12)</f>
        <v>7.2799999999999994</v>
      </c>
      <c r="O13">
        <f t="shared" ref="O13:Q13" si="1">SUM(O3:O12)</f>
        <v>7.25</v>
      </c>
      <c r="P13">
        <f t="shared" si="1"/>
        <v>4.5799999999999992</v>
      </c>
      <c r="Q13">
        <f t="shared" si="1"/>
        <v>7.2187176379176456</v>
      </c>
    </row>
    <row r="14" spans="1:18" x14ac:dyDescent="0.3">
      <c r="A14" s="1" t="s">
        <v>12</v>
      </c>
      <c r="B14">
        <v>0.95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M14" s="1" t="s">
        <v>52</v>
      </c>
      <c r="N14" t="s">
        <v>53</v>
      </c>
      <c r="O14" t="s">
        <v>54</v>
      </c>
      <c r="P14" t="s">
        <v>55</v>
      </c>
      <c r="Q14" t="s">
        <v>56</v>
      </c>
      <c r="R14" t="s">
        <v>44</v>
      </c>
    </row>
    <row r="15" spans="1:18" x14ac:dyDescent="0.3">
      <c r="A15" s="1" t="s">
        <v>47</v>
      </c>
      <c r="B15">
        <v>0.05</v>
      </c>
      <c r="C15">
        <v>0.6</v>
      </c>
      <c r="D15">
        <v>0</v>
      </c>
      <c r="E15">
        <v>0.1</v>
      </c>
      <c r="F15">
        <v>0</v>
      </c>
      <c r="G15">
        <v>0.05</v>
      </c>
      <c r="H15">
        <v>0</v>
      </c>
      <c r="I15">
        <v>0</v>
      </c>
      <c r="J15">
        <v>0.1</v>
      </c>
      <c r="K15">
        <v>0.1</v>
      </c>
      <c r="M15" s="1" t="s">
        <v>12</v>
      </c>
      <c r="N15">
        <v>7.999999999999996E-2</v>
      </c>
      <c r="O15">
        <v>-2.0000000000000018E-2</v>
      </c>
      <c r="P15">
        <v>-0.1399999999999999</v>
      </c>
      <c r="Q15">
        <v>2.1284074605451897E-2</v>
      </c>
      <c r="R15">
        <v>-5.8715925394548063E-2</v>
      </c>
    </row>
    <row r="16" spans="1:18" x14ac:dyDescent="0.3">
      <c r="A16" s="1" t="s">
        <v>48</v>
      </c>
      <c r="B16">
        <v>0</v>
      </c>
      <c r="C16">
        <v>0</v>
      </c>
      <c r="D16">
        <v>0.85</v>
      </c>
      <c r="E16">
        <v>0</v>
      </c>
      <c r="F16">
        <v>0</v>
      </c>
      <c r="G16">
        <v>0.1</v>
      </c>
      <c r="H16">
        <v>0</v>
      </c>
      <c r="I16">
        <v>0</v>
      </c>
      <c r="J16">
        <v>0</v>
      </c>
      <c r="K16">
        <v>0.05</v>
      </c>
      <c r="M16" s="1" t="s">
        <v>47</v>
      </c>
      <c r="N16">
        <v>-0.19000000000000006</v>
      </c>
      <c r="O16">
        <v>0.24</v>
      </c>
      <c r="P16">
        <v>-0.54</v>
      </c>
      <c r="Q16">
        <v>8.2758620689660223E-4</v>
      </c>
      <c r="R16">
        <v>-0.4891724137931035</v>
      </c>
    </row>
    <row r="17" spans="1:18" x14ac:dyDescent="0.3">
      <c r="A17" s="1" t="s">
        <v>49</v>
      </c>
      <c r="B17">
        <v>0.05</v>
      </c>
      <c r="C17">
        <v>0</v>
      </c>
      <c r="D17">
        <v>0</v>
      </c>
      <c r="E17">
        <v>0.8</v>
      </c>
      <c r="F17">
        <v>0.05</v>
      </c>
      <c r="G17">
        <v>0</v>
      </c>
      <c r="H17">
        <v>0</v>
      </c>
      <c r="I17">
        <v>0</v>
      </c>
      <c r="J17">
        <v>0.1</v>
      </c>
      <c r="K17">
        <v>0</v>
      </c>
      <c r="M17" s="1" t="s">
        <v>48</v>
      </c>
      <c r="N17">
        <v>9.9999999999999978E-2</v>
      </c>
      <c r="O17">
        <v>-0.15000000000000002</v>
      </c>
      <c r="P17">
        <v>-3.9999999999999813E-2</v>
      </c>
      <c r="Q17">
        <v>-2.1306818181818343E-2</v>
      </c>
      <c r="R17">
        <v>-0.1113068181818182</v>
      </c>
    </row>
    <row r="18" spans="1:18" x14ac:dyDescent="0.3">
      <c r="A18" s="1" t="s">
        <v>10</v>
      </c>
      <c r="B18">
        <v>0</v>
      </c>
      <c r="C18">
        <v>0.05</v>
      </c>
      <c r="D18">
        <v>0</v>
      </c>
      <c r="E18">
        <v>0.05</v>
      </c>
      <c r="F18">
        <v>0.8</v>
      </c>
      <c r="G18">
        <v>0</v>
      </c>
      <c r="H18">
        <v>0.05</v>
      </c>
      <c r="I18">
        <v>0.05</v>
      </c>
      <c r="J18">
        <v>0</v>
      </c>
      <c r="K18">
        <v>0.05</v>
      </c>
      <c r="M18" s="1" t="s">
        <v>49</v>
      </c>
      <c r="N18">
        <v>0</v>
      </c>
      <c r="O18">
        <v>6.9999999999999951E-2</v>
      </c>
      <c r="P18">
        <v>-0.10999999999999988</v>
      </c>
      <c r="Q18">
        <v>3.4369006520905243E-2</v>
      </c>
      <c r="R18">
        <v>-5.6309934790946814E-3</v>
      </c>
    </row>
    <row r="19" spans="1:18" x14ac:dyDescent="0.3">
      <c r="A19" s="1" t="s">
        <v>15</v>
      </c>
      <c r="B19">
        <v>0</v>
      </c>
      <c r="C19">
        <v>0</v>
      </c>
      <c r="D19">
        <v>0.1</v>
      </c>
      <c r="E19">
        <v>0</v>
      </c>
      <c r="F19">
        <v>0</v>
      </c>
      <c r="G19">
        <v>0.65</v>
      </c>
      <c r="H19">
        <v>0</v>
      </c>
      <c r="I19">
        <v>0.05</v>
      </c>
      <c r="J19">
        <v>0</v>
      </c>
      <c r="K19">
        <v>0.2</v>
      </c>
      <c r="M19" s="1" t="s">
        <v>10</v>
      </c>
      <c r="N19">
        <v>0.13</v>
      </c>
      <c r="O19">
        <v>-0.25</v>
      </c>
      <c r="P19">
        <v>4.0000000000000036E-2</v>
      </c>
      <c r="Q19">
        <v>-6.36278195488722E-2</v>
      </c>
      <c r="R19">
        <v>-0.14362781954887216</v>
      </c>
    </row>
    <row r="20" spans="1:18" x14ac:dyDescent="0.3">
      <c r="A20" s="1" t="s">
        <v>13</v>
      </c>
      <c r="B20">
        <v>0</v>
      </c>
      <c r="C20">
        <v>0.05</v>
      </c>
      <c r="D20">
        <v>0.1</v>
      </c>
      <c r="E20">
        <v>0.05</v>
      </c>
      <c r="F20">
        <v>0</v>
      </c>
      <c r="G20">
        <v>0.05</v>
      </c>
      <c r="H20">
        <v>0.75</v>
      </c>
      <c r="I20">
        <v>0</v>
      </c>
      <c r="J20">
        <v>0</v>
      </c>
      <c r="K20">
        <v>0</v>
      </c>
      <c r="M20" s="1" t="s">
        <v>15</v>
      </c>
      <c r="N20">
        <v>-1.0000000000000009E-2</v>
      </c>
      <c r="O20">
        <v>0.12999999999999989</v>
      </c>
      <c r="P20">
        <v>9.9999999999999978E-2</v>
      </c>
      <c r="Q20">
        <v>6.2366757000903106E-2</v>
      </c>
      <c r="R20">
        <v>0.28236675700090297</v>
      </c>
    </row>
    <row r="21" spans="1:18" x14ac:dyDescent="0.3">
      <c r="A21" s="1" t="s">
        <v>8</v>
      </c>
      <c r="B21">
        <v>0.05</v>
      </c>
      <c r="C21">
        <v>0</v>
      </c>
      <c r="D21">
        <v>0</v>
      </c>
      <c r="E21">
        <v>0</v>
      </c>
      <c r="F21">
        <v>0.15</v>
      </c>
      <c r="G21">
        <v>0.05</v>
      </c>
      <c r="H21">
        <v>0</v>
      </c>
      <c r="I21">
        <v>0.7</v>
      </c>
      <c r="J21">
        <v>0.05</v>
      </c>
      <c r="K21">
        <v>0</v>
      </c>
      <c r="M21" s="1" t="s">
        <v>13</v>
      </c>
      <c r="N21">
        <v>-9.9999999999999978E-2</v>
      </c>
      <c r="O21">
        <v>0</v>
      </c>
      <c r="P21">
        <v>-9.9999999999999978E-2</v>
      </c>
      <c r="Q21">
        <v>-5.3125000000000089E-2</v>
      </c>
      <c r="R21">
        <v>-0.25312500000000004</v>
      </c>
    </row>
    <row r="22" spans="1:18" x14ac:dyDescent="0.3">
      <c r="A22" s="1" t="s">
        <v>14</v>
      </c>
      <c r="B22">
        <v>0</v>
      </c>
      <c r="C22">
        <v>0</v>
      </c>
      <c r="D22">
        <v>0</v>
      </c>
      <c r="E22">
        <v>0.2</v>
      </c>
      <c r="F22">
        <v>0</v>
      </c>
      <c r="G22">
        <v>0</v>
      </c>
      <c r="H22">
        <v>0.1</v>
      </c>
      <c r="I22">
        <v>0</v>
      </c>
      <c r="J22">
        <v>0.6</v>
      </c>
      <c r="K22">
        <v>0.1</v>
      </c>
      <c r="M22" s="1" t="s">
        <v>8</v>
      </c>
      <c r="N22">
        <v>7.999999999999996E-2</v>
      </c>
      <c r="O22">
        <v>0.12</v>
      </c>
      <c r="P22">
        <v>0.20000000000000018</v>
      </c>
      <c r="Q22">
        <v>9.664285714285703E-2</v>
      </c>
      <c r="R22">
        <v>0.49664285714285716</v>
      </c>
    </row>
    <row r="23" spans="1:18" x14ac:dyDescent="0.3">
      <c r="A23" s="1" t="s">
        <v>11</v>
      </c>
      <c r="B23">
        <v>0.1</v>
      </c>
      <c r="C23">
        <v>0</v>
      </c>
      <c r="D23">
        <v>0.05</v>
      </c>
      <c r="E23">
        <v>0</v>
      </c>
      <c r="F23">
        <v>0</v>
      </c>
      <c r="G23">
        <v>0.05</v>
      </c>
      <c r="H23">
        <v>0</v>
      </c>
      <c r="I23">
        <v>0</v>
      </c>
      <c r="J23">
        <v>0.1</v>
      </c>
      <c r="K23">
        <v>0.7</v>
      </c>
      <c r="M23" s="1" t="s">
        <v>14</v>
      </c>
      <c r="N23">
        <v>-0.16000000000000003</v>
      </c>
      <c r="O23">
        <v>2.0000000000000129E-2</v>
      </c>
      <c r="P23">
        <v>-0.1399999999999999</v>
      </c>
      <c r="Q23">
        <v>-6.4920863309352539E-2</v>
      </c>
      <c r="R23">
        <v>-0.34492086330935234</v>
      </c>
    </row>
    <row r="24" spans="1:18" x14ac:dyDescent="0.3">
      <c r="B24" s="1" t="s">
        <v>12</v>
      </c>
      <c r="C24" s="1" t="s">
        <v>47</v>
      </c>
      <c r="D24" s="1" t="s">
        <v>48</v>
      </c>
      <c r="E24" s="1" t="s">
        <v>50</v>
      </c>
      <c r="F24" s="1" t="s">
        <v>10</v>
      </c>
      <c r="G24" s="1" t="s">
        <v>15</v>
      </c>
      <c r="H24" s="1" t="s">
        <v>13</v>
      </c>
      <c r="I24" s="1" t="s">
        <v>8</v>
      </c>
      <c r="J24" s="1" t="s">
        <v>14</v>
      </c>
      <c r="K24" s="1" t="s">
        <v>11</v>
      </c>
      <c r="M24" s="1" t="s">
        <v>11</v>
      </c>
      <c r="N24" s="2">
        <v>0.18999999999999995</v>
      </c>
      <c r="O24" s="2">
        <v>-1.0000000000000009E-2</v>
      </c>
      <c r="P24" s="2">
        <v>0.1499999999999998</v>
      </c>
      <c r="Q24" s="2">
        <v>6.4114746750336182E-2</v>
      </c>
      <c r="R24" s="2">
        <v>0.39411474675033592</v>
      </c>
    </row>
    <row r="25" spans="1:18" x14ac:dyDescent="0.3">
      <c r="A25" s="4" t="s">
        <v>57</v>
      </c>
      <c r="B25" s="4"/>
      <c r="C25" s="4"/>
      <c r="D25" s="4"/>
      <c r="E25" s="4"/>
      <c r="F25" s="4"/>
      <c r="G25" s="4"/>
      <c r="H25" s="4"/>
      <c r="I25" s="4"/>
      <c r="J25" s="4"/>
      <c r="M25" s="1" t="s">
        <v>44</v>
      </c>
      <c r="N25">
        <v>0.11999999999999977</v>
      </c>
      <c r="O25">
        <v>0.14999999999999991</v>
      </c>
      <c r="P25">
        <v>-0.57999999999999952</v>
      </c>
      <c r="Q25">
        <v>7.662452718730689E-2</v>
      </c>
      <c r="R25">
        <v>-0.23337547281269294</v>
      </c>
    </row>
    <row r="26" spans="1:18" x14ac:dyDescent="0.3">
      <c r="B26" s="1" t="s">
        <v>12</v>
      </c>
      <c r="C26" s="1" t="s">
        <v>47</v>
      </c>
      <c r="D26" s="1" t="s">
        <v>48</v>
      </c>
      <c r="E26" s="1" t="s">
        <v>50</v>
      </c>
      <c r="F26" s="1" t="s">
        <v>10</v>
      </c>
      <c r="G26" s="1" t="s">
        <v>15</v>
      </c>
      <c r="H26" s="1" t="s">
        <v>13</v>
      </c>
      <c r="I26" s="1" t="s">
        <v>8</v>
      </c>
      <c r="J26" s="1" t="s">
        <v>14</v>
      </c>
    </row>
    <row r="27" spans="1:18" x14ac:dyDescent="0.3">
      <c r="A27" s="1" t="s">
        <v>52</v>
      </c>
      <c r="B27" t="s">
        <v>61</v>
      </c>
      <c r="C27" t="s">
        <v>60</v>
      </c>
      <c r="D27" t="s">
        <v>59</v>
      </c>
      <c r="E27" t="s">
        <v>58</v>
      </c>
    </row>
    <row r="28" spans="1:18" x14ac:dyDescent="0.3">
      <c r="A28" s="1" t="s">
        <v>12</v>
      </c>
      <c r="B28">
        <v>0.95</v>
      </c>
      <c r="C28">
        <f>1-SUM(B15:B23)</f>
        <v>0.75</v>
      </c>
      <c r="D28">
        <f>1-SUM(C14,C16:C23,D15:K15,B15)</f>
        <v>0.5</v>
      </c>
      <c r="E28">
        <f>2*C28*B28/(B28+C28)</f>
        <v>0.83823529411764697</v>
      </c>
    </row>
    <row r="29" spans="1:18" x14ac:dyDescent="0.3">
      <c r="A29" s="1" t="s">
        <v>47</v>
      </c>
      <c r="B29">
        <v>0.6</v>
      </c>
      <c r="C29">
        <f>1-SUM(C14,C16:C23)</f>
        <v>0.9</v>
      </c>
      <c r="D29">
        <v>0</v>
      </c>
      <c r="E29">
        <f t="shared" ref="E29:E37" si="2">2*C29*B29/(B29+C29)</f>
        <v>0.72000000000000008</v>
      </c>
    </row>
    <row r="30" spans="1:18" x14ac:dyDescent="0.3">
      <c r="A30" s="1" t="s">
        <v>48</v>
      </c>
      <c r="B30">
        <v>0.85</v>
      </c>
      <c r="C30">
        <f>1-SUM(D14:D15,D17:D23)</f>
        <v>0.75</v>
      </c>
      <c r="D30">
        <f>1-SUM(D17:D23,E16:K16)</f>
        <v>0.60000000000000009</v>
      </c>
      <c r="E30">
        <f t="shared" si="2"/>
        <v>0.79687499999999989</v>
      </c>
    </row>
    <row r="31" spans="1:18" x14ac:dyDescent="0.3">
      <c r="A31" s="1" t="s">
        <v>49</v>
      </c>
      <c r="B31">
        <v>0.8</v>
      </c>
      <c r="C31">
        <f t="shared" ref="C31" si="3">1-SUM(B18:B26)</f>
        <v>0.85</v>
      </c>
      <c r="D31">
        <f>1-SUM(E14:E16,E18:E23,B17:D17,F17:K17)</f>
        <v>0.4</v>
      </c>
      <c r="E31">
        <f t="shared" si="2"/>
        <v>0.82424242424242433</v>
      </c>
    </row>
    <row r="32" spans="1:18" x14ac:dyDescent="0.3">
      <c r="A32" s="1" t="s">
        <v>10</v>
      </c>
      <c r="B32">
        <v>0.8</v>
      </c>
      <c r="C32">
        <f>1-SUM(E14:E16,E18:E23)</f>
        <v>0.6</v>
      </c>
      <c r="D32">
        <f>1-SUM(B18:E18,G18:K18,F14:F17,F20,F19:F23)</f>
        <v>0.55000000000000004</v>
      </c>
      <c r="E32">
        <f t="shared" si="2"/>
        <v>0.68571428571428572</v>
      </c>
    </row>
    <row r="33" spans="1:9" x14ac:dyDescent="0.3">
      <c r="A33" s="1" t="s">
        <v>15</v>
      </c>
      <c r="B33">
        <v>0.65</v>
      </c>
      <c r="C33">
        <f>1-SUM(G14:G18,G20:G23)</f>
        <v>0.7</v>
      </c>
      <c r="D33">
        <f>1-SUM(G20:G23,G14:G18,B19:F19,H19:K19)</f>
        <v>0.35</v>
      </c>
      <c r="E33">
        <f t="shared" si="2"/>
        <v>0.67407407407407394</v>
      </c>
    </row>
    <row r="34" spans="1:9" x14ac:dyDescent="0.3">
      <c r="A34" s="1" t="s">
        <v>13</v>
      </c>
      <c r="B34">
        <v>0.75</v>
      </c>
      <c r="C34">
        <f>1-SUM(H14:H19,H21:H23)</f>
        <v>0.85</v>
      </c>
      <c r="D34">
        <f>1-SUM(H21:H23,H14:H19,B20:G20,I20:K20)</f>
        <v>0.6</v>
      </c>
      <c r="E34">
        <f t="shared" si="2"/>
        <v>0.79687499999999989</v>
      </c>
    </row>
    <row r="35" spans="1:9" x14ac:dyDescent="0.3">
      <c r="A35" s="1" t="s">
        <v>8</v>
      </c>
      <c r="B35">
        <v>0.7</v>
      </c>
      <c r="C35">
        <f>1-SUM(I14:I20,I22:I23)</f>
        <v>0.9</v>
      </c>
      <c r="D35">
        <f>1-SUM(B21:H21,J21:K21,I22:I23,I14:I20)</f>
        <v>0.60000000000000009</v>
      </c>
      <c r="E35">
        <f t="shared" si="2"/>
        <v>0.78749999999999998</v>
      </c>
    </row>
    <row r="36" spans="1:9" x14ac:dyDescent="0.3">
      <c r="A36" s="1" t="s">
        <v>14</v>
      </c>
      <c r="B36">
        <v>0.6</v>
      </c>
      <c r="C36">
        <f>1-SUM(J14:J14:J21,J23)</f>
        <v>0.65</v>
      </c>
      <c r="D36">
        <f>1-SUM(B22:I22,K22,J23,J14:J21)</f>
        <v>0.25</v>
      </c>
      <c r="E36">
        <f t="shared" si="2"/>
        <v>0.624</v>
      </c>
    </row>
    <row r="37" spans="1:9" x14ac:dyDescent="0.3">
      <c r="A37" s="1" t="s">
        <v>11</v>
      </c>
      <c r="B37">
        <v>0.7</v>
      </c>
      <c r="C37">
        <f>1-SUM(K14:K22)</f>
        <v>0.44999999999999996</v>
      </c>
      <c r="D37">
        <f>1-SUM(B23:J23,K14:K22)</f>
        <v>0.1499999999999998</v>
      </c>
      <c r="E37">
        <f t="shared" si="2"/>
        <v>0.54782608695652169</v>
      </c>
    </row>
    <row r="38" spans="1:9" x14ac:dyDescent="0.3">
      <c r="A38" s="1" t="s">
        <v>44</v>
      </c>
      <c r="B38">
        <f>SUM(B28:B37)</f>
        <v>7.4</v>
      </c>
      <c r="C38">
        <f t="shared" ref="C38:E38" si="4">SUM(C28:C37)</f>
        <v>7.4</v>
      </c>
      <c r="D38">
        <f t="shared" si="4"/>
        <v>4</v>
      </c>
      <c r="E38">
        <f t="shared" si="4"/>
        <v>7.2953421651049517</v>
      </c>
    </row>
    <row r="40" spans="1:9" x14ac:dyDescent="0.3">
      <c r="A40" s="1" t="s">
        <v>52</v>
      </c>
      <c r="B40" t="s">
        <v>61</v>
      </c>
      <c r="C40" t="s">
        <v>62</v>
      </c>
      <c r="D40" t="s">
        <v>60</v>
      </c>
      <c r="E40" t="s">
        <v>63</v>
      </c>
      <c r="F40" t="s">
        <v>59</v>
      </c>
      <c r="G40" t="s">
        <v>64</v>
      </c>
      <c r="H40" t="s">
        <v>58</v>
      </c>
      <c r="I40" t="s">
        <v>65</v>
      </c>
    </row>
    <row r="41" spans="1:9" x14ac:dyDescent="0.3">
      <c r="A41" s="1" t="s">
        <v>12</v>
      </c>
      <c r="B41">
        <v>0.95</v>
      </c>
      <c r="C41">
        <v>0.87</v>
      </c>
      <c r="D41">
        <v>0.75</v>
      </c>
      <c r="E41">
        <v>0.77</v>
      </c>
      <c r="F41">
        <v>0.5</v>
      </c>
      <c r="G41">
        <v>0.6399999999999999</v>
      </c>
      <c r="H41">
        <v>0.83823529411764697</v>
      </c>
      <c r="I41">
        <v>0.81695121951219507</v>
      </c>
    </row>
    <row r="42" spans="1:9" x14ac:dyDescent="0.3">
      <c r="A42" s="1" t="s">
        <v>47</v>
      </c>
      <c r="B42">
        <v>0.6</v>
      </c>
      <c r="C42">
        <v>0.79</v>
      </c>
      <c r="D42">
        <v>0.9</v>
      </c>
      <c r="E42">
        <v>0.66</v>
      </c>
      <c r="F42">
        <v>0</v>
      </c>
      <c r="G42">
        <v>0.54</v>
      </c>
      <c r="H42">
        <v>0.72000000000000008</v>
      </c>
      <c r="I42">
        <v>0.71917241379310348</v>
      </c>
    </row>
    <row r="43" spans="1:9" x14ac:dyDescent="0.3">
      <c r="A43" s="1" t="s">
        <v>48</v>
      </c>
      <c r="B43">
        <v>0.85</v>
      </c>
      <c r="C43">
        <v>0.75</v>
      </c>
      <c r="D43">
        <v>0.75</v>
      </c>
      <c r="E43">
        <v>0.9</v>
      </c>
      <c r="F43">
        <v>0.60000000000000009</v>
      </c>
      <c r="G43">
        <v>0.6399999999999999</v>
      </c>
      <c r="H43">
        <v>0.79687499999999989</v>
      </c>
      <c r="I43">
        <v>0.81818181818181823</v>
      </c>
    </row>
    <row r="44" spans="1:9" x14ac:dyDescent="0.3">
      <c r="A44" s="1" t="s">
        <v>49</v>
      </c>
      <c r="B44">
        <v>0.8</v>
      </c>
      <c r="C44">
        <v>0.8</v>
      </c>
      <c r="D44">
        <v>0.85</v>
      </c>
      <c r="E44">
        <v>0.78</v>
      </c>
      <c r="F44">
        <v>0.4</v>
      </c>
      <c r="G44">
        <v>0.5099999999999999</v>
      </c>
      <c r="H44">
        <v>0.82424242424242433</v>
      </c>
      <c r="I44">
        <v>0.78987341772151909</v>
      </c>
    </row>
    <row r="45" spans="1:9" x14ac:dyDescent="0.3">
      <c r="A45" s="1" t="s">
        <v>10</v>
      </c>
      <c r="B45">
        <v>0.8</v>
      </c>
      <c r="C45">
        <v>0.67</v>
      </c>
      <c r="D45">
        <v>0.6</v>
      </c>
      <c r="E45">
        <v>0.85</v>
      </c>
      <c r="F45">
        <v>0.55000000000000004</v>
      </c>
      <c r="G45">
        <v>0.51</v>
      </c>
      <c r="H45">
        <v>0.68571428571428572</v>
      </c>
      <c r="I45">
        <v>0.74934210526315792</v>
      </c>
    </row>
    <row r="46" spans="1:9" x14ac:dyDescent="0.3">
      <c r="A46" s="1" t="s">
        <v>15</v>
      </c>
      <c r="B46">
        <v>0.65</v>
      </c>
      <c r="C46">
        <v>0.66</v>
      </c>
      <c r="D46">
        <v>0.7</v>
      </c>
      <c r="E46">
        <v>0.57000000000000006</v>
      </c>
      <c r="F46">
        <v>0.35</v>
      </c>
      <c r="G46">
        <v>0.25</v>
      </c>
      <c r="H46">
        <v>0.67407407407407394</v>
      </c>
      <c r="I46">
        <v>0.61170731707317083</v>
      </c>
    </row>
    <row r="47" spans="1:9" x14ac:dyDescent="0.3">
      <c r="A47" s="1" t="s">
        <v>13</v>
      </c>
      <c r="B47">
        <v>0.75</v>
      </c>
      <c r="C47">
        <v>0.85</v>
      </c>
      <c r="D47">
        <v>0.85</v>
      </c>
      <c r="E47">
        <v>0.85</v>
      </c>
      <c r="F47">
        <v>0.6</v>
      </c>
      <c r="G47">
        <v>0.7</v>
      </c>
      <c r="H47">
        <v>0.79687499999999989</v>
      </c>
      <c r="I47">
        <v>0.85</v>
      </c>
    </row>
    <row r="48" spans="1:9" x14ac:dyDescent="0.3">
      <c r="A48" s="1" t="s">
        <v>8</v>
      </c>
      <c r="B48">
        <v>0.7</v>
      </c>
      <c r="C48">
        <v>0.62</v>
      </c>
      <c r="D48">
        <v>0.9</v>
      </c>
      <c r="E48">
        <v>0.78</v>
      </c>
      <c r="F48">
        <v>0.60000000000000009</v>
      </c>
      <c r="G48">
        <v>0.39999999999999991</v>
      </c>
      <c r="H48">
        <v>0.78749999999999998</v>
      </c>
      <c r="I48">
        <v>0.69085714285714295</v>
      </c>
    </row>
    <row r="49" spans="1:9" x14ac:dyDescent="0.3">
      <c r="A49" s="1" t="s">
        <v>14</v>
      </c>
      <c r="B49">
        <v>0.6</v>
      </c>
      <c r="C49">
        <v>0.76</v>
      </c>
      <c r="D49">
        <v>0.65</v>
      </c>
      <c r="E49">
        <v>0.62999999999999989</v>
      </c>
      <c r="F49">
        <v>0.25</v>
      </c>
      <c r="G49">
        <v>0.3899999999999999</v>
      </c>
      <c r="H49">
        <v>0.624</v>
      </c>
      <c r="I49">
        <v>0.68892086330935254</v>
      </c>
    </row>
    <row r="50" spans="1:9" x14ac:dyDescent="0.3">
      <c r="A50" s="1" t="s">
        <v>11</v>
      </c>
      <c r="B50">
        <v>0.7</v>
      </c>
      <c r="C50">
        <v>0.51</v>
      </c>
      <c r="D50">
        <v>0.44999999999999996</v>
      </c>
      <c r="E50">
        <v>0.45999999999999996</v>
      </c>
      <c r="F50">
        <v>0.1499999999999998</v>
      </c>
      <c r="G50">
        <v>0</v>
      </c>
      <c r="H50">
        <v>0.54782608695652169</v>
      </c>
      <c r="I50">
        <v>0.4837113402061855</v>
      </c>
    </row>
    <row r="51" spans="1:9" x14ac:dyDescent="0.3">
      <c r="A51" s="1" t="s">
        <v>44</v>
      </c>
      <c r="B51">
        <f>SUM(B41:B50)</f>
        <v>7.4</v>
      </c>
      <c r="C51">
        <v>7.2799999999999994</v>
      </c>
      <c r="D51">
        <v>7.4</v>
      </c>
      <c r="E51">
        <v>7.25</v>
      </c>
      <c r="F51">
        <v>4</v>
      </c>
      <c r="G51">
        <v>4.5799999999999992</v>
      </c>
      <c r="H51">
        <v>7.2953421651049517</v>
      </c>
      <c r="I51">
        <v>7.2187176379176456</v>
      </c>
    </row>
  </sheetData>
  <mergeCells count="3">
    <mergeCell ref="A1:K1"/>
    <mergeCell ref="A13:K13"/>
    <mergeCell ref="A25:J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A1E8-3080-405D-B88D-FBC052754A85}">
  <dimension ref="A1:T16"/>
  <sheetViews>
    <sheetView tabSelected="1" topLeftCell="E1" workbookViewId="0">
      <selection activeCell="H22" sqref="H22"/>
    </sheetView>
  </sheetViews>
  <sheetFormatPr baseColWidth="10" defaultRowHeight="14.4" x14ac:dyDescent="0.3"/>
  <cols>
    <col min="1" max="1" width="26" customWidth="1"/>
  </cols>
  <sheetData>
    <row r="1" spans="1:20" x14ac:dyDescent="0.3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27</v>
      </c>
      <c r="H1" t="s">
        <v>26</v>
      </c>
      <c r="I1" t="s">
        <v>75</v>
      </c>
      <c r="J1" t="s">
        <v>88</v>
      </c>
      <c r="L1" t="s">
        <v>0</v>
      </c>
      <c r="M1" t="s">
        <v>89</v>
      </c>
      <c r="N1" t="s">
        <v>1</v>
      </c>
      <c r="P1" t="s">
        <v>0</v>
      </c>
      <c r="Q1" t="s">
        <v>1</v>
      </c>
      <c r="R1" t="s">
        <v>27</v>
      </c>
      <c r="S1" t="s">
        <v>75</v>
      </c>
      <c r="T1" t="s">
        <v>88</v>
      </c>
    </row>
    <row r="2" spans="1:20" x14ac:dyDescent="0.3">
      <c r="A2" t="s">
        <v>69</v>
      </c>
      <c r="B2">
        <v>165</v>
      </c>
      <c r="C2">
        <v>167</v>
      </c>
      <c r="D2">
        <v>155</v>
      </c>
      <c r="E2">
        <v>160</v>
      </c>
      <c r="F2">
        <v>163</v>
      </c>
      <c r="G2">
        <f t="shared" ref="G2:G16" si="0">AVERAGE(B2:F2)</f>
        <v>162</v>
      </c>
      <c r="H2">
        <f t="shared" ref="H2:H16" si="1">VAR(B2:F2)</f>
        <v>22</v>
      </c>
      <c r="I2">
        <v>164</v>
      </c>
      <c r="J2">
        <f>ABS(I2-G2)</f>
        <v>2</v>
      </c>
      <c r="L2" t="s">
        <v>69</v>
      </c>
      <c r="M2" t="s">
        <v>90</v>
      </c>
      <c r="N2" t="s">
        <v>15</v>
      </c>
      <c r="P2" t="s">
        <v>69</v>
      </c>
      <c r="Q2" t="s">
        <v>15</v>
      </c>
      <c r="R2">
        <v>162</v>
      </c>
      <c r="S2">
        <v>164</v>
      </c>
      <c r="T2">
        <v>2</v>
      </c>
    </row>
    <row r="3" spans="1:20" x14ac:dyDescent="0.3">
      <c r="A3" t="s">
        <v>43</v>
      </c>
      <c r="B3">
        <v>127</v>
      </c>
      <c r="C3">
        <v>140</v>
      </c>
      <c r="D3">
        <v>111</v>
      </c>
      <c r="E3">
        <v>135</v>
      </c>
      <c r="F3">
        <v>150</v>
      </c>
      <c r="G3">
        <f t="shared" si="0"/>
        <v>132.6</v>
      </c>
      <c r="H3">
        <f t="shared" si="1"/>
        <v>215.3</v>
      </c>
      <c r="I3">
        <v>124</v>
      </c>
      <c r="J3">
        <f t="shared" ref="J3:J16" si="2">ABS(I3-G3)</f>
        <v>8.5999999999999943</v>
      </c>
      <c r="L3" t="s">
        <v>43</v>
      </c>
      <c r="M3" t="s">
        <v>91</v>
      </c>
      <c r="N3" t="s">
        <v>14</v>
      </c>
      <c r="P3" t="s">
        <v>43</v>
      </c>
      <c r="Q3" t="s">
        <v>14</v>
      </c>
      <c r="R3">
        <v>132.6</v>
      </c>
      <c r="S3">
        <v>124</v>
      </c>
      <c r="T3">
        <v>8.5999999999999943</v>
      </c>
    </row>
    <row r="4" spans="1:20" x14ac:dyDescent="0.3">
      <c r="A4" t="s">
        <v>76</v>
      </c>
      <c r="B4">
        <v>144</v>
      </c>
      <c r="C4">
        <v>138</v>
      </c>
      <c r="D4">
        <v>139</v>
      </c>
      <c r="E4">
        <v>150</v>
      </c>
      <c r="F4">
        <v>141</v>
      </c>
      <c r="G4">
        <f t="shared" si="0"/>
        <v>142.4</v>
      </c>
      <c r="H4">
        <f t="shared" si="1"/>
        <v>23.3</v>
      </c>
      <c r="I4">
        <v>148</v>
      </c>
      <c r="J4">
        <f t="shared" si="2"/>
        <v>5.5999999999999943</v>
      </c>
      <c r="L4" t="s">
        <v>76</v>
      </c>
      <c r="M4" t="s">
        <v>92</v>
      </c>
      <c r="N4" t="s">
        <v>13</v>
      </c>
      <c r="P4" t="s">
        <v>76</v>
      </c>
      <c r="Q4" t="s">
        <v>13</v>
      </c>
      <c r="R4">
        <v>142.4</v>
      </c>
      <c r="S4">
        <v>148</v>
      </c>
      <c r="T4">
        <v>5.5999999999999943</v>
      </c>
    </row>
    <row r="5" spans="1:20" x14ac:dyDescent="0.3">
      <c r="A5" t="s">
        <v>77</v>
      </c>
      <c r="B5">
        <v>131</v>
      </c>
      <c r="C5">
        <v>138</v>
      </c>
      <c r="D5">
        <v>132</v>
      </c>
      <c r="E5">
        <v>135</v>
      </c>
      <c r="F5">
        <v>126</v>
      </c>
      <c r="G5">
        <f t="shared" si="0"/>
        <v>132.4</v>
      </c>
      <c r="H5">
        <f t="shared" si="1"/>
        <v>20.299999999999997</v>
      </c>
      <c r="I5">
        <v>130</v>
      </c>
      <c r="J5">
        <f t="shared" si="2"/>
        <v>2.4000000000000057</v>
      </c>
      <c r="L5" t="s">
        <v>77</v>
      </c>
      <c r="M5" t="s">
        <v>93</v>
      </c>
      <c r="N5" t="s">
        <v>36</v>
      </c>
      <c r="P5" t="s">
        <v>77</v>
      </c>
      <c r="Q5" t="s">
        <v>36</v>
      </c>
      <c r="R5">
        <v>132.4</v>
      </c>
      <c r="S5">
        <v>130</v>
      </c>
      <c r="T5">
        <v>2.4000000000000057</v>
      </c>
    </row>
    <row r="6" spans="1:20" x14ac:dyDescent="0.3">
      <c r="A6" t="s">
        <v>78</v>
      </c>
      <c r="B6">
        <v>136</v>
      </c>
      <c r="C6">
        <v>132</v>
      </c>
      <c r="D6">
        <v>144</v>
      </c>
      <c r="E6">
        <v>139</v>
      </c>
      <c r="F6">
        <v>138</v>
      </c>
      <c r="G6">
        <f t="shared" si="0"/>
        <v>137.80000000000001</v>
      </c>
      <c r="H6">
        <f t="shared" si="1"/>
        <v>19.199999999999996</v>
      </c>
      <c r="I6">
        <v>137</v>
      </c>
      <c r="J6">
        <f t="shared" si="2"/>
        <v>0.80000000000001137</v>
      </c>
      <c r="L6" t="s">
        <v>78</v>
      </c>
      <c r="M6" t="s">
        <v>94</v>
      </c>
      <c r="N6" t="s">
        <v>13</v>
      </c>
      <c r="P6" t="s">
        <v>78</v>
      </c>
      <c r="Q6" t="s">
        <v>13</v>
      </c>
      <c r="R6">
        <v>137.80000000000001</v>
      </c>
      <c r="S6">
        <v>137</v>
      </c>
      <c r="T6">
        <v>0.80000000000001137</v>
      </c>
    </row>
    <row r="7" spans="1:20" x14ac:dyDescent="0.3">
      <c r="A7" t="s">
        <v>79</v>
      </c>
      <c r="B7">
        <v>134</v>
      </c>
      <c r="C7">
        <v>140</v>
      </c>
      <c r="D7">
        <v>143</v>
      </c>
      <c r="E7">
        <v>145</v>
      </c>
      <c r="F7">
        <v>143</v>
      </c>
      <c r="G7">
        <f t="shared" si="0"/>
        <v>141</v>
      </c>
      <c r="H7">
        <f t="shared" si="1"/>
        <v>18.5</v>
      </c>
      <c r="I7">
        <v>139</v>
      </c>
      <c r="J7">
        <f t="shared" si="2"/>
        <v>2</v>
      </c>
      <c r="L7" t="s">
        <v>79</v>
      </c>
      <c r="M7" t="s">
        <v>95</v>
      </c>
      <c r="N7" t="s">
        <v>11</v>
      </c>
      <c r="P7" t="s">
        <v>79</v>
      </c>
      <c r="Q7" t="s">
        <v>11</v>
      </c>
      <c r="R7">
        <v>141</v>
      </c>
      <c r="S7">
        <v>139</v>
      </c>
      <c r="T7">
        <v>2</v>
      </c>
    </row>
    <row r="8" spans="1:20" x14ac:dyDescent="0.3">
      <c r="A8" t="s">
        <v>80</v>
      </c>
      <c r="B8">
        <v>118</v>
      </c>
      <c r="C8">
        <v>128</v>
      </c>
      <c r="D8">
        <v>121</v>
      </c>
      <c r="E8">
        <v>115</v>
      </c>
      <c r="F8">
        <v>111</v>
      </c>
      <c r="G8">
        <f t="shared" si="0"/>
        <v>118.6</v>
      </c>
      <c r="H8">
        <f t="shared" si="1"/>
        <v>41.300000000000004</v>
      </c>
      <c r="I8">
        <v>117</v>
      </c>
      <c r="J8">
        <f t="shared" si="2"/>
        <v>1.5999999999999943</v>
      </c>
      <c r="L8" t="s">
        <v>80</v>
      </c>
      <c r="M8" t="s">
        <v>96</v>
      </c>
      <c r="N8" t="s">
        <v>12</v>
      </c>
      <c r="P8" t="s">
        <v>80</v>
      </c>
      <c r="Q8" t="s">
        <v>12</v>
      </c>
      <c r="R8">
        <v>118.6</v>
      </c>
      <c r="S8">
        <v>117</v>
      </c>
      <c r="T8">
        <v>1.5999999999999943</v>
      </c>
    </row>
    <row r="9" spans="1:20" x14ac:dyDescent="0.3">
      <c r="A9" t="s">
        <v>81</v>
      </c>
      <c r="B9">
        <v>74</v>
      </c>
      <c r="C9">
        <v>88</v>
      </c>
      <c r="D9">
        <v>110</v>
      </c>
      <c r="E9">
        <v>82</v>
      </c>
      <c r="F9">
        <v>96</v>
      </c>
      <c r="G9">
        <f t="shared" si="0"/>
        <v>90</v>
      </c>
      <c r="H9">
        <f t="shared" si="1"/>
        <v>190</v>
      </c>
      <c r="I9">
        <v>90</v>
      </c>
      <c r="J9">
        <f t="shared" si="2"/>
        <v>0</v>
      </c>
      <c r="L9" t="s">
        <v>81</v>
      </c>
      <c r="M9" t="s">
        <v>97</v>
      </c>
      <c r="N9" t="s">
        <v>48</v>
      </c>
      <c r="P9" t="s">
        <v>81</v>
      </c>
      <c r="Q9" t="s">
        <v>48</v>
      </c>
      <c r="R9">
        <v>90</v>
      </c>
      <c r="S9">
        <v>90</v>
      </c>
      <c r="T9">
        <v>0</v>
      </c>
    </row>
    <row r="10" spans="1:20" x14ac:dyDescent="0.3">
      <c r="A10" t="s">
        <v>82</v>
      </c>
      <c r="B10">
        <v>172</v>
      </c>
      <c r="C10">
        <v>167</v>
      </c>
      <c r="D10">
        <v>166</v>
      </c>
      <c r="E10">
        <v>172</v>
      </c>
      <c r="F10">
        <v>171</v>
      </c>
      <c r="G10">
        <f t="shared" si="0"/>
        <v>169.6</v>
      </c>
      <c r="H10">
        <f t="shared" si="1"/>
        <v>8.2999999999999989</v>
      </c>
      <c r="I10">
        <v>170</v>
      </c>
      <c r="J10">
        <f t="shared" si="2"/>
        <v>0.40000000000000568</v>
      </c>
      <c r="L10" t="s">
        <v>82</v>
      </c>
      <c r="M10" t="s">
        <v>98</v>
      </c>
      <c r="N10" t="s">
        <v>48</v>
      </c>
      <c r="P10" t="s">
        <v>82</v>
      </c>
      <c r="Q10" t="s">
        <v>48</v>
      </c>
      <c r="R10">
        <v>169.6</v>
      </c>
      <c r="S10">
        <v>170</v>
      </c>
      <c r="T10">
        <v>0.40000000000000568</v>
      </c>
    </row>
    <row r="11" spans="1:20" x14ac:dyDescent="0.3">
      <c r="A11" t="s">
        <v>83</v>
      </c>
      <c r="B11">
        <v>128</v>
      </c>
      <c r="C11">
        <v>133</v>
      </c>
      <c r="D11">
        <v>94</v>
      </c>
      <c r="E11">
        <v>109</v>
      </c>
      <c r="F11">
        <v>119</v>
      </c>
      <c r="G11">
        <f t="shared" si="0"/>
        <v>116.6</v>
      </c>
      <c r="H11">
        <f t="shared" si="1"/>
        <v>243.29999999999927</v>
      </c>
      <c r="I11">
        <v>89</v>
      </c>
      <c r="J11">
        <f t="shared" si="2"/>
        <v>27.599999999999994</v>
      </c>
      <c r="L11" t="s">
        <v>83</v>
      </c>
      <c r="M11" t="s">
        <v>99</v>
      </c>
      <c r="N11" t="s">
        <v>14</v>
      </c>
      <c r="P11" t="s">
        <v>83</v>
      </c>
      <c r="Q11" t="s">
        <v>14</v>
      </c>
      <c r="R11">
        <v>116.6</v>
      </c>
      <c r="S11">
        <v>89</v>
      </c>
      <c r="T11">
        <v>27.599999999999994</v>
      </c>
    </row>
    <row r="12" spans="1:20" x14ac:dyDescent="0.3">
      <c r="A12" t="s">
        <v>84</v>
      </c>
      <c r="B12">
        <v>127</v>
      </c>
      <c r="C12">
        <v>136</v>
      </c>
      <c r="D12">
        <v>132</v>
      </c>
      <c r="E12">
        <v>132</v>
      </c>
      <c r="F12">
        <v>136</v>
      </c>
      <c r="G12">
        <f t="shared" si="0"/>
        <v>132.6</v>
      </c>
      <c r="H12">
        <f t="shared" si="1"/>
        <v>13.799999999999999</v>
      </c>
      <c r="I12">
        <v>130</v>
      </c>
      <c r="J12">
        <f t="shared" si="2"/>
        <v>2.5999999999999943</v>
      </c>
      <c r="L12" t="s">
        <v>84</v>
      </c>
      <c r="M12" t="s">
        <v>103</v>
      </c>
      <c r="N12" t="s">
        <v>36</v>
      </c>
      <c r="P12" t="s">
        <v>84</v>
      </c>
      <c r="Q12" t="s">
        <v>36</v>
      </c>
      <c r="R12">
        <v>132.6</v>
      </c>
      <c r="S12">
        <v>130</v>
      </c>
      <c r="T12">
        <v>2.5999999999999943</v>
      </c>
    </row>
    <row r="13" spans="1:20" x14ac:dyDescent="0.3">
      <c r="A13" t="s">
        <v>85</v>
      </c>
      <c r="B13">
        <v>128</v>
      </c>
      <c r="C13">
        <v>132</v>
      </c>
      <c r="D13">
        <v>126</v>
      </c>
      <c r="E13">
        <v>139</v>
      </c>
      <c r="F13">
        <v>127</v>
      </c>
      <c r="G13">
        <f t="shared" si="0"/>
        <v>130.4</v>
      </c>
      <c r="H13">
        <f t="shared" si="1"/>
        <v>28.299999999999997</v>
      </c>
      <c r="I13">
        <v>130</v>
      </c>
      <c r="J13">
        <f t="shared" si="2"/>
        <v>0.40000000000000568</v>
      </c>
      <c r="L13" t="s">
        <v>85</v>
      </c>
      <c r="M13" t="s">
        <v>100</v>
      </c>
      <c r="N13" t="s">
        <v>16</v>
      </c>
      <c r="P13" t="s">
        <v>85</v>
      </c>
      <c r="Q13" t="s">
        <v>16</v>
      </c>
      <c r="R13">
        <v>130.4</v>
      </c>
      <c r="S13">
        <v>130</v>
      </c>
      <c r="T13">
        <v>0.40000000000000568</v>
      </c>
    </row>
    <row r="14" spans="1:20" x14ac:dyDescent="0.3">
      <c r="A14" t="s">
        <v>21</v>
      </c>
      <c r="B14">
        <v>138</v>
      </c>
      <c r="C14">
        <v>129</v>
      </c>
      <c r="D14">
        <v>131</v>
      </c>
      <c r="E14">
        <v>137</v>
      </c>
      <c r="F14">
        <v>133</v>
      </c>
      <c r="G14">
        <f t="shared" si="0"/>
        <v>133.6</v>
      </c>
      <c r="H14">
        <f t="shared" si="1"/>
        <v>14.799999999999999</v>
      </c>
      <c r="I14">
        <v>130</v>
      </c>
      <c r="J14">
        <f t="shared" si="2"/>
        <v>3.5999999999999943</v>
      </c>
      <c r="L14" t="s">
        <v>21</v>
      </c>
      <c r="M14" t="s">
        <v>101</v>
      </c>
      <c r="N14" t="s">
        <v>16</v>
      </c>
      <c r="P14" t="s">
        <v>21</v>
      </c>
      <c r="Q14" t="s">
        <v>16</v>
      </c>
      <c r="R14">
        <v>133.6</v>
      </c>
      <c r="S14">
        <v>130</v>
      </c>
      <c r="T14">
        <v>3.5999999999999943</v>
      </c>
    </row>
    <row r="15" spans="1:20" x14ac:dyDescent="0.3">
      <c r="A15" t="s">
        <v>86</v>
      </c>
      <c r="B15">
        <v>165</v>
      </c>
      <c r="C15">
        <v>156</v>
      </c>
      <c r="D15">
        <v>172</v>
      </c>
      <c r="E15">
        <v>170</v>
      </c>
      <c r="F15">
        <v>158</v>
      </c>
      <c r="G15">
        <f t="shared" si="0"/>
        <v>164.2</v>
      </c>
      <c r="H15">
        <f t="shared" si="1"/>
        <v>50.199999999999996</v>
      </c>
      <c r="I15">
        <v>166</v>
      </c>
      <c r="J15">
        <f t="shared" si="2"/>
        <v>1.8000000000000114</v>
      </c>
      <c r="L15" t="s">
        <v>86</v>
      </c>
      <c r="M15" t="s">
        <v>102</v>
      </c>
      <c r="N15" t="s">
        <v>16</v>
      </c>
      <c r="P15" t="s">
        <v>86</v>
      </c>
      <c r="Q15" t="s">
        <v>16</v>
      </c>
      <c r="R15">
        <v>164.2</v>
      </c>
      <c r="S15">
        <v>166</v>
      </c>
      <c r="T15">
        <v>1.8000000000000114</v>
      </c>
    </row>
    <row r="16" spans="1:20" x14ac:dyDescent="0.3">
      <c r="A16" t="s">
        <v>87</v>
      </c>
      <c r="B16">
        <v>169</v>
      </c>
      <c r="C16">
        <v>167</v>
      </c>
      <c r="D16">
        <v>168</v>
      </c>
      <c r="E16">
        <v>163</v>
      </c>
      <c r="F16">
        <v>165</v>
      </c>
      <c r="G16">
        <f t="shared" si="0"/>
        <v>166.4</v>
      </c>
      <c r="H16">
        <f t="shared" si="1"/>
        <v>5.8</v>
      </c>
      <c r="I16">
        <v>171</v>
      </c>
      <c r="J16">
        <f t="shared" si="2"/>
        <v>4.5999999999999943</v>
      </c>
      <c r="L16" t="s">
        <v>87</v>
      </c>
      <c r="M16" t="s">
        <v>104</v>
      </c>
      <c r="N16" t="s">
        <v>36</v>
      </c>
      <c r="P16" t="s">
        <v>87</v>
      </c>
      <c r="Q16" t="s">
        <v>36</v>
      </c>
      <c r="R16">
        <v>166.4</v>
      </c>
      <c r="S16">
        <v>171</v>
      </c>
      <c r="T16">
        <v>4.5999999999999943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Latencia</vt:lpstr>
      <vt:lpstr>Precisión</vt:lpstr>
      <vt:lpstr>Beat Detector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Sánchez Sánchez</dc:creator>
  <cp:lastModifiedBy>Alfredo Sánchez Sánchez</cp:lastModifiedBy>
  <dcterms:created xsi:type="dcterms:W3CDTF">2020-07-03T23:38:00Z</dcterms:created>
  <dcterms:modified xsi:type="dcterms:W3CDTF">2020-07-10T09:48:42Z</dcterms:modified>
</cp:coreProperties>
</file>