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slicers/slicer1.xml" ContentType="application/vnd.ms-excel.slicer+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pivotTables/pivotTable2.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pivotTables/pivotTable3.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pivotTables/pivotTable4.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hidePivotFieldList="1" defaultThemeVersion="124226"/>
  <bookViews>
    <workbookView xWindow="480" yWindow="120" windowWidth="18195" windowHeight="8445" tabRatio="636"/>
  </bookViews>
  <sheets>
    <sheet name="Balance" sheetId="1" r:id="rId1"/>
    <sheet name="Dashboard F" sheetId="12" r:id="rId2"/>
    <sheet name="I-O" sheetId="2" r:id="rId3"/>
    <sheet name="Speed_Params" sheetId="3" r:id="rId4"/>
    <sheet name="Cat" sheetId="4" r:id="rId5"/>
    <sheet name="Months" sheetId="5" r:id="rId6"/>
    <sheet name="Month-Year" sheetId="6" r:id="rId7"/>
    <sheet name="Val-Cat" sheetId="8" r:id="rId8"/>
    <sheet name="Val-Concept" sheetId="10" r:id="rId9"/>
    <sheet name="In-Out" sheetId="14" r:id="rId10"/>
    <sheet name="Sheet1" sheetId="15" r:id="rId11"/>
  </sheets>
  <definedNames>
    <definedName name="_Cat">Category[Category]</definedName>
    <definedName name="Slicer_Id_Cat">#N/A</definedName>
    <definedName name="Slicer_Month">#N/A</definedName>
    <definedName name="Slicer_YY">#N/A</definedName>
  </definedNames>
  <calcPr calcId="145621"/>
  <pivotCaches>
    <pivotCache cacheId="0"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Lst>
</workbook>
</file>

<file path=xl/calcChain.xml><?xml version="1.0" encoding="utf-8"?>
<calcChain xmlns="http://schemas.openxmlformats.org/spreadsheetml/2006/main">
  <c r="F11" i="2" l="1"/>
  <c r="M11" i="2" s="1"/>
  <c r="H11" i="2"/>
  <c r="I11" i="2"/>
  <c r="K11" i="2" s="1"/>
  <c r="J11" i="2"/>
  <c r="F10" i="2"/>
  <c r="M10" i="2" s="1"/>
  <c r="H10" i="2"/>
  <c r="I10" i="2"/>
  <c r="K10" i="2" s="1"/>
  <c r="J10" i="2"/>
  <c r="F9" i="2"/>
  <c r="M9" i="2" s="1"/>
  <c r="H9" i="2"/>
  <c r="I9" i="2"/>
  <c r="K9" i="2" s="1"/>
  <c r="J9" i="2"/>
  <c r="F8" i="2"/>
  <c r="M8" i="2" s="1"/>
  <c r="H8" i="2"/>
  <c r="I8" i="2"/>
  <c r="K8" i="2" s="1"/>
  <c r="J8" i="2"/>
  <c r="F7" i="2"/>
  <c r="L7" i="2" s="1"/>
  <c r="H7" i="2"/>
  <c r="I7" i="2"/>
  <c r="K7" i="2" s="1"/>
  <c r="J7" i="2"/>
  <c r="F6" i="2"/>
  <c r="M6" i="2" s="1"/>
  <c r="H6" i="2"/>
  <c r="I6" i="2"/>
  <c r="K6" i="2" s="1"/>
  <c r="J6" i="2"/>
  <c r="G11" i="2" l="1"/>
  <c r="G10" i="2"/>
  <c r="L11" i="2"/>
  <c r="G9" i="2"/>
  <c r="L10" i="2"/>
  <c r="L9" i="2"/>
  <c r="L8" i="2"/>
  <c r="G8" i="2"/>
  <c r="G7" i="2"/>
  <c r="M7" i="2"/>
  <c r="G6" i="2"/>
  <c r="L6" i="2"/>
  <c r="B6" i="15" l="1"/>
  <c r="F5" i="2" l="1"/>
  <c r="H5" i="2"/>
  <c r="I5" i="2"/>
  <c r="K5" i="2" s="1"/>
  <c r="J5" i="2"/>
  <c r="L5" i="2" l="1"/>
  <c r="M5" i="2"/>
  <c r="G5" i="2"/>
  <c r="AK7" i="12" l="1"/>
  <c r="AK6" i="12"/>
  <c r="AI9" i="12"/>
  <c r="AK9" i="12" s="1"/>
  <c r="AI8" i="12"/>
  <c r="AK8" i="12" s="1"/>
  <c r="AI7" i="12"/>
  <c r="AI6" i="12"/>
  <c r="AI5" i="12"/>
  <c r="AK5" i="12" s="1"/>
  <c r="AI4" i="12"/>
  <c r="AK4" i="12" s="1"/>
  <c r="AH10" i="12"/>
  <c r="AG10" i="12"/>
  <c r="AF10" i="12"/>
  <c r="AE10" i="12"/>
  <c r="AD10" i="12"/>
  <c r="AC10" i="12"/>
  <c r="D19" i="4" l="1"/>
  <c r="D18" i="4"/>
  <c r="D17" i="4"/>
  <c r="D16" i="4"/>
  <c r="D15" i="4"/>
  <c r="D14" i="4"/>
  <c r="D13" i="4"/>
  <c r="D12" i="4"/>
  <c r="D11" i="4"/>
  <c r="D10" i="4"/>
  <c r="D9" i="4"/>
  <c r="D8" i="4"/>
  <c r="D7" i="4"/>
  <c r="O4" i="2" s="1"/>
  <c r="D6" i="4"/>
  <c r="D5" i="4"/>
  <c r="D4" i="4"/>
  <c r="D3" i="4"/>
  <c r="D2" i="4"/>
  <c r="O3" i="2" s="1"/>
  <c r="A4" i="4"/>
  <c r="A5" i="4" s="1"/>
  <c r="A6" i="4" s="1"/>
  <c r="A7" i="4" s="1"/>
  <c r="A8" i="4" s="1"/>
  <c r="A9" i="4" s="1"/>
  <c r="A10" i="4" s="1"/>
  <c r="A11" i="4" s="1"/>
  <c r="A12" i="4" s="1"/>
  <c r="A13" i="4" s="1"/>
  <c r="A14" i="4" s="1"/>
  <c r="A15" i="4" s="1"/>
  <c r="A16" i="4" s="1"/>
  <c r="A17" i="4" s="1"/>
  <c r="A18" i="4" s="1"/>
  <c r="A19" i="4" s="1"/>
  <c r="A3" i="4"/>
  <c r="J3" i="2"/>
  <c r="J4" i="2"/>
  <c r="I3" i="2"/>
  <c r="K3" i="2" s="1"/>
  <c r="I4" i="2"/>
  <c r="K4" i="2" s="1"/>
  <c r="H3" i="2"/>
  <c r="H4" i="2"/>
  <c r="F3" i="2"/>
  <c r="F4" i="2"/>
  <c r="L4" i="3" l="1"/>
  <c r="L4" i="2"/>
  <c r="M4" i="2"/>
  <c r="L3" i="2"/>
  <c r="M3" i="2"/>
  <c r="G4" i="2"/>
  <c r="G3" i="2"/>
  <c r="B7" i="3"/>
  <c r="R2" i="2" l="1"/>
  <c r="K6" i="3" s="1"/>
  <c r="P2" i="2" l="1"/>
  <c r="K7" i="3" s="1"/>
  <c r="D6" i="3" l="1"/>
  <c r="C3" i="3"/>
  <c r="K8" i="3"/>
  <c r="L7" i="3"/>
  <c r="C4" i="3"/>
  <c r="D4" i="3"/>
  <c r="D3" i="3"/>
  <c r="C6" i="3"/>
  <c r="H2" i="3" l="1"/>
  <c r="H4" i="3" s="1"/>
  <c r="C5" i="3"/>
  <c r="D5" i="3"/>
  <c r="P3" i="2"/>
  <c r="A4" i="2"/>
  <c r="A5" i="2" s="1"/>
  <c r="A6" i="2" s="1"/>
  <c r="A7" i="2" s="1"/>
  <c r="A8" i="2" s="1"/>
  <c r="A9" i="2" s="1"/>
  <c r="A10" i="2" s="1"/>
  <c r="A11" i="2" s="1"/>
  <c r="P4" i="2" l="1"/>
  <c r="K2" i="3" l="1"/>
  <c r="K3" i="3"/>
  <c r="K4" i="3" l="1"/>
  <c r="F4" i="1" s="1"/>
</calcChain>
</file>

<file path=xl/sharedStrings.xml><?xml version="1.0" encoding="utf-8"?>
<sst xmlns="http://schemas.openxmlformats.org/spreadsheetml/2006/main" count="205" uniqueCount="118">
  <si>
    <t>Speedometer</t>
  </si>
  <si>
    <t>Start</t>
  </si>
  <si>
    <t>Initial</t>
  </si>
  <si>
    <t>Midle</t>
  </si>
  <si>
    <t>End</t>
  </si>
  <si>
    <t>Max</t>
  </si>
  <si>
    <t>Pointer</t>
  </si>
  <si>
    <t>Value</t>
  </si>
  <si>
    <t>Total</t>
  </si>
  <si>
    <t>Id</t>
  </si>
  <si>
    <t>Category</t>
  </si>
  <si>
    <t>Income</t>
  </si>
  <si>
    <t>Type</t>
  </si>
  <si>
    <t>I</t>
  </si>
  <si>
    <t>O</t>
  </si>
  <si>
    <t>Rent</t>
  </si>
  <si>
    <t>Travels</t>
  </si>
  <si>
    <t>Health</t>
  </si>
  <si>
    <t>Clothes</t>
  </si>
  <si>
    <t>Id_2</t>
  </si>
  <si>
    <t>Id_Cat</t>
  </si>
  <si>
    <t>Concept</t>
  </si>
  <si>
    <t>Date</t>
  </si>
  <si>
    <t>Abs_Amount</t>
  </si>
  <si>
    <t>Public Transport</t>
  </si>
  <si>
    <t>YY</t>
  </si>
  <si>
    <t>MM</t>
  </si>
  <si>
    <t>DD</t>
  </si>
  <si>
    <t>Formula</t>
  </si>
  <si>
    <t>Total filter</t>
  </si>
  <si>
    <t>Total records</t>
  </si>
  <si>
    <t>Equal</t>
  </si>
  <si>
    <t>Outcomes</t>
  </si>
  <si>
    <t>Incomes</t>
  </si>
  <si>
    <t>%</t>
  </si>
  <si>
    <t>Row Labels</t>
  </si>
  <si>
    <t>Grand Total</t>
  </si>
  <si>
    <t>Month</t>
  </si>
  <si>
    <t>Jan</t>
  </si>
  <si>
    <t>Feb</t>
  </si>
  <si>
    <t>Mar</t>
  </si>
  <si>
    <t>Apr</t>
  </si>
  <si>
    <t>May</t>
  </si>
  <si>
    <t>Jun</t>
  </si>
  <si>
    <t>Jul</t>
  </si>
  <si>
    <t>Aug</t>
  </si>
  <si>
    <t>Sep</t>
  </si>
  <si>
    <t>Oct</t>
  </si>
  <si>
    <t>Nov</t>
  </si>
  <si>
    <t>Dec</t>
  </si>
  <si>
    <t>Filtro</t>
  </si>
  <si>
    <t>No Filtro</t>
  </si>
  <si>
    <t>Parameters</t>
  </si>
  <si>
    <t>Comida</t>
  </si>
  <si>
    <t>Salidas</t>
  </si>
  <si>
    <t>Alkohol + Cervezas</t>
  </si>
  <si>
    <t>Renta</t>
  </si>
  <si>
    <t>Servicios</t>
  </si>
  <si>
    <t>Ene</t>
  </si>
  <si>
    <t>Abr</t>
  </si>
  <si>
    <t>Salario Neto</t>
  </si>
  <si>
    <t>Subtotal</t>
  </si>
  <si>
    <t>Disponibilidad</t>
  </si>
  <si>
    <t>Remittance +</t>
  </si>
  <si>
    <t>Profit</t>
  </si>
  <si>
    <t>Commission +</t>
  </si>
  <si>
    <t>Portfolio +</t>
  </si>
  <si>
    <t>Bank loan</t>
  </si>
  <si>
    <t>Mortgage</t>
  </si>
  <si>
    <t>Remittance -</t>
  </si>
  <si>
    <t>Public transport</t>
  </si>
  <si>
    <t>Private transport</t>
  </si>
  <si>
    <t>Security</t>
  </si>
  <si>
    <t>Energy</t>
  </si>
  <si>
    <t>Water</t>
  </si>
  <si>
    <t>Mobile phone</t>
  </si>
  <si>
    <t>Home cleaning</t>
  </si>
  <si>
    <t>Personal hygiene</t>
  </si>
  <si>
    <t>Pets</t>
  </si>
  <si>
    <t>Commission -</t>
  </si>
  <si>
    <t>Portfolio -</t>
  </si>
  <si>
    <t>Home furniture</t>
  </si>
  <si>
    <t>Entertainment</t>
  </si>
  <si>
    <t>Fee -</t>
  </si>
  <si>
    <t>Restaurant</t>
  </si>
  <si>
    <t>Family support</t>
  </si>
  <si>
    <t>Profesional Services +</t>
  </si>
  <si>
    <t>In</t>
  </si>
  <si>
    <t>Out</t>
  </si>
  <si>
    <t>Math</t>
  </si>
  <si>
    <t>OUT</t>
  </si>
  <si>
    <t>IN</t>
  </si>
  <si>
    <t>(All)</t>
  </si>
  <si>
    <t>Sum of In</t>
  </si>
  <si>
    <t>Sum of Out</t>
  </si>
  <si>
    <t>Supermarket</t>
  </si>
  <si>
    <t>Lunch</t>
  </si>
  <si>
    <t>Store</t>
  </si>
  <si>
    <t>Bar</t>
  </si>
  <si>
    <t>Electronics</t>
  </si>
  <si>
    <t>Bank Transfer -</t>
  </si>
  <si>
    <t>BGY - Milan</t>
  </si>
  <si>
    <t>Milan - Tor</t>
  </si>
  <si>
    <t>Tor - Milan</t>
  </si>
  <si>
    <t>Milan - BGY</t>
  </si>
  <si>
    <t>Pizeria</t>
  </si>
  <si>
    <t>Panes con pollo</t>
  </si>
  <si>
    <t>Super</t>
  </si>
  <si>
    <t>Rodrigo</t>
  </si>
  <si>
    <t>Tarjeta</t>
  </si>
  <si>
    <t>Mc Donald Milan Centrale</t>
  </si>
  <si>
    <t>Deposito tarjeta</t>
  </si>
  <si>
    <t>GTT</t>
  </si>
  <si>
    <t>Supermercado</t>
  </si>
  <si>
    <t>TIM</t>
  </si>
  <si>
    <t>Conad</t>
  </si>
  <si>
    <t>Migration</t>
  </si>
  <si>
    <t>Questura Torino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</si>
</sst>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43" formatCode="_(* #,##0.00_);_(* \(#,##0.00\);_(* &quot;-&quot;??_);_(@_)"/>
    <numFmt numFmtId="164" formatCode="yyyy/mm/dd"/>
  </numFmts>
  <fonts count="8" x14ac:knownFonts="1">
    <font>
      <sz val="11"/>
      <color theme="1"/>
      <name val="Calibri"/>
      <family val="2"/>
      <scheme val="minor"/>
    </font>
    <font>
      <b/>
      <sz val="11"/>
      <color theme="1"/>
      <name val="Calibri"/>
      <family val="2"/>
      <scheme val="minor"/>
    </font>
    <font>
      <b/>
      <i/>
      <sz val="11"/>
      <color theme="1"/>
      <name val="Calibri"/>
      <family val="2"/>
      <scheme val="minor"/>
    </font>
    <font>
      <b/>
      <sz val="11"/>
      <color theme="1"/>
      <name val="Calibri"/>
      <scheme val="minor"/>
    </font>
    <font>
      <sz val="11"/>
      <color theme="1"/>
      <name val="Calibri"/>
      <family val="2"/>
      <scheme val="minor"/>
    </font>
    <font>
      <b/>
      <sz val="11"/>
      <color rgb="FFFF0000"/>
      <name val="Calibri"/>
      <family val="2"/>
      <scheme val="minor"/>
    </font>
    <font>
      <b/>
      <sz val="11"/>
      <color rgb="FF00B050"/>
      <name val="Calibri"/>
      <family val="2"/>
      <scheme val="minor"/>
    </font>
    <font>
      <b/>
      <sz val="18"/>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3">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3">
    <xf numFmtId="0" fontId="0" fillId="0" borderId="0"/>
    <xf numFmtId="44" fontId="4" fillId="0" borderId="0" applyFont="0" applyFill="0" applyBorder="0" applyAlignment="0" applyProtection="0"/>
    <xf numFmtId="43" fontId="4" fillId="0" borderId="0" applyFont="0" applyFill="0" applyBorder="0" applyAlignment="0" applyProtection="0"/>
  </cellStyleXfs>
  <cellXfs count="26">
    <xf numFmtId="0" fontId="0" fillId="0" borderId="0" xfId="0"/>
    <xf numFmtId="0" fontId="1" fillId="0" borderId="0" xfId="0" applyFont="1"/>
    <xf numFmtId="2" fontId="0" fillId="0" borderId="0" xfId="0" applyNumberFormat="1"/>
    <xf numFmtId="164" fontId="0" fillId="0" borderId="0" xfId="0" applyNumberFormat="1"/>
    <xf numFmtId="0" fontId="0" fillId="0" borderId="0" xfId="0" applyNumberFormat="1"/>
    <xf numFmtId="1" fontId="0" fillId="0" borderId="0" xfId="0" applyNumberFormat="1"/>
    <xf numFmtId="4" fontId="0" fillId="0" borderId="0" xfId="0" applyNumberFormat="1"/>
    <xf numFmtId="0" fontId="0" fillId="2" borderId="0" xfId="0" applyFill="1"/>
    <xf numFmtId="0" fontId="2"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3" fillId="0" borderId="0" xfId="0" applyFont="1"/>
    <xf numFmtId="44" fontId="0" fillId="0" borderId="0" xfId="1" applyFont="1"/>
    <xf numFmtId="17" fontId="0" fillId="0" borderId="0" xfId="0" applyNumberFormat="1"/>
    <xf numFmtId="2" fontId="5" fillId="0" borderId="0" xfId="0" applyNumberFormat="1" applyFont="1"/>
    <xf numFmtId="0" fontId="5" fillId="0" borderId="0" xfId="0" applyFont="1"/>
    <xf numFmtId="2" fontId="6" fillId="0" borderId="0" xfId="0" applyNumberFormat="1" applyFont="1"/>
    <xf numFmtId="43" fontId="0" fillId="0" borderId="0" xfId="2" applyFont="1"/>
    <xf numFmtId="43" fontId="3" fillId="0" borderId="0" xfId="2" applyFont="1"/>
    <xf numFmtId="43" fontId="1" fillId="0" borderId="0" xfId="2" applyFont="1"/>
    <xf numFmtId="0" fontId="0" fillId="3" borderId="1" xfId="0" applyNumberFormat="1" applyFont="1" applyFill="1" applyBorder="1"/>
    <xf numFmtId="0" fontId="1" fillId="0" borderId="0" xfId="0" applyNumberFormat="1" applyFont="1"/>
    <xf numFmtId="0" fontId="0" fillId="3" borderId="2" xfId="0" applyNumberFormat="1" applyFont="1" applyFill="1" applyBorder="1"/>
    <xf numFmtId="0" fontId="0" fillId="0" borderId="0" xfId="0" applyNumberFormat="1" applyBorder="1"/>
    <xf numFmtId="0" fontId="7" fillId="0" borderId="0" xfId="0" applyFont="1" applyAlignment="1">
      <alignment horizontal="center"/>
    </xf>
  </cellXfs>
  <cellStyles count="3">
    <cellStyle name="Comma" xfId="2" builtinId="3"/>
    <cellStyle name="Currency" xfId="1" builtinId="4"/>
    <cellStyle name="Normal" xfId="0" builtinId="0"/>
  </cellStyles>
  <dxfs count="12">
    <dxf>
      <numFmt numFmtId="2" formatCode="0.00"/>
    </dxf>
    <dxf>
      <numFmt numFmtId="2" formatCode="0.00"/>
    </dxf>
    <dxf>
      <numFmt numFmtId="34" formatCode="_(&quot;$&quot;* #,##0.00_);_(&quot;$&quot;* \(#,##0.00\);_(&quot;$&quot;* &quot;-&quot;??_);_(@_)"/>
    </dxf>
    <dxf>
      <font>
        <b/>
        <i val="0"/>
        <strike val="0"/>
        <condense val="0"/>
        <extend val="0"/>
        <outline val="0"/>
        <shadow val="0"/>
        <u val="none"/>
        <vertAlign val="baseline"/>
        <sz val="11"/>
        <color theme="1"/>
        <name val="Calibri"/>
        <scheme val="minor"/>
      </font>
    </dxf>
    <dxf>
      <numFmt numFmtId="0" formatCode="General"/>
    </dxf>
    <dxf>
      <numFmt numFmtId="0" formatCode="General"/>
    </dxf>
    <dxf>
      <numFmt numFmtId="0" formatCode="General"/>
    </dxf>
    <dxf>
      <numFmt numFmtId="0" formatCode="General"/>
    </dxf>
    <dxf>
      <numFmt numFmtId="2" formatCode="0.00"/>
    </dxf>
    <dxf>
      <numFmt numFmtId="0" formatCode="General"/>
    </dxf>
    <dxf>
      <numFmt numFmtId="164" formatCode="yyyy/mm/dd"/>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54923001881402"/>
          <c:y val="4.4214217305718555E-2"/>
          <c:w val="0.70114342786797657"/>
          <c:h val="0.90547632948733536"/>
        </c:manualLayout>
      </c:layout>
      <c:doughnutChart>
        <c:varyColors val="1"/>
        <c:ser>
          <c:idx val="0"/>
          <c:order val="0"/>
          <c:tx>
            <c:strRef>
              <c:f>Speed_Params!$A$1</c:f>
              <c:strCache>
                <c:ptCount val="1"/>
                <c:pt idx="0">
                  <c:v>Speedometer</c:v>
                </c:pt>
              </c:strCache>
            </c:strRef>
          </c:tx>
          <c:dPt>
            <c:idx val="1"/>
            <c:bubble3D val="0"/>
            <c:spPr>
              <a:solidFill>
                <a:srgbClr val="00B050"/>
              </a:solidFill>
            </c:spPr>
          </c:dPt>
          <c:dPt>
            <c:idx val="2"/>
            <c:bubble3D val="0"/>
            <c:spPr>
              <a:solidFill>
                <a:srgbClr val="FFFF00"/>
              </a:solidFill>
            </c:spPr>
          </c:dPt>
          <c:dPt>
            <c:idx val="3"/>
            <c:bubble3D val="0"/>
            <c:spPr>
              <a:solidFill>
                <a:srgbClr val="FF0000"/>
              </a:solidFill>
            </c:spPr>
          </c:dPt>
          <c:dPt>
            <c:idx val="4"/>
            <c:bubble3D val="0"/>
            <c:explosion val="10"/>
            <c:spPr>
              <a:noFill/>
            </c:spPr>
          </c:dPt>
          <c:dLbls>
            <c:dLbl>
              <c:idx val="1"/>
              <c:layout>
                <c:manualLayout>
                  <c:x val="0.1834360027378508"/>
                  <c:y val="-0.23466658219725575"/>
                </c:manualLayout>
              </c:layout>
              <c:tx>
                <c:strRef>
                  <c:f>Speed_Params!$C$3</c:f>
                  <c:strCache>
                    <c:ptCount val="1"/>
                    <c:pt idx="0">
                      <c:v>195.00</c:v>
                    </c:pt>
                  </c:strCache>
                </c:strRef>
              </c:tx>
              <c:spPr/>
              <c:txPr>
                <a:bodyPr/>
                <a:lstStyle/>
                <a:p>
                  <a:pPr>
                    <a:defRPr b="1"/>
                  </a:pPr>
                  <a:endParaRPr lang="en-US"/>
                </a:p>
              </c:txPr>
              <c:showLegendKey val="0"/>
              <c:showVal val="1"/>
              <c:showCatName val="0"/>
              <c:showSerName val="0"/>
              <c:showPercent val="0"/>
              <c:showBubbleSize val="0"/>
            </c:dLbl>
            <c:dLbl>
              <c:idx val="2"/>
              <c:layout>
                <c:manualLayout>
                  <c:x val="0.1834360027378508"/>
                  <c:y val="-4.5714269259205666E-2"/>
                </c:manualLayout>
              </c:layout>
              <c:tx>
                <c:strRef>
                  <c:f>Speed_Params!$C$5</c:f>
                  <c:strCache>
                    <c:ptCount val="1"/>
                    <c:pt idx="0">
                      <c:v>292.50</c:v>
                    </c:pt>
                  </c:strCache>
                </c:strRef>
              </c:tx>
              <c:spPr/>
              <c:txPr>
                <a:bodyPr/>
                <a:lstStyle/>
                <a:p>
                  <a:pPr>
                    <a:defRPr b="1"/>
                  </a:pPr>
                  <a:endParaRPr lang="en-US"/>
                </a:p>
              </c:txPr>
              <c:showLegendKey val="0"/>
              <c:showVal val="1"/>
              <c:showCatName val="0"/>
              <c:showSerName val="0"/>
              <c:showPercent val="0"/>
              <c:showBubbleSize val="0"/>
            </c:dLbl>
            <c:dLbl>
              <c:idx val="3"/>
              <c:layout>
                <c:manualLayout>
                  <c:x val="0.16427104722792607"/>
                  <c:y val="0.11410796720184632"/>
                </c:manualLayout>
              </c:layout>
              <c:tx>
                <c:strRef>
                  <c:f>Speed_Params!$C$6</c:f>
                  <c:strCache>
                    <c:ptCount val="1"/>
                    <c:pt idx="0">
                      <c:v>390.00</c:v>
                    </c:pt>
                  </c:strCache>
                </c:strRef>
              </c:tx>
              <c:spPr/>
              <c:txPr>
                <a:bodyPr/>
                <a:lstStyle/>
                <a:p>
                  <a:pPr>
                    <a:defRPr b="1"/>
                  </a:pPr>
                  <a:endParaRPr lang="en-US"/>
                </a:p>
              </c:txPr>
              <c:showLegendKey val="0"/>
              <c:showVal val="1"/>
              <c:showCatName val="0"/>
              <c:showSerName val="0"/>
              <c:showPercent val="0"/>
              <c:showBubbleSize val="0"/>
            </c:dLbl>
            <c:showLegendKey val="0"/>
            <c:showVal val="0"/>
            <c:showCatName val="0"/>
            <c:showSerName val="0"/>
            <c:showPercent val="0"/>
            <c:showBubbleSize val="0"/>
          </c:dLbls>
          <c:val>
            <c:numRef>
              <c:f>Speed_Params!$B$2:$B$6</c:f>
              <c:numCache>
                <c:formatCode>General</c:formatCode>
                <c:ptCount val="5"/>
                <c:pt idx="0">
                  <c:v>0</c:v>
                </c:pt>
                <c:pt idx="1">
                  <c:v>50</c:v>
                </c:pt>
                <c:pt idx="2">
                  <c:v>30</c:v>
                </c:pt>
                <c:pt idx="3">
                  <c:v>20</c:v>
                </c:pt>
                <c:pt idx="4">
                  <c:v>100</c:v>
                </c:pt>
              </c:numCache>
            </c:numRef>
          </c:val>
        </c:ser>
        <c:dLbls>
          <c:showLegendKey val="0"/>
          <c:showVal val="0"/>
          <c:showCatName val="0"/>
          <c:showSerName val="0"/>
          <c:showPercent val="0"/>
          <c:showBubbleSize val="0"/>
          <c:showLeaderLines val="1"/>
        </c:dLbls>
        <c:firstSliceAng val="270"/>
        <c:holeSize val="50"/>
      </c:doughnutChart>
      <c:doughnutChart>
        <c:varyColors val="1"/>
        <c:ser>
          <c:idx val="1"/>
          <c:order val="1"/>
          <c:tx>
            <c:strRef>
              <c:f>Speed_Params!$G$1</c:f>
              <c:strCache>
                <c:ptCount val="1"/>
                <c:pt idx="0">
                  <c:v>Pointer</c:v>
                </c:pt>
              </c:strCache>
            </c:strRef>
          </c:tx>
          <c:dPt>
            <c:idx val="0"/>
            <c:bubble3D val="0"/>
            <c:spPr>
              <a:noFill/>
            </c:spPr>
          </c:dPt>
          <c:dPt>
            <c:idx val="1"/>
            <c:bubble3D val="0"/>
            <c:explosion val="12"/>
            <c:spPr>
              <a:solidFill>
                <a:schemeClr val="tx1"/>
              </a:solidFill>
            </c:spPr>
          </c:dPt>
          <c:dPt>
            <c:idx val="2"/>
            <c:bubble3D val="0"/>
            <c:spPr>
              <a:noFill/>
            </c:spPr>
          </c:dPt>
          <c:dLbls>
            <c:dLbl>
              <c:idx val="1"/>
              <c:layout>
                <c:manualLayout>
                  <c:x val="-0.15309702140890927"/>
                  <c:y val="-0.16309269013291189"/>
                </c:manualLayout>
              </c:layout>
              <c:tx>
                <c:strRef>
                  <c:f>Speed_Params!$K$6</c:f>
                  <c:strCache>
                    <c:ptCount val="1"/>
                    <c:pt idx="0">
                      <c:v>225.00</c:v>
                    </c:pt>
                  </c:strCache>
                </c:strRef>
              </c:tx>
              <c:numFmt formatCode="#,##0.00" sourceLinked="0"/>
              <c:spPr/>
              <c:txPr>
                <a:bodyPr anchor="t" anchorCtr="0"/>
                <a:lstStyle/>
                <a:p>
                  <a:pPr>
                    <a:defRPr sz="1200" baseline="0">
                      <a:solidFill>
                        <a:srgbClr val="FF0000"/>
                      </a:solidFill>
                    </a:defRPr>
                  </a:pPr>
                  <a:endParaRPr lang="en-US"/>
                </a:p>
              </c:txPr>
              <c:showLegendKey val="0"/>
              <c:showVal val="1"/>
              <c:showCatName val="0"/>
              <c:showSerName val="0"/>
              <c:showPercent val="0"/>
              <c:showBubbleSize val="0"/>
            </c:dLbl>
            <c:numFmt formatCode="#,##0.00" sourceLinked="0"/>
            <c:showLegendKey val="0"/>
            <c:showVal val="0"/>
            <c:showCatName val="0"/>
            <c:showSerName val="0"/>
            <c:showPercent val="0"/>
            <c:showBubbleSize val="0"/>
          </c:dLbls>
          <c:val>
            <c:numRef>
              <c:f>Speed_Params!$H$2:$H$4</c:f>
              <c:numCache>
                <c:formatCode>General</c:formatCode>
                <c:ptCount val="3"/>
                <c:pt idx="0">
                  <c:v>57</c:v>
                </c:pt>
                <c:pt idx="1">
                  <c:v>2</c:v>
                </c:pt>
                <c:pt idx="2">
                  <c:v>141</c:v>
                </c:pt>
              </c:numCache>
            </c:numRef>
          </c:val>
        </c:ser>
        <c:dLbls>
          <c:showLegendKey val="0"/>
          <c:showVal val="0"/>
          <c:showCatName val="0"/>
          <c:showSerName val="0"/>
          <c:showPercent val="0"/>
          <c:showBubbleSize val="0"/>
          <c:showLeaderLines val="1"/>
        </c:dLbls>
        <c:firstSliceAng val="270"/>
        <c:holeSize val="10"/>
      </c:doughnutChart>
    </c:plotArea>
    <c:plotVisOnly val="1"/>
    <c:dispBlanksAs val="gap"/>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[Income_Outcome.xlsx]Val-Cat!PivotTable1</c:name>
    <c:fmtId val="4"/>
  </c:pivotSource>
  <c:chart>
    <c:autoTitleDeleted val="1"/>
    <c:pivotFmts>
      <c:pivotFmt>
        <c:idx val="0"/>
        <c:marker>
          <c:symbol val="none"/>
        </c:marker>
        <c:dLbl>
          <c:idx val="0"/>
          <c:delete val="1"/>
        </c:dLbl>
      </c:pivotFmt>
      <c:pivotFmt>
        <c:idx val="1"/>
        <c:marker>
          <c:symbol val="none"/>
        </c:marker>
        <c:dLbl>
          <c:idx val="0"/>
          <c:spPr/>
          <c:txPr>
            <a:bodyPr rot="2700000"/>
            <a:lstStyle/>
            <a:p>
              <a:pPr>
                <a:defRPr/>
              </a:pPr>
              <a:endParaRPr lang="en-US"/>
            </a:p>
          </c:txPr>
          <c:showLegendKey val="0"/>
          <c:showVal val="1"/>
          <c:showCatName val="0"/>
          <c:showSerName val="0"/>
          <c:showPercent val="0"/>
          <c:showBubbleSize val="0"/>
        </c:dLbl>
      </c:pivotFmt>
      <c:pivotFmt>
        <c:idx val="2"/>
        <c:spPr>
          <a:solidFill>
            <a:srgbClr val="00B050"/>
          </a:solidFill>
        </c:spPr>
      </c:pivotFmt>
      <c:pivotFmt>
        <c:idx val="3"/>
        <c:spPr>
          <a:gradFill>
            <a:gsLst>
              <a:gs pos="0">
                <a:srgbClr val="000082"/>
              </a:gs>
              <a:gs pos="30000">
                <a:srgbClr val="66008F"/>
              </a:gs>
              <a:gs pos="64999">
                <a:srgbClr val="BA0066"/>
              </a:gs>
              <a:gs pos="89999">
                <a:srgbClr val="FF0000"/>
              </a:gs>
              <a:gs pos="100000">
                <a:srgbClr val="FF8200"/>
              </a:gs>
            </a:gsLst>
            <a:lin ang="5400000" scaled="0"/>
          </a:gradFill>
        </c:spPr>
        <c:marker>
          <c:symbol val="none"/>
        </c:marker>
        <c:dLbl>
          <c:idx val="0"/>
          <c:spPr>
            <a:noFill/>
          </c:spPr>
          <c:txPr>
            <a:bodyPr rot="-2700000"/>
            <a:lstStyle/>
            <a:p>
              <a:pPr>
                <a:defRPr sz="900" b="1" i="0" baseline="0"/>
              </a:pPr>
              <a:endParaRPr lang="en-US"/>
            </a:p>
          </c:txPr>
          <c:dLblPos val="outEnd"/>
          <c:showLegendKey val="0"/>
          <c:showVal val="1"/>
          <c:showCatName val="0"/>
          <c:showSerName val="0"/>
          <c:showPercent val="0"/>
          <c:showBubbleSize val="0"/>
        </c:dLbl>
      </c:pivotFmt>
      <c:pivotFmt>
        <c:idx val="4"/>
        <c:marker>
          <c:symbol val="none"/>
        </c:marker>
      </c:pivotFmt>
      <c:pivotFmt>
        <c:idx val="5"/>
        <c:marker>
          <c:symbol val="none"/>
        </c:marker>
        <c:dLbl>
          <c:idx val="0"/>
          <c:spPr/>
          <c:txPr>
            <a:bodyPr/>
            <a:lstStyle/>
            <a:p>
              <a:pPr>
                <a:defRPr/>
              </a:pPr>
              <a:endParaRPr lang="en-US"/>
            </a:p>
          </c:txPr>
          <c:showLegendKey val="0"/>
          <c:showVal val="1"/>
          <c:showCatName val="0"/>
          <c:showSerName val="0"/>
          <c:showPercent val="0"/>
          <c:showBubbleSize val="0"/>
        </c:dLbl>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dLbl>
          <c:idx val="0"/>
          <c:numFmt formatCode="#&quot;&quot;" sourceLinked="0"/>
          <c:spPr/>
          <c:txPr>
            <a:bodyPr/>
            <a:lstStyle/>
            <a:p>
              <a:pPr>
                <a:defRPr/>
              </a:pPr>
              <a:endParaRPr lang="en-US"/>
            </a:p>
          </c:txPr>
          <c:showLegendKey val="0"/>
          <c:showVal val="1"/>
          <c:showCatName val="0"/>
          <c:showSerName val="0"/>
          <c:showPercent val="0"/>
          <c:showBubbleSize val="0"/>
        </c:dLbl>
      </c:pivotFmt>
      <c:pivotFmt>
        <c:idx val="11"/>
        <c:marker>
          <c:symbol val="none"/>
        </c:marker>
        <c:dLbl>
          <c:idx val="0"/>
          <c:numFmt formatCode="#&quot;&quot;" sourceLinked="0"/>
          <c:spPr/>
          <c:txPr>
            <a:bodyPr/>
            <a:lstStyle/>
            <a:p>
              <a:pPr>
                <a:defRPr/>
              </a:pPr>
              <a:endParaRPr lang="en-US"/>
            </a:p>
          </c:txPr>
          <c:showLegendKey val="0"/>
          <c:showVal val="1"/>
          <c:showCatName val="0"/>
          <c:showSerName val="0"/>
          <c:showPercent val="0"/>
          <c:showBubbleSize val="0"/>
        </c:dLbl>
      </c:pivotFmt>
      <c:pivotFmt>
        <c:idx val="12"/>
        <c:marker>
          <c:symbol val="none"/>
        </c:marker>
        <c:dLbl>
          <c:idx val="0"/>
          <c:numFmt formatCode="#&quot;&quot;" sourceLinked="0"/>
          <c:spPr/>
          <c:txPr>
            <a:bodyPr/>
            <a:lstStyle/>
            <a:p>
              <a:pPr>
                <a:defRPr/>
              </a:pPr>
              <a:endParaRPr lang="en-US"/>
            </a:p>
          </c:txPr>
          <c:showLegendKey val="0"/>
          <c:showVal val="1"/>
          <c:showCatName val="0"/>
          <c:showSerName val="0"/>
          <c:showPercent val="0"/>
          <c:showBubbleSize val="0"/>
        </c:dLbl>
      </c:pivotFmt>
      <c:pivotFmt>
        <c:idx val="13"/>
        <c:marker>
          <c:symbol val="none"/>
        </c:marker>
        <c:dLbl>
          <c:idx val="0"/>
          <c:numFmt formatCode="#&quot;&quot;" sourceLinked="0"/>
          <c:spPr/>
          <c:txPr>
            <a:bodyPr/>
            <a:lstStyle/>
            <a:p>
              <a:pPr>
                <a:defRPr/>
              </a:pPr>
              <a:endParaRPr lang="en-US"/>
            </a:p>
          </c:txPr>
          <c:showLegendKey val="0"/>
          <c:showVal val="1"/>
          <c:showCatName val="0"/>
          <c:showSerName val="0"/>
          <c:showPercent val="0"/>
          <c:showBubbleSize val="0"/>
        </c:dLbl>
      </c:pivotFmt>
      <c:pivotFmt>
        <c:idx val="14"/>
        <c:marker>
          <c:symbol val="none"/>
        </c:marker>
        <c:dLbl>
          <c:idx val="0"/>
          <c:layout/>
          <c:numFmt formatCode="#&quot;&quot;" sourceLinked="0"/>
          <c:spPr/>
          <c:txPr>
            <a:bodyPr/>
            <a:lstStyle/>
            <a:p>
              <a:pPr>
                <a:defRPr/>
              </a:pPr>
              <a:endParaRPr lang="en-US"/>
            </a:p>
          </c:txPr>
          <c:showLegendKey val="0"/>
          <c:showVal val="1"/>
          <c:showCatName val="0"/>
          <c:showSerName val="0"/>
          <c:showPercent val="0"/>
          <c:showBubbleSize val="0"/>
        </c:dLbl>
      </c:pivotFmt>
      <c:pivotFmt>
        <c:idx val="15"/>
        <c:marker>
          <c:symbol val="none"/>
        </c:marker>
        <c:dLbl>
          <c:idx val="0"/>
          <c:layout/>
          <c:numFmt formatCode="#&quot;&quot;" sourceLinked="0"/>
          <c:spPr/>
          <c:txPr>
            <a:bodyPr/>
            <a:lstStyle/>
            <a:p>
              <a:pPr>
                <a:defRPr/>
              </a:pPr>
              <a:endParaRPr lang="en-US"/>
            </a:p>
          </c:txPr>
          <c:showLegendKey val="0"/>
          <c:showVal val="1"/>
          <c:showCatName val="0"/>
          <c:showSerName val="0"/>
          <c:showPercent val="0"/>
          <c:showBubbleSize val="0"/>
        </c:dLbl>
      </c:pivotFmt>
    </c:pivotFmts>
    <c:plotArea>
      <c:layout>
        <c:manualLayout>
          <c:layoutTarget val="inner"/>
          <c:xMode val="edge"/>
          <c:yMode val="edge"/>
          <c:x val="0.11334369388037022"/>
          <c:y val="0.24936264663340951"/>
          <c:w val="0.75442969108930713"/>
          <c:h val="0.71763098135447334"/>
        </c:manualLayout>
      </c:layout>
      <c:barChart>
        <c:barDir val="col"/>
        <c:grouping val="clustered"/>
        <c:varyColors val="0"/>
        <c:ser>
          <c:idx val="0"/>
          <c:order val="0"/>
          <c:tx>
            <c:strRef>
              <c:f>'Val-Cat'!$B$3</c:f>
              <c:strCache>
                <c:ptCount val="1"/>
                <c:pt idx="0">
                  <c:v>Sum of In</c:v>
                </c:pt>
              </c:strCache>
            </c:strRef>
          </c:tx>
          <c:invertIfNegative val="0"/>
          <c:dLbls>
            <c:numFmt formatCode="#&quot;&quot;" sourceLinked="0"/>
            <c:spPr/>
            <c:txPr>
              <a:bodyPr/>
              <a:lstStyle/>
              <a:p>
                <a:pPr>
                  <a:defRPr/>
                </a:pPr>
                <a:endParaRPr lang="en-US"/>
              </a:p>
            </c:txPr>
            <c:showLegendKey val="0"/>
            <c:showVal val="1"/>
            <c:showCatName val="0"/>
            <c:showSerName val="0"/>
            <c:showPercent val="0"/>
            <c:showBubbleSize val="0"/>
            <c:showLeaderLines val="0"/>
          </c:dLbls>
          <c:cat>
            <c:strRef>
              <c:f>'Val-Cat'!$A$4:$A$9</c:f>
              <c:strCache>
                <c:ptCount val="5"/>
                <c:pt idx="0">
                  <c:v>Income</c:v>
                </c:pt>
                <c:pt idx="1">
                  <c:v>Migration</c:v>
                </c:pt>
                <c:pt idx="2">
                  <c:v>Supermarket</c:v>
                </c:pt>
                <c:pt idx="3">
                  <c:v>Public transport</c:v>
                </c:pt>
                <c:pt idx="4">
                  <c:v>Mobile phone</c:v>
                </c:pt>
              </c:strCache>
            </c:strRef>
          </c:cat>
          <c:val>
            <c:numRef>
              <c:f>'Val-Cat'!$B$4:$B$9</c:f>
              <c:numCache>
                <c:formatCode>0.00</c:formatCode>
                <c:ptCount val="5"/>
                <c:pt idx="0">
                  <c:v>390</c:v>
                </c:pt>
                <c:pt idx="1">
                  <c:v>0</c:v>
                </c:pt>
                <c:pt idx="2">
                  <c:v>0</c:v>
                </c:pt>
                <c:pt idx="3">
                  <c:v>0</c:v>
                </c:pt>
                <c:pt idx="4">
                  <c:v>0</c:v>
                </c:pt>
              </c:numCache>
            </c:numRef>
          </c:val>
        </c:ser>
        <c:ser>
          <c:idx val="1"/>
          <c:order val="1"/>
          <c:tx>
            <c:strRef>
              <c:f>'Val-Cat'!$C$3</c:f>
              <c:strCache>
                <c:ptCount val="1"/>
                <c:pt idx="0">
                  <c:v>Sum of Out</c:v>
                </c:pt>
              </c:strCache>
            </c:strRef>
          </c:tx>
          <c:invertIfNegative val="0"/>
          <c:dLbls>
            <c:numFmt formatCode="#&quot;&quot;" sourceLinked="0"/>
            <c:spPr/>
            <c:txPr>
              <a:bodyPr/>
              <a:lstStyle/>
              <a:p>
                <a:pPr>
                  <a:defRPr/>
                </a:pPr>
                <a:endParaRPr lang="en-US"/>
              </a:p>
            </c:txPr>
            <c:showLegendKey val="0"/>
            <c:showVal val="1"/>
            <c:showCatName val="0"/>
            <c:showSerName val="0"/>
            <c:showPercent val="0"/>
            <c:showBubbleSize val="0"/>
            <c:showLeaderLines val="0"/>
          </c:dLbls>
          <c:cat>
            <c:strRef>
              <c:f>'Val-Cat'!$A$4:$A$9</c:f>
              <c:strCache>
                <c:ptCount val="5"/>
                <c:pt idx="0">
                  <c:v>Income</c:v>
                </c:pt>
                <c:pt idx="1">
                  <c:v>Migration</c:v>
                </c:pt>
                <c:pt idx="2">
                  <c:v>Supermarket</c:v>
                </c:pt>
                <c:pt idx="3">
                  <c:v>Public transport</c:v>
                </c:pt>
                <c:pt idx="4">
                  <c:v>Mobile phone</c:v>
                </c:pt>
              </c:strCache>
            </c:strRef>
          </c:cat>
          <c:val>
            <c:numRef>
              <c:f>'Val-Cat'!$C$4:$C$9</c:f>
              <c:numCache>
                <c:formatCode>0.00</c:formatCode>
                <c:ptCount val="5"/>
                <c:pt idx="0">
                  <c:v>0</c:v>
                </c:pt>
                <c:pt idx="1">
                  <c:v>20</c:v>
                </c:pt>
                <c:pt idx="2">
                  <c:v>125</c:v>
                </c:pt>
                <c:pt idx="3">
                  <c:v>50</c:v>
                </c:pt>
                <c:pt idx="4">
                  <c:v>30</c:v>
                </c:pt>
              </c:numCache>
            </c:numRef>
          </c:val>
        </c:ser>
        <c:dLbls>
          <c:showLegendKey val="0"/>
          <c:showVal val="0"/>
          <c:showCatName val="0"/>
          <c:showSerName val="0"/>
          <c:showPercent val="0"/>
          <c:showBubbleSize val="0"/>
        </c:dLbls>
        <c:gapWidth val="150"/>
        <c:axId val="38109952"/>
        <c:axId val="38111488"/>
      </c:barChart>
      <c:catAx>
        <c:axId val="38109952"/>
        <c:scaling>
          <c:orientation val="minMax"/>
        </c:scaling>
        <c:delete val="0"/>
        <c:axPos val="b"/>
        <c:majorTickMark val="none"/>
        <c:minorTickMark val="none"/>
        <c:tickLblPos val="high"/>
        <c:crossAx val="38111488"/>
        <c:crosses val="autoZero"/>
        <c:auto val="1"/>
        <c:lblAlgn val="ctr"/>
        <c:lblOffset val="100"/>
        <c:noMultiLvlLbl val="0"/>
      </c:catAx>
      <c:valAx>
        <c:axId val="38111488"/>
        <c:scaling>
          <c:orientation val="minMax"/>
        </c:scaling>
        <c:delete val="0"/>
        <c:axPos val="l"/>
        <c:majorGridlines/>
        <c:numFmt formatCode="0.00" sourceLinked="1"/>
        <c:majorTickMark val="out"/>
        <c:minorTickMark val="none"/>
        <c:tickLblPos val="nextTo"/>
        <c:crossAx val="38109952"/>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[Income_Outcome.xlsx]Val-Concept!PivotTable2</c:name>
    <c:fmtId val="4"/>
  </c:pivotSource>
  <c:chart>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spPr>
          <a:gradFill>
            <a:gsLst>
              <a:gs pos="0">
                <a:srgbClr val="000082"/>
              </a:gs>
              <a:gs pos="30000">
                <a:srgbClr val="66008F"/>
              </a:gs>
              <a:gs pos="64999">
                <a:srgbClr val="BA0066"/>
              </a:gs>
              <a:gs pos="89999">
                <a:srgbClr val="FF0000"/>
              </a:gs>
              <a:gs pos="100000">
                <a:srgbClr val="FF8200"/>
              </a:gs>
            </a:gsLst>
            <a:lin ang="5400000" scaled="0"/>
          </a:gradFill>
        </c:spPr>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marker>
          <c:symbol val="none"/>
        </c:marker>
        <c:dLbl>
          <c:idx val="0"/>
          <c:spPr/>
          <c:txPr>
            <a:bodyPr/>
            <a:lstStyle/>
            <a:p>
              <a:pPr>
                <a:defRPr/>
              </a:pPr>
              <a:endParaRPr lang="en-US"/>
            </a:p>
          </c:txPr>
          <c:showLegendKey val="0"/>
          <c:showVal val="1"/>
          <c:showCatName val="0"/>
          <c:showSerName val="0"/>
          <c:showPercent val="0"/>
          <c:showBubbleSize val="0"/>
        </c:dLbl>
      </c:pivotFmt>
      <c:pivotFmt>
        <c:idx val="4"/>
        <c:dLbl>
          <c:idx val="0"/>
          <c:delete val="1"/>
        </c:dLbl>
      </c:pivotFmt>
      <c:pivotFmt>
        <c:idx val="5"/>
        <c:dLbl>
          <c:idx val="0"/>
          <c:delete val="1"/>
        </c:dLbl>
      </c:pivotFmt>
      <c:pivotFmt>
        <c:idx val="6"/>
        <c:dLbl>
          <c:idx val="0"/>
          <c:delete val="1"/>
        </c:dLbl>
      </c:pivotFmt>
      <c:pivotFmt>
        <c:idx val="7"/>
        <c:dLbl>
          <c:idx val="0"/>
          <c:delete val="1"/>
        </c:dLbl>
      </c:pivotFmt>
      <c:pivotFmt>
        <c:idx val="8"/>
        <c:dLbl>
          <c:idx val="0"/>
          <c:delete val="1"/>
        </c:dLbl>
      </c:pivotFmt>
      <c:pivotFmt>
        <c:idx val="9"/>
        <c:dLbl>
          <c:idx val="0"/>
          <c:delete val="1"/>
        </c:dLbl>
      </c:pivotFmt>
      <c:pivotFmt>
        <c:idx val="10"/>
        <c:dLbl>
          <c:idx val="0"/>
          <c:delete val="1"/>
        </c:dLbl>
      </c:pivotFmt>
      <c:pivotFmt>
        <c:idx val="11"/>
        <c:dLbl>
          <c:idx val="0"/>
          <c:delete val="1"/>
        </c:dLbl>
      </c:pivotFmt>
      <c:pivotFmt>
        <c:idx val="12"/>
        <c:dLbl>
          <c:idx val="0"/>
          <c:delete val="1"/>
        </c:dLbl>
      </c:pivotFmt>
      <c:pivotFmt>
        <c:idx val="13"/>
        <c:dLbl>
          <c:idx val="0"/>
          <c:delete val="1"/>
        </c:dLbl>
      </c:pivotFmt>
      <c:pivotFmt>
        <c:idx val="14"/>
        <c:dLbl>
          <c:idx val="0"/>
          <c:delete val="1"/>
        </c:dLbl>
      </c:pivotFmt>
      <c:pivotFmt>
        <c:idx val="15"/>
        <c:dLbl>
          <c:idx val="0"/>
          <c:delete val="1"/>
        </c:dLbl>
      </c:pivotFmt>
      <c:pivotFmt>
        <c:idx val="16"/>
        <c:dLbl>
          <c:idx val="0"/>
          <c:delete val="1"/>
        </c:dLbl>
      </c:pivotFmt>
      <c:pivotFmt>
        <c:idx val="17"/>
        <c:dLbl>
          <c:idx val="0"/>
          <c:delete val="1"/>
        </c:dLbl>
      </c:pivotFmt>
      <c:pivotFmt>
        <c:idx val="18"/>
        <c:dLbl>
          <c:idx val="0"/>
          <c:delete val="1"/>
        </c:dLbl>
      </c:pivotFmt>
      <c:pivotFmt>
        <c:idx val="19"/>
        <c:dLbl>
          <c:idx val="0"/>
          <c:delete val="1"/>
        </c:dLbl>
      </c:pivotFmt>
      <c:pivotFmt>
        <c:idx val="20"/>
        <c:dLbl>
          <c:idx val="0"/>
          <c:delete val="1"/>
        </c:dLbl>
      </c:pivotFmt>
      <c:pivotFmt>
        <c:idx val="21"/>
        <c:dLbl>
          <c:idx val="0"/>
          <c:delete val="1"/>
        </c:dLbl>
      </c:pivotFmt>
      <c:pivotFmt>
        <c:idx val="22"/>
        <c:dLbl>
          <c:idx val="0"/>
          <c:delete val="1"/>
        </c:dLbl>
      </c:pivotFmt>
      <c:pivotFmt>
        <c:idx val="23"/>
        <c:marker>
          <c:symbol val="none"/>
        </c:marker>
        <c:dLbl>
          <c:idx val="0"/>
          <c:spPr/>
          <c:txPr>
            <a:bodyPr/>
            <a:lstStyle/>
            <a:p>
              <a:pPr>
                <a:defRPr/>
              </a:pPr>
              <a:endParaRPr lang="en-US"/>
            </a:p>
          </c:txPr>
          <c:showLegendKey val="0"/>
          <c:showVal val="1"/>
          <c:showCatName val="0"/>
          <c:showSerName val="0"/>
          <c:showPercent val="0"/>
          <c:showBubbleSize val="0"/>
        </c:dLbl>
      </c:pivotFmt>
      <c:pivotFmt>
        <c:idx val="24"/>
        <c:dLbl>
          <c:idx val="0"/>
          <c:delete val="1"/>
        </c:dLbl>
      </c:pivotFmt>
      <c:pivotFmt>
        <c:idx val="25"/>
        <c:dLbl>
          <c:idx val="0"/>
          <c:delete val="1"/>
        </c:dLbl>
      </c:pivotFmt>
      <c:pivotFmt>
        <c:idx val="26"/>
        <c:dLbl>
          <c:idx val="0"/>
          <c:delete val="1"/>
        </c:dLbl>
      </c:pivotFmt>
      <c:pivotFmt>
        <c:idx val="27"/>
        <c:dLbl>
          <c:idx val="0"/>
          <c:delete val="1"/>
        </c:dLbl>
      </c:pivotFmt>
      <c:pivotFmt>
        <c:idx val="28"/>
        <c:dLbl>
          <c:idx val="0"/>
          <c:delete val="1"/>
        </c:dLbl>
      </c:pivotFmt>
      <c:pivotFmt>
        <c:idx val="29"/>
        <c:dLbl>
          <c:idx val="0"/>
          <c:delete val="1"/>
        </c:dLbl>
      </c:pivotFmt>
      <c:pivotFmt>
        <c:idx val="30"/>
        <c:dLbl>
          <c:idx val="0"/>
          <c:delete val="1"/>
        </c:dLbl>
      </c:pivotFmt>
      <c:pivotFmt>
        <c:idx val="31"/>
        <c:dLbl>
          <c:idx val="0"/>
          <c:delete val="1"/>
        </c:dLbl>
      </c:pivotFmt>
      <c:pivotFmt>
        <c:idx val="32"/>
        <c:dLbl>
          <c:idx val="0"/>
          <c:delete val="1"/>
        </c:dLbl>
      </c:pivotFmt>
      <c:pivotFmt>
        <c:idx val="33"/>
        <c:dLbl>
          <c:idx val="0"/>
          <c:delete val="1"/>
        </c:dLbl>
      </c:pivotFmt>
      <c:pivotFmt>
        <c:idx val="34"/>
        <c:dLbl>
          <c:idx val="0"/>
          <c:delete val="1"/>
        </c:dLbl>
      </c:pivotFmt>
      <c:pivotFmt>
        <c:idx val="35"/>
        <c:dLbl>
          <c:idx val="0"/>
          <c:delete val="1"/>
        </c:dLbl>
      </c:pivotFmt>
      <c:pivotFmt>
        <c:idx val="36"/>
        <c:dLbl>
          <c:idx val="0"/>
          <c:delete val="1"/>
        </c:dLbl>
      </c:pivotFmt>
      <c:pivotFmt>
        <c:idx val="37"/>
        <c:dLbl>
          <c:idx val="0"/>
          <c:delete val="1"/>
        </c:dLbl>
      </c:pivotFmt>
      <c:pivotFmt>
        <c:idx val="38"/>
        <c:dLbl>
          <c:idx val="0"/>
          <c:delete val="1"/>
        </c:dLbl>
      </c:pivotFmt>
      <c:pivotFmt>
        <c:idx val="39"/>
        <c:dLbl>
          <c:idx val="0"/>
          <c:delete val="1"/>
        </c:dLbl>
      </c:pivotFmt>
      <c:pivotFmt>
        <c:idx val="40"/>
        <c:dLbl>
          <c:idx val="0"/>
          <c:delete val="1"/>
        </c:dLbl>
      </c:pivotFmt>
      <c:pivotFmt>
        <c:idx val="41"/>
        <c:dLbl>
          <c:idx val="0"/>
          <c:delete val="1"/>
        </c:dLbl>
      </c:pivotFmt>
      <c:pivotFmt>
        <c:idx val="42"/>
        <c:dLbl>
          <c:idx val="0"/>
          <c:delete val="1"/>
        </c:dLbl>
      </c:pivotFmt>
      <c:pivotFmt>
        <c:idx val="43"/>
        <c:dLbl>
          <c:idx val="0"/>
          <c:delete val="1"/>
        </c:dLbl>
      </c:pivotFmt>
      <c:pivotFmt>
        <c:idx val="44"/>
        <c:dLbl>
          <c:idx val="0"/>
          <c:delete val="1"/>
        </c:dLbl>
      </c:pivotFmt>
      <c:pivotFmt>
        <c:idx val="45"/>
        <c:marker>
          <c:symbol val="none"/>
        </c:marker>
      </c:pivotFmt>
      <c:pivotFmt>
        <c:idx val="46"/>
        <c:marker>
          <c:symbol val="none"/>
        </c:marker>
      </c:pivotFmt>
      <c:pivotFmt>
        <c:idx val="47"/>
        <c:marker>
          <c:symbol val="none"/>
        </c:marker>
        <c:dLbl>
          <c:idx val="0"/>
          <c:numFmt formatCode="#&quot;&quot;" sourceLinked="0"/>
          <c:spPr/>
          <c:txPr>
            <a:bodyPr/>
            <a:lstStyle/>
            <a:p>
              <a:pPr>
                <a:defRPr/>
              </a:pPr>
              <a:endParaRPr lang="en-US"/>
            </a:p>
          </c:txPr>
          <c:showLegendKey val="0"/>
          <c:showVal val="1"/>
          <c:showCatName val="0"/>
          <c:showSerName val="0"/>
          <c:showPercent val="0"/>
          <c:showBubbleSize val="0"/>
        </c:dLbl>
      </c:pivotFmt>
      <c:pivotFmt>
        <c:idx val="48"/>
        <c:marker>
          <c:symbol val="none"/>
        </c:marker>
        <c:dLbl>
          <c:idx val="0"/>
          <c:numFmt formatCode="#&quot;&quot;" sourceLinked="0"/>
          <c:spPr/>
          <c:txPr>
            <a:bodyPr/>
            <a:lstStyle/>
            <a:p>
              <a:pPr>
                <a:defRPr/>
              </a:pPr>
              <a:endParaRPr lang="en-US"/>
            </a:p>
          </c:txPr>
          <c:showLegendKey val="0"/>
          <c:showVal val="1"/>
          <c:showCatName val="0"/>
          <c:showSerName val="0"/>
          <c:showPercent val="0"/>
          <c:showBubbleSize val="0"/>
        </c:dLbl>
      </c:pivotFmt>
      <c:pivotFmt>
        <c:idx val="49"/>
        <c:marker>
          <c:symbol val="none"/>
        </c:marker>
        <c:dLbl>
          <c:idx val="0"/>
          <c:numFmt formatCode="#&quot;&quot;" sourceLinked="0"/>
          <c:spPr/>
          <c:txPr>
            <a:bodyPr/>
            <a:lstStyle/>
            <a:p>
              <a:pPr>
                <a:defRPr/>
              </a:pPr>
              <a:endParaRPr lang="en-US"/>
            </a:p>
          </c:txPr>
          <c:showLegendKey val="0"/>
          <c:showVal val="1"/>
          <c:showCatName val="0"/>
          <c:showSerName val="0"/>
          <c:showPercent val="0"/>
          <c:showBubbleSize val="0"/>
        </c:dLbl>
      </c:pivotFmt>
      <c:pivotFmt>
        <c:idx val="50"/>
        <c:marker>
          <c:symbol val="none"/>
        </c:marker>
        <c:dLbl>
          <c:idx val="0"/>
          <c:numFmt formatCode="#&quot;&quot;" sourceLinked="0"/>
          <c:spPr/>
          <c:txPr>
            <a:bodyPr/>
            <a:lstStyle/>
            <a:p>
              <a:pPr>
                <a:defRPr/>
              </a:pPr>
              <a:endParaRPr lang="en-US"/>
            </a:p>
          </c:txPr>
          <c:showLegendKey val="0"/>
          <c:showVal val="1"/>
          <c:showCatName val="0"/>
          <c:showSerName val="0"/>
          <c:showPercent val="0"/>
          <c:showBubbleSize val="0"/>
        </c:dLbl>
      </c:pivotFmt>
      <c:pivotFmt>
        <c:idx val="51"/>
        <c:marker>
          <c:symbol val="none"/>
        </c:marker>
        <c:dLbl>
          <c:idx val="0"/>
          <c:layout/>
          <c:numFmt formatCode="#&quot;&quot;" sourceLinked="0"/>
          <c:spPr/>
          <c:txPr>
            <a:bodyPr/>
            <a:lstStyle/>
            <a:p>
              <a:pPr>
                <a:defRPr/>
              </a:pPr>
              <a:endParaRPr lang="en-US"/>
            </a:p>
          </c:txPr>
          <c:showLegendKey val="0"/>
          <c:showVal val="1"/>
          <c:showCatName val="0"/>
          <c:showSerName val="0"/>
          <c:showPercent val="0"/>
          <c:showBubbleSize val="0"/>
        </c:dLbl>
      </c:pivotFmt>
      <c:pivotFmt>
        <c:idx val="52"/>
        <c:marker>
          <c:symbol val="none"/>
        </c:marker>
        <c:dLbl>
          <c:idx val="0"/>
          <c:layout/>
          <c:numFmt formatCode="#&quot;&quot;" sourceLinked="0"/>
          <c:spPr/>
          <c:txPr>
            <a:bodyPr/>
            <a:lstStyle/>
            <a:p>
              <a:pPr>
                <a:defRPr/>
              </a:pPr>
              <a:endParaRPr lang="en-US"/>
            </a:p>
          </c:txPr>
          <c:showLegendKey val="0"/>
          <c:showVal val="1"/>
          <c:showCatName val="0"/>
          <c:showSerName val="0"/>
          <c:showPercent val="0"/>
          <c:showBubbleSize val="0"/>
        </c:dLbl>
      </c:pivotFmt>
    </c:pivotFmts>
    <c:plotArea>
      <c:layout/>
      <c:barChart>
        <c:barDir val="bar"/>
        <c:grouping val="clustered"/>
        <c:varyColors val="0"/>
        <c:ser>
          <c:idx val="0"/>
          <c:order val="0"/>
          <c:tx>
            <c:strRef>
              <c:f>'Val-Concept'!$B$3</c:f>
              <c:strCache>
                <c:ptCount val="1"/>
                <c:pt idx="0">
                  <c:v>Sum of In</c:v>
                </c:pt>
              </c:strCache>
            </c:strRef>
          </c:tx>
          <c:invertIfNegative val="0"/>
          <c:dLbls>
            <c:numFmt formatCode="#&quot;&quot;" sourceLinked="0"/>
            <c:spPr/>
            <c:txPr>
              <a:bodyPr/>
              <a:lstStyle/>
              <a:p>
                <a:pPr>
                  <a:defRPr/>
                </a:pPr>
                <a:endParaRPr lang="en-US"/>
              </a:p>
            </c:txPr>
            <c:showLegendKey val="0"/>
            <c:showVal val="1"/>
            <c:showCatName val="0"/>
            <c:showSerName val="0"/>
            <c:showPercent val="0"/>
            <c:showBubbleSize val="0"/>
            <c:showLeaderLines val="0"/>
          </c:dLbls>
          <c:cat>
            <c:strRef>
              <c:f>'Val-Concept'!$A$4:$A$10</c:f>
              <c:strCache>
                <c:ptCount val="6"/>
                <c:pt idx="0">
                  <c:v>Supermercado</c:v>
                </c:pt>
                <c:pt idx="1">
                  <c:v>TIM</c:v>
                </c:pt>
                <c:pt idx="2">
                  <c:v>GTT</c:v>
                </c:pt>
                <c:pt idx="3">
                  <c:v>Conad</c:v>
                </c:pt>
                <c:pt idx="4">
                  <c:v>Questura Torino</c:v>
                </c:pt>
                <c:pt idx="5">
                  <c:v>Deposito tarjeta</c:v>
                </c:pt>
              </c:strCache>
            </c:strRef>
          </c:cat>
          <c:val>
            <c:numRef>
              <c:f>'Val-Concept'!$B$4:$B$10</c:f>
              <c:numCache>
                <c:formatCode>General</c:formatCode>
                <c:ptCount val="6"/>
                <c:pt idx="0">
                  <c:v>0</c:v>
                </c:pt>
                <c:pt idx="1">
                  <c:v>0</c:v>
                </c:pt>
                <c:pt idx="2">
                  <c:v>0</c:v>
                </c:pt>
                <c:pt idx="3">
                  <c:v>0</c:v>
                </c:pt>
                <c:pt idx="4">
                  <c:v>0</c:v>
                </c:pt>
                <c:pt idx="5">
                  <c:v>390</c:v>
                </c:pt>
              </c:numCache>
            </c:numRef>
          </c:val>
        </c:ser>
        <c:ser>
          <c:idx val="1"/>
          <c:order val="1"/>
          <c:tx>
            <c:strRef>
              <c:f>'Val-Concept'!$C$3</c:f>
              <c:strCache>
                <c:ptCount val="1"/>
                <c:pt idx="0">
                  <c:v>Sum of Out</c:v>
                </c:pt>
              </c:strCache>
            </c:strRef>
          </c:tx>
          <c:invertIfNegative val="0"/>
          <c:dLbls>
            <c:numFmt formatCode="#&quot;&quot;" sourceLinked="0"/>
            <c:spPr/>
            <c:txPr>
              <a:bodyPr/>
              <a:lstStyle/>
              <a:p>
                <a:pPr>
                  <a:defRPr/>
                </a:pPr>
                <a:endParaRPr lang="en-US"/>
              </a:p>
            </c:txPr>
            <c:showLegendKey val="0"/>
            <c:showVal val="1"/>
            <c:showCatName val="0"/>
            <c:showSerName val="0"/>
            <c:showPercent val="0"/>
            <c:showBubbleSize val="0"/>
            <c:showLeaderLines val="0"/>
          </c:dLbls>
          <c:cat>
            <c:strRef>
              <c:f>'Val-Concept'!$A$4:$A$10</c:f>
              <c:strCache>
                <c:ptCount val="6"/>
                <c:pt idx="0">
                  <c:v>Supermercado</c:v>
                </c:pt>
                <c:pt idx="1">
                  <c:v>TIM</c:v>
                </c:pt>
                <c:pt idx="2">
                  <c:v>GTT</c:v>
                </c:pt>
                <c:pt idx="3">
                  <c:v>Conad</c:v>
                </c:pt>
                <c:pt idx="4">
                  <c:v>Questura Torino</c:v>
                </c:pt>
                <c:pt idx="5">
                  <c:v>Deposito tarjeta</c:v>
                </c:pt>
              </c:strCache>
            </c:strRef>
          </c:cat>
          <c:val>
            <c:numRef>
              <c:f>'Val-Concept'!$C$4:$C$10</c:f>
              <c:numCache>
                <c:formatCode>General</c:formatCode>
                <c:ptCount val="6"/>
                <c:pt idx="0">
                  <c:v>75</c:v>
                </c:pt>
                <c:pt idx="1">
                  <c:v>30</c:v>
                </c:pt>
                <c:pt idx="2">
                  <c:v>50</c:v>
                </c:pt>
                <c:pt idx="3">
                  <c:v>50</c:v>
                </c:pt>
                <c:pt idx="4">
                  <c:v>20</c:v>
                </c:pt>
                <c:pt idx="5">
                  <c:v>0</c:v>
                </c:pt>
              </c:numCache>
            </c:numRef>
          </c:val>
        </c:ser>
        <c:dLbls>
          <c:showLegendKey val="0"/>
          <c:showVal val="0"/>
          <c:showCatName val="0"/>
          <c:showSerName val="0"/>
          <c:showPercent val="0"/>
          <c:showBubbleSize val="0"/>
        </c:dLbls>
        <c:gapWidth val="150"/>
        <c:axId val="38166528"/>
        <c:axId val="38168064"/>
      </c:barChart>
      <c:catAx>
        <c:axId val="38166528"/>
        <c:scaling>
          <c:orientation val="minMax"/>
        </c:scaling>
        <c:delete val="0"/>
        <c:axPos val="l"/>
        <c:majorTickMark val="out"/>
        <c:minorTickMark val="none"/>
        <c:tickLblPos val="high"/>
        <c:crossAx val="38168064"/>
        <c:crosses val="autoZero"/>
        <c:auto val="1"/>
        <c:lblAlgn val="ctr"/>
        <c:lblOffset val="100"/>
        <c:noMultiLvlLbl val="0"/>
      </c:catAx>
      <c:valAx>
        <c:axId val="38168064"/>
        <c:scaling>
          <c:orientation val="minMax"/>
        </c:scaling>
        <c:delete val="0"/>
        <c:axPos val="b"/>
        <c:majorGridlines/>
        <c:numFmt formatCode="General" sourceLinked="1"/>
        <c:majorTickMark val="out"/>
        <c:minorTickMark val="none"/>
        <c:tickLblPos val="nextTo"/>
        <c:crossAx val="3816652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[Income_Outcome.xlsx]Month-Year!PivotTable1</c:name>
    <c:fmtId val="11"/>
  </c:pivotSource>
  <c:chart>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marker>
          <c:symbol val="none"/>
        </c:marker>
        <c:dLbl>
          <c:idx val="0"/>
          <c:spPr/>
          <c:txPr>
            <a:bodyPr/>
            <a:lstStyle/>
            <a:p>
              <a:pPr>
                <a:defRPr/>
              </a:pPr>
              <a:endParaRPr lang="en-US"/>
            </a:p>
          </c:txPr>
          <c:showLegendKey val="0"/>
          <c:showVal val="1"/>
          <c:showCatName val="0"/>
          <c:showSerName val="0"/>
          <c:showPercent val="0"/>
          <c:showBubbleSize val="0"/>
        </c:dLbl>
      </c:pivotFmt>
      <c:pivotFmt>
        <c:idx val="4"/>
        <c:marker>
          <c:symbol val="none"/>
        </c:marker>
        <c:dLbl>
          <c:idx val="0"/>
          <c:spPr/>
          <c:txPr>
            <a:bodyPr/>
            <a:lstStyle/>
            <a:p>
              <a:pPr>
                <a:defRPr/>
              </a:pPr>
              <a:endParaRPr lang="en-US"/>
            </a:p>
          </c:txPr>
          <c:showLegendKey val="0"/>
          <c:showVal val="1"/>
          <c:showCatName val="0"/>
          <c:showSerName val="0"/>
          <c:showPercent val="0"/>
          <c:showBubbleSize val="0"/>
        </c:dLbl>
      </c:pivotFmt>
      <c:pivotFmt>
        <c:idx val="5"/>
        <c:marker>
          <c:symbol val="none"/>
        </c:marker>
        <c:dLbl>
          <c:idx val="0"/>
          <c:spPr/>
          <c:txPr>
            <a:bodyPr/>
            <a:lstStyle/>
            <a:p>
              <a:pPr>
                <a:defRPr/>
              </a:pPr>
              <a:endParaRPr lang="en-US"/>
            </a:p>
          </c:txPr>
          <c:showLegendKey val="0"/>
          <c:showVal val="1"/>
          <c:showCatName val="0"/>
          <c:showSerName val="0"/>
          <c:showPercent val="0"/>
          <c:showBubbleSize val="0"/>
        </c:dLbl>
      </c:pivotFmt>
      <c:pivotFmt>
        <c:idx val="6"/>
        <c:marker>
          <c:symbol val="none"/>
        </c:marker>
        <c:dLbl>
          <c:idx val="0"/>
          <c:spPr/>
          <c:txPr>
            <a:bodyPr/>
            <a:lstStyle/>
            <a:p>
              <a:pPr>
                <a:defRPr/>
              </a:pPr>
              <a:endParaRPr lang="en-US"/>
            </a:p>
          </c:txPr>
          <c:showLegendKey val="0"/>
          <c:showVal val="1"/>
          <c:showCatName val="0"/>
          <c:showSerName val="0"/>
          <c:showPercent val="0"/>
          <c:showBubbleSize val="0"/>
        </c:dLbl>
      </c:pivotFmt>
      <c:pivotFmt>
        <c:idx val="7"/>
        <c:marker>
          <c:symbol val="none"/>
        </c:marker>
        <c:dLbl>
          <c:idx val="0"/>
          <c:layout/>
          <c:spPr/>
          <c:txPr>
            <a:bodyPr rot="-2700000"/>
            <a:lstStyle/>
            <a:p>
              <a:pPr>
                <a:defRPr/>
              </a:pPr>
              <a:endParaRPr lang="en-US"/>
            </a:p>
          </c:txPr>
          <c:showLegendKey val="0"/>
          <c:showVal val="1"/>
          <c:showCatName val="0"/>
          <c:showSerName val="0"/>
          <c:showPercent val="0"/>
          <c:showBubbleSize val="0"/>
        </c:dLbl>
      </c:pivotFmt>
      <c:pivotFmt>
        <c:idx val="8"/>
        <c:marker>
          <c:symbol val="none"/>
        </c:marker>
        <c:dLbl>
          <c:idx val="0"/>
          <c:layout/>
          <c:spPr/>
          <c:txPr>
            <a:bodyPr rot="-2700000"/>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'Month-Year'!$B$3</c:f>
              <c:strCache>
                <c:ptCount val="1"/>
                <c:pt idx="0">
                  <c:v>Sum of In</c:v>
                </c:pt>
              </c:strCache>
            </c:strRef>
          </c:tx>
          <c:invertIfNegative val="0"/>
          <c:dLbls>
            <c:spPr/>
            <c:txPr>
              <a:bodyPr rot="-2700000"/>
              <a:lstStyle/>
              <a:p>
                <a:pPr>
                  <a:defRPr/>
                </a:pPr>
                <a:endParaRPr lang="en-US"/>
              </a:p>
            </c:txPr>
            <c:showLegendKey val="0"/>
            <c:showVal val="1"/>
            <c:showCatName val="0"/>
            <c:showSerName val="0"/>
            <c:showPercent val="0"/>
            <c:showBubbleSize val="0"/>
            <c:showLeaderLines val="0"/>
          </c:dLbls>
          <c:cat>
            <c:multiLvlStrRef>
              <c:f>'Month-Year'!$A$4:$A$7</c:f>
              <c:multiLvlStrCache>
                <c:ptCount val="2"/>
                <c:lvl>
                  <c:pt idx="0">
                    <c:v>Jan</c:v>
                  </c:pt>
                  <c:pt idx="1">
                    <c:v>Feb</c:v>
                  </c:pt>
                </c:lvl>
                <c:lvl>
                  <c:pt idx="0">
                    <c:v>2020</c:v>
                  </c:pt>
                </c:lvl>
              </c:multiLvlStrCache>
            </c:multiLvlStrRef>
          </c:cat>
          <c:val>
            <c:numRef>
              <c:f>'Month-Year'!$B$4:$B$7</c:f>
              <c:numCache>
                <c:formatCode>General</c:formatCode>
                <c:ptCount val="2"/>
                <c:pt idx="0">
                  <c:v>170</c:v>
                </c:pt>
                <c:pt idx="1">
                  <c:v>220</c:v>
                </c:pt>
              </c:numCache>
            </c:numRef>
          </c:val>
        </c:ser>
        <c:ser>
          <c:idx val="1"/>
          <c:order val="1"/>
          <c:tx>
            <c:strRef>
              <c:f>'Month-Year'!$C$3</c:f>
              <c:strCache>
                <c:ptCount val="1"/>
                <c:pt idx="0">
                  <c:v>Sum of Out</c:v>
                </c:pt>
              </c:strCache>
            </c:strRef>
          </c:tx>
          <c:invertIfNegative val="0"/>
          <c:dLbls>
            <c:spPr/>
            <c:txPr>
              <a:bodyPr rot="-2700000"/>
              <a:lstStyle/>
              <a:p>
                <a:pPr>
                  <a:defRPr/>
                </a:pPr>
                <a:endParaRPr lang="en-US"/>
              </a:p>
            </c:txPr>
            <c:showLegendKey val="0"/>
            <c:showVal val="1"/>
            <c:showCatName val="0"/>
            <c:showSerName val="0"/>
            <c:showPercent val="0"/>
            <c:showBubbleSize val="0"/>
            <c:showLeaderLines val="0"/>
          </c:dLbls>
          <c:cat>
            <c:multiLvlStrRef>
              <c:f>'Month-Year'!$A$4:$A$7</c:f>
              <c:multiLvlStrCache>
                <c:ptCount val="2"/>
                <c:lvl>
                  <c:pt idx="0">
                    <c:v>Jan</c:v>
                  </c:pt>
                  <c:pt idx="1">
                    <c:v>Feb</c:v>
                  </c:pt>
                </c:lvl>
                <c:lvl>
                  <c:pt idx="0">
                    <c:v>2020</c:v>
                  </c:pt>
                </c:lvl>
              </c:multiLvlStrCache>
            </c:multiLvlStrRef>
          </c:cat>
          <c:val>
            <c:numRef>
              <c:f>'Month-Year'!$C$4:$C$7</c:f>
              <c:numCache>
                <c:formatCode>General</c:formatCode>
                <c:ptCount val="2"/>
                <c:pt idx="0">
                  <c:v>110</c:v>
                </c:pt>
                <c:pt idx="1">
                  <c:v>115</c:v>
                </c:pt>
              </c:numCache>
            </c:numRef>
          </c:val>
        </c:ser>
        <c:dLbls>
          <c:showLegendKey val="0"/>
          <c:showVal val="0"/>
          <c:showCatName val="0"/>
          <c:showSerName val="0"/>
          <c:showPercent val="0"/>
          <c:showBubbleSize val="0"/>
        </c:dLbls>
        <c:gapWidth val="150"/>
        <c:axId val="38225792"/>
        <c:axId val="38227328"/>
      </c:barChart>
      <c:catAx>
        <c:axId val="38225792"/>
        <c:scaling>
          <c:orientation val="minMax"/>
        </c:scaling>
        <c:delete val="0"/>
        <c:axPos val="b"/>
        <c:majorTickMark val="out"/>
        <c:minorTickMark val="none"/>
        <c:tickLblPos val="nextTo"/>
        <c:crossAx val="38227328"/>
        <c:crosses val="autoZero"/>
        <c:auto val="1"/>
        <c:lblAlgn val="ctr"/>
        <c:lblOffset val="100"/>
        <c:noMultiLvlLbl val="0"/>
      </c:catAx>
      <c:valAx>
        <c:axId val="38227328"/>
        <c:scaling>
          <c:orientation val="minMax"/>
        </c:scaling>
        <c:delete val="0"/>
        <c:axPos val="l"/>
        <c:majorGridlines/>
        <c:numFmt formatCode="General" sourceLinked="1"/>
        <c:majorTickMark val="out"/>
        <c:minorTickMark val="none"/>
        <c:tickLblPos val="nextTo"/>
        <c:crossAx val="38225792"/>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[Income_Outcome.xlsx]Month-Year!PivotTable1</c:name>
    <c:fmtId val="9"/>
  </c:pivotSource>
  <c:chart>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4"/>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'Month-Year'!$B$3</c:f>
              <c:strCache>
                <c:ptCount val="1"/>
                <c:pt idx="0">
                  <c:v>Sum of In</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multiLvlStrRef>
              <c:f>'Month-Year'!$A$4:$A$7</c:f>
              <c:multiLvlStrCache>
                <c:ptCount val="2"/>
                <c:lvl>
                  <c:pt idx="0">
                    <c:v>Jan</c:v>
                  </c:pt>
                  <c:pt idx="1">
                    <c:v>Feb</c:v>
                  </c:pt>
                </c:lvl>
                <c:lvl>
                  <c:pt idx="0">
                    <c:v>2020</c:v>
                  </c:pt>
                </c:lvl>
              </c:multiLvlStrCache>
            </c:multiLvlStrRef>
          </c:cat>
          <c:val>
            <c:numRef>
              <c:f>'Month-Year'!$B$4:$B$7</c:f>
              <c:numCache>
                <c:formatCode>General</c:formatCode>
                <c:ptCount val="2"/>
                <c:pt idx="0">
                  <c:v>170</c:v>
                </c:pt>
                <c:pt idx="1">
                  <c:v>220</c:v>
                </c:pt>
              </c:numCache>
            </c:numRef>
          </c:val>
        </c:ser>
        <c:ser>
          <c:idx val="1"/>
          <c:order val="1"/>
          <c:tx>
            <c:strRef>
              <c:f>'Month-Year'!$C$3</c:f>
              <c:strCache>
                <c:ptCount val="1"/>
                <c:pt idx="0">
                  <c:v>Sum of Out</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multiLvlStrRef>
              <c:f>'Month-Year'!$A$4:$A$7</c:f>
              <c:multiLvlStrCache>
                <c:ptCount val="2"/>
                <c:lvl>
                  <c:pt idx="0">
                    <c:v>Jan</c:v>
                  </c:pt>
                  <c:pt idx="1">
                    <c:v>Feb</c:v>
                  </c:pt>
                </c:lvl>
                <c:lvl>
                  <c:pt idx="0">
                    <c:v>2020</c:v>
                  </c:pt>
                </c:lvl>
              </c:multiLvlStrCache>
            </c:multiLvlStrRef>
          </c:cat>
          <c:val>
            <c:numRef>
              <c:f>'Month-Year'!$C$4:$C$7</c:f>
              <c:numCache>
                <c:formatCode>General</c:formatCode>
                <c:ptCount val="2"/>
                <c:pt idx="0">
                  <c:v>110</c:v>
                </c:pt>
                <c:pt idx="1">
                  <c:v>115</c:v>
                </c:pt>
              </c:numCache>
            </c:numRef>
          </c:val>
        </c:ser>
        <c:dLbls>
          <c:showLegendKey val="0"/>
          <c:showVal val="0"/>
          <c:showCatName val="0"/>
          <c:showSerName val="0"/>
          <c:showPercent val="0"/>
          <c:showBubbleSize val="0"/>
        </c:dLbls>
        <c:gapWidth val="150"/>
        <c:axId val="38388096"/>
        <c:axId val="38389632"/>
      </c:barChart>
      <c:catAx>
        <c:axId val="38388096"/>
        <c:scaling>
          <c:orientation val="minMax"/>
        </c:scaling>
        <c:delete val="0"/>
        <c:axPos val="b"/>
        <c:majorTickMark val="out"/>
        <c:minorTickMark val="none"/>
        <c:tickLblPos val="nextTo"/>
        <c:crossAx val="38389632"/>
        <c:crosses val="autoZero"/>
        <c:auto val="1"/>
        <c:lblAlgn val="ctr"/>
        <c:lblOffset val="100"/>
        <c:noMultiLvlLbl val="0"/>
      </c:catAx>
      <c:valAx>
        <c:axId val="38389632"/>
        <c:scaling>
          <c:orientation val="minMax"/>
        </c:scaling>
        <c:delete val="0"/>
        <c:axPos val="l"/>
        <c:majorGridlines/>
        <c:numFmt formatCode="General" sourceLinked="1"/>
        <c:majorTickMark val="out"/>
        <c:minorTickMark val="none"/>
        <c:tickLblPos val="nextTo"/>
        <c:crossAx val="383880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[Income_Outcome.xlsx]Val-Cat!PivotTable1</c:name>
    <c:fmtId val="0"/>
  </c:pivotSource>
  <c:chart>
    <c:autoTitleDeleted val="1"/>
    <c:pivotFmts>
      <c:pivotFmt>
        <c:idx val="0"/>
        <c:marker>
          <c:symbol val="none"/>
        </c:marker>
        <c:dLbl>
          <c:idx val="0"/>
          <c:delete val="1"/>
        </c:dLbl>
      </c:pivotFmt>
      <c:pivotFmt>
        <c:idx val="1"/>
        <c:marker>
          <c:symbol val="none"/>
        </c:marker>
        <c:dLbl>
          <c:idx val="0"/>
          <c:spPr/>
          <c:txPr>
            <a:bodyPr rot="2700000"/>
            <a:lstStyle/>
            <a:p>
              <a:pPr>
                <a:defRPr/>
              </a:pPr>
              <a:endParaRPr lang="en-US"/>
            </a:p>
          </c:txPr>
          <c:showLegendKey val="0"/>
          <c:showVal val="1"/>
          <c:showCatName val="0"/>
          <c:showSerName val="0"/>
          <c:showPercent val="0"/>
          <c:showBubbleSize val="0"/>
        </c:dLbl>
      </c:pivotFmt>
      <c:pivotFmt>
        <c:idx val="2"/>
        <c:spPr>
          <a:solidFill>
            <a:srgbClr val="00B050"/>
          </a:solidFill>
        </c:spPr>
      </c:pivotFmt>
      <c:pivotFmt>
        <c:idx val="3"/>
        <c:spPr>
          <a:gradFill>
            <a:gsLst>
              <a:gs pos="0">
                <a:srgbClr val="000082"/>
              </a:gs>
              <a:gs pos="30000">
                <a:srgbClr val="66008F"/>
              </a:gs>
              <a:gs pos="64999">
                <a:srgbClr val="BA0066"/>
              </a:gs>
              <a:gs pos="89999">
                <a:srgbClr val="FF0000"/>
              </a:gs>
              <a:gs pos="100000">
                <a:srgbClr val="FF8200"/>
              </a:gs>
            </a:gsLst>
            <a:lin ang="5400000" scaled="0"/>
          </a:gradFill>
        </c:spPr>
        <c:marker>
          <c:symbol val="none"/>
        </c:marker>
        <c:dLbl>
          <c:idx val="0"/>
          <c:spPr>
            <a:noFill/>
          </c:spPr>
          <c:txPr>
            <a:bodyPr rot="-2700000"/>
            <a:lstStyle/>
            <a:p>
              <a:pPr>
                <a:defRPr sz="900" b="1" i="0" baseline="0"/>
              </a:pPr>
              <a:endParaRPr lang="en-US"/>
            </a:p>
          </c:txPr>
          <c:dLblPos val="outEnd"/>
          <c:showLegendKey val="0"/>
          <c:showVal val="1"/>
          <c:showCatName val="0"/>
          <c:showSerName val="0"/>
          <c:showPercent val="0"/>
          <c:showBubbleSize val="0"/>
        </c:dLbl>
      </c:pivotFmt>
      <c:pivotFmt>
        <c:idx val="4"/>
        <c:marker>
          <c:symbol val="none"/>
        </c:marker>
      </c:pivotFmt>
      <c:pivotFmt>
        <c:idx val="5"/>
        <c:marker>
          <c:symbol val="none"/>
        </c:marker>
        <c:dLbl>
          <c:idx val="0"/>
          <c:spPr/>
          <c:txPr>
            <a:bodyPr/>
            <a:lstStyle/>
            <a:p>
              <a:pPr>
                <a:defRPr/>
              </a:pPr>
              <a:endParaRPr lang="en-US"/>
            </a:p>
          </c:txPr>
          <c:showLegendKey val="0"/>
          <c:showVal val="1"/>
          <c:showCatName val="0"/>
          <c:showSerName val="0"/>
          <c:showPercent val="0"/>
          <c:showBubbleSize val="0"/>
        </c:dLbl>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dLbl>
          <c:idx val="0"/>
          <c:layout/>
          <c:numFmt formatCode="#&quot;&quot;" sourceLinked="0"/>
          <c:spPr/>
          <c:txPr>
            <a:bodyPr/>
            <a:lstStyle/>
            <a:p>
              <a:pPr>
                <a:defRPr/>
              </a:pPr>
              <a:endParaRPr lang="en-US"/>
            </a:p>
          </c:txPr>
          <c:showLegendKey val="0"/>
          <c:showVal val="1"/>
          <c:showCatName val="0"/>
          <c:showSerName val="0"/>
          <c:showPercent val="0"/>
          <c:showBubbleSize val="0"/>
        </c:dLbl>
      </c:pivotFmt>
      <c:pivotFmt>
        <c:idx val="11"/>
        <c:marker>
          <c:symbol val="none"/>
        </c:marker>
        <c:dLbl>
          <c:idx val="0"/>
          <c:layout/>
          <c:numFmt formatCode="#&quot;&quot;" sourceLinked="0"/>
          <c:spPr/>
          <c:txPr>
            <a:bodyPr/>
            <a:lstStyle/>
            <a:p>
              <a:pPr>
                <a:defRPr/>
              </a:pPr>
              <a:endParaRPr lang="en-US"/>
            </a:p>
          </c:txPr>
          <c:showLegendKey val="0"/>
          <c:showVal val="1"/>
          <c:showCatName val="0"/>
          <c:showSerName val="0"/>
          <c:showPercent val="0"/>
          <c:showBubbleSize val="0"/>
        </c:dLbl>
      </c:pivotFmt>
    </c:pivotFmts>
    <c:plotArea>
      <c:layout>
        <c:manualLayout>
          <c:layoutTarget val="inner"/>
          <c:xMode val="edge"/>
          <c:yMode val="edge"/>
          <c:x val="0.11334369388037022"/>
          <c:y val="0.24936264663340951"/>
          <c:w val="0.844551042961735"/>
          <c:h val="0.71763098135447334"/>
        </c:manualLayout>
      </c:layout>
      <c:barChart>
        <c:barDir val="col"/>
        <c:grouping val="clustered"/>
        <c:varyColors val="0"/>
        <c:ser>
          <c:idx val="0"/>
          <c:order val="0"/>
          <c:tx>
            <c:strRef>
              <c:f>'Val-Cat'!$B$3</c:f>
              <c:strCache>
                <c:ptCount val="1"/>
                <c:pt idx="0">
                  <c:v>Sum of In</c:v>
                </c:pt>
              </c:strCache>
            </c:strRef>
          </c:tx>
          <c:invertIfNegative val="0"/>
          <c:dLbls>
            <c:numFmt formatCode="#&quot;&quot;" sourceLinked="0"/>
            <c:spPr/>
            <c:txPr>
              <a:bodyPr/>
              <a:lstStyle/>
              <a:p>
                <a:pPr>
                  <a:defRPr/>
                </a:pPr>
                <a:endParaRPr lang="en-US"/>
              </a:p>
            </c:txPr>
            <c:showLegendKey val="0"/>
            <c:showVal val="1"/>
            <c:showCatName val="0"/>
            <c:showSerName val="0"/>
            <c:showPercent val="0"/>
            <c:showBubbleSize val="0"/>
            <c:showLeaderLines val="0"/>
          </c:dLbls>
          <c:cat>
            <c:strRef>
              <c:f>'Val-Cat'!$A$4:$A$9</c:f>
              <c:strCache>
                <c:ptCount val="5"/>
                <c:pt idx="0">
                  <c:v>Income</c:v>
                </c:pt>
                <c:pt idx="1">
                  <c:v>Migration</c:v>
                </c:pt>
                <c:pt idx="2">
                  <c:v>Supermarket</c:v>
                </c:pt>
                <c:pt idx="3">
                  <c:v>Public transport</c:v>
                </c:pt>
                <c:pt idx="4">
                  <c:v>Mobile phone</c:v>
                </c:pt>
              </c:strCache>
            </c:strRef>
          </c:cat>
          <c:val>
            <c:numRef>
              <c:f>'Val-Cat'!$B$4:$B$9</c:f>
              <c:numCache>
                <c:formatCode>0.00</c:formatCode>
                <c:ptCount val="5"/>
                <c:pt idx="0">
                  <c:v>390</c:v>
                </c:pt>
                <c:pt idx="1">
                  <c:v>0</c:v>
                </c:pt>
                <c:pt idx="2">
                  <c:v>0</c:v>
                </c:pt>
                <c:pt idx="3">
                  <c:v>0</c:v>
                </c:pt>
                <c:pt idx="4">
                  <c:v>0</c:v>
                </c:pt>
              </c:numCache>
            </c:numRef>
          </c:val>
        </c:ser>
        <c:ser>
          <c:idx val="1"/>
          <c:order val="1"/>
          <c:tx>
            <c:strRef>
              <c:f>'Val-Cat'!$C$3</c:f>
              <c:strCache>
                <c:ptCount val="1"/>
                <c:pt idx="0">
                  <c:v>Sum of Out</c:v>
                </c:pt>
              </c:strCache>
            </c:strRef>
          </c:tx>
          <c:invertIfNegative val="0"/>
          <c:dLbls>
            <c:numFmt formatCode="#&quot;&quot;" sourceLinked="0"/>
            <c:spPr/>
            <c:txPr>
              <a:bodyPr/>
              <a:lstStyle/>
              <a:p>
                <a:pPr>
                  <a:defRPr/>
                </a:pPr>
                <a:endParaRPr lang="en-US"/>
              </a:p>
            </c:txPr>
            <c:showLegendKey val="0"/>
            <c:showVal val="1"/>
            <c:showCatName val="0"/>
            <c:showSerName val="0"/>
            <c:showPercent val="0"/>
            <c:showBubbleSize val="0"/>
            <c:showLeaderLines val="0"/>
          </c:dLbls>
          <c:cat>
            <c:strRef>
              <c:f>'Val-Cat'!$A$4:$A$9</c:f>
              <c:strCache>
                <c:ptCount val="5"/>
                <c:pt idx="0">
                  <c:v>Income</c:v>
                </c:pt>
                <c:pt idx="1">
                  <c:v>Migration</c:v>
                </c:pt>
                <c:pt idx="2">
                  <c:v>Supermarket</c:v>
                </c:pt>
                <c:pt idx="3">
                  <c:v>Public transport</c:v>
                </c:pt>
                <c:pt idx="4">
                  <c:v>Mobile phone</c:v>
                </c:pt>
              </c:strCache>
            </c:strRef>
          </c:cat>
          <c:val>
            <c:numRef>
              <c:f>'Val-Cat'!$C$4:$C$9</c:f>
              <c:numCache>
                <c:formatCode>0.00</c:formatCode>
                <c:ptCount val="5"/>
                <c:pt idx="0">
                  <c:v>0</c:v>
                </c:pt>
                <c:pt idx="1">
                  <c:v>20</c:v>
                </c:pt>
                <c:pt idx="2">
                  <c:v>125</c:v>
                </c:pt>
                <c:pt idx="3">
                  <c:v>50</c:v>
                </c:pt>
                <c:pt idx="4">
                  <c:v>30</c:v>
                </c:pt>
              </c:numCache>
            </c:numRef>
          </c:val>
        </c:ser>
        <c:dLbls>
          <c:showLegendKey val="0"/>
          <c:showVal val="0"/>
          <c:showCatName val="0"/>
          <c:showSerName val="0"/>
          <c:showPercent val="0"/>
          <c:showBubbleSize val="0"/>
        </c:dLbls>
        <c:gapWidth val="150"/>
        <c:axId val="39000320"/>
        <c:axId val="39010304"/>
      </c:barChart>
      <c:catAx>
        <c:axId val="39000320"/>
        <c:scaling>
          <c:orientation val="minMax"/>
        </c:scaling>
        <c:delete val="0"/>
        <c:axPos val="b"/>
        <c:majorTickMark val="none"/>
        <c:minorTickMark val="none"/>
        <c:tickLblPos val="high"/>
        <c:crossAx val="39010304"/>
        <c:crosses val="autoZero"/>
        <c:auto val="1"/>
        <c:lblAlgn val="ctr"/>
        <c:lblOffset val="100"/>
        <c:noMultiLvlLbl val="0"/>
      </c:catAx>
      <c:valAx>
        <c:axId val="39010304"/>
        <c:scaling>
          <c:orientation val="minMax"/>
        </c:scaling>
        <c:delete val="0"/>
        <c:axPos val="l"/>
        <c:majorGridlines/>
        <c:numFmt formatCode="0.00" sourceLinked="1"/>
        <c:majorTickMark val="out"/>
        <c:minorTickMark val="none"/>
        <c:tickLblPos val="nextTo"/>
        <c:crossAx val="3900032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[Income_Outcome.xlsx]Val-Concept!PivotTable2</c:name>
    <c:fmtId val="0"/>
  </c:pivotSource>
  <c:chart>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spPr>
          <a:gradFill>
            <a:gsLst>
              <a:gs pos="0">
                <a:srgbClr val="000082"/>
              </a:gs>
              <a:gs pos="30000">
                <a:srgbClr val="66008F"/>
              </a:gs>
              <a:gs pos="64999">
                <a:srgbClr val="BA0066"/>
              </a:gs>
              <a:gs pos="89999">
                <a:srgbClr val="FF0000"/>
              </a:gs>
              <a:gs pos="100000">
                <a:srgbClr val="FF8200"/>
              </a:gs>
            </a:gsLst>
            <a:lin ang="5400000" scaled="0"/>
          </a:gradFill>
        </c:spPr>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marker>
          <c:symbol val="none"/>
        </c:marker>
        <c:dLbl>
          <c:idx val="0"/>
          <c:spPr/>
          <c:txPr>
            <a:bodyPr/>
            <a:lstStyle/>
            <a:p>
              <a:pPr>
                <a:defRPr/>
              </a:pPr>
              <a:endParaRPr lang="en-US"/>
            </a:p>
          </c:txPr>
          <c:showLegendKey val="0"/>
          <c:showVal val="1"/>
          <c:showCatName val="0"/>
          <c:showSerName val="0"/>
          <c:showPercent val="0"/>
          <c:showBubbleSize val="0"/>
        </c:dLbl>
      </c:pivotFmt>
      <c:pivotFmt>
        <c:idx val="4"/>
        <c:dLbl>
          <c:idx val="0"/>
          <c:delete val="1"/>
        </c:dLbl>
      </c:pivotFmt>
      <c:pivotFmt>
        <c:idx val="5"/>
        <c:dLbl>
          <c:idx val="0"/>
          <c:delete val="1"/>
        </c:dLbl>
      </c:pivotFmt>
      <c:pivotFmt>
        <c:idx val="6"/>
        <c:dLbl>
          <c:idx val="0"/>
          <c:delete val="1"/>
        </c:dLbl>
      </c:pivotFmt>
      <c:pivotFmt>
        <c:idx val="7"/>
        <c:dLbl>
          <c:idx val="0"/>
          <c:delete val="1"/>
        </c:dLbl>
      </c:pivotFmt>
      <c:pivotFmt>
        <c:idx val="8"/>
        <c:dLbl>
          <c:idx val="0"/>
          <c:delete val="1"/>
        </c:dLbl>
      </c:pivotFmt>
      <c:pivotFmt>
        <c:idx val="9"/>
        <c:dLbl>
          <c:idx val="0"/>
          <c:delete val="1"/>
        </c:dLbl>
      </c:pivotFmt>
      <c:pivotFmt>
        <c:idx val="10"/>
        <c:dLbl>
          <c:idx val="0"/>
          <c:delete val="1"/>
        </c:dLbl>
      </c:pivotFmt>
      <c:pivotFmt>
        <c:idx val="11"/>
        <c:dLbl>
          <c:idx val="0"/>
          <c:delete val="1"/>
        </c:dLbl>
      </c:pivotFmt>
      <c:pivotFmt>
        <c:idx val="12"/>
        <c:dLbl>
          <c:idx val="0"/>
          <c:delete val="1"/>
        </c:dLbl>
      </c:pivotFmt>
      <c:pivotFmt>
        <c:idx val="13"/>
        <c:dLbl>
          <c:idx val="0"/>
          <c:delete val="1"/>
        </c:dLbl>
      </c:pivotFmt>
      <c:pivotFmt>
        <c:idx val="14"/>
        <c:dLbl>
          <c:idx val="0"/>
          <c:delete val="1"/>
        </c:dLbl>
      </c:pivotFmt>
      <c:pivotFmt>
        <c:idx val="15"/>
        <c:dLbl>
          <c:idx val="0"/>
          <c:delete val="1"/>
        </c:dLbl>
      </c:pivotFmt>
      <c:pivotFmt>
        <c:idx val="16"/>
        <c:dLbl>
          <c:idx val="0"/>
          <c:delete val="1"/>
        </c:dLbl>
      </c:pivotFmt>
      <c:pivotFmt>
        <c:idx val="17"/>
        <c:dLbl>
          <c:idx val="0"/>
          <c:delete val="1"/>
        </c:dLbl>
      </c:pivotFmt>
      <c:pivotFmt>
        <c:idx val="18"/>
        <c:dLbl>
          <c:idx val="0"/>
          <c:delete val="1"/>
        </c:dLbl>
      </c:pivotFmt>
      <c:pivotFmt>
        <c:idx val="19"/>
        <c:dLbl>
          <c:idx val="0"/>
          <c:delete val="1"/>
        </c:dLbl>
      </c:pivotFmt>
      <c:pivotFmt>
        <c:idx val="20"/>
        <c:dLbl>
          <c:idx val="0"/>
          <c:delete val="1"/>
        </c:dLbl>
      </c:pivotFmt>
      <c:pivotFmt>
        <c:idx val="21"/>
        <c:dLbl>
          <c:idx val="0"/>
          <c:delete val="1"/>
        </c:dLbl>
      </c:pivotFmt>
      <c:pivotFmt>
        <c:idx val="22"/>
        <c:dLbl>
          <c:idx val="0"/>
          <c:delete val="1"/>
        </c:dLbl>
      </c:pivotFmt>
      <c:pivotFmt>
        <c:idx val="23"/>
        <c:marker>
          <c:symbol val="none"/>
        </c:marker>
        <c:dLbl>
          <c:idx val="0"/>
          <c:spPr/>
          <c:txPr>
            <a:bodyPr/>
            <a:lstStyle/>
            <a:p>
              <a:pPr>
                <a:defRPr/>
              </a:pPr>
              <a:endParaRPr lang="en-US"/>
            </a:p>
          </c:txPr>
          <c:showLegendKey val="0"/>
          <c:showVal val="1"/>
          <c:showCatName val="0"/>
          <c:showSerName val="0"/>
          <c:showPercent val="0"/>
          <c:showBubbleSize val="0"/>
        </c:dLbl>
      </c:pivotFmt>
      <c:pivotFmt>
        <c:idx val="24"/>
        <c:dLbl>
          <c:idx val="0"/>
          <c:delete val="1"/>
        </c:dLbl>
      </c:pivotFmt>
      <c:pivotFmt>
        <c:idx val="25"/>
        <c:dLbl>
          <c:idx val="0"/>
          <c:delete val="1"/>
        </c:dLbl>
      </c:pivotFmt>
      <c:pivotFmt>
        <c:idx val="26"/>
        <c:dLbl>
          <c:idx val="0"/>
          <c:delete val="1"/>
        </c:dLbl>
      </c:pivotFmt>
      <c:pivotFmt>
        <c:idx val="27"/>
        <c:dLbl>
          <c:idx val="0"/>
          <c:delete val="1"/>
        </c:dLbl>
      </c:pivotFmt>
      <c:pivotFmt>
        <c:idx val="28"/>
        <c:dLbl>
          <c:idx val="0"/>
          <c:delete val="1"/>
        </c:dLbl>
      </c:pivotFmt>
      <c:pivotFmt>
        <c:idx val="29"/>
        <c:dLbl>
          <c:idx val="0"/>
          <c:delete val="1"/>
        </c:dLbl>
      </c:pivotFmt>
      <c:pivotFmt>
        <c:idx val="30"/>
        <c:dLbl>
          <c:idx val="0"/>
          <c:delete val="1"/>
        </c:dLbl>
      </c:pivotFmt>
      <c:pivotFmt>
        <c:idx val="31"/>
        <c:dLbl>
          <c:idx val="0"/>
          <c:delete val="1"/>
        </c:dLbl>
      </c:pivotFmt>
      <c:pivotFmt>
        <c:idx val="32"/>
        <c:dLbl>
          <c:idx val="0"/>
          <c:delete val="1"/>
        </c:dLbl>
      </c:pivotFmt>
      <c:pivotFmt>
        <c:idx val="33"/>
        <c:dLbl>
          <c:idx val="0"/>
          <c:delete val="1"/>
        </c:dLbl>
      </c:pivotFmt>
      <c:pivotFmt>
        <c:idx val="34"/>
        <c:dLbl>
          <c:idx val="0"/>
          <c:delete val="1"/>
        </c:dLbl>
      </c:pivotFmt>
      <c:pivotFmt>
        <c:idx val="35"/>
        <c:dLbl>
          <c:idx val="0"/>
          <c:delete val="1"/>
        </c:dLbl>
      </c:pivotFmt>
      <c:pivotFmt>
        <c:idx val="36"/>
        <c:dLbl>
          <c:idx val="0"/>
          <c:delete val="1"/>
        </c:dLbl>
      </c:pivotFmt>
      <c:pivotFmt>
        <c:idx val="37"/>
        <c:dLbl>
          <c:idx val="0"/>
          <c:delete val="1"/>
        </c:dLbl>
      </c:pivotFmt>
      <c:pivotFmt>
        <c:idx val="38"/>
        <c:dLbl>
          <c:idx val="0"/>
          <c:delete val="1"/>
        </c:dLbl>
      </c:pivotFmt>
      <c:pivotFmt>
        <c:idx val="39"/>
        <c:dLbl>
          <c:idx val="0"/>
          <c:delete val="1"/>
        </c:dLbl>
      </c:pivotFmt>
      <c:pivotFmt>
        <c:idx val="40"/>
        <c:dLbl>
          <c:idx val="0"/>
          <c:delete val="1"/>
        </c:dLbl>
      </c:pivotFmt>
      <c:pivotFmt>
        <c:idx val="41"/>
        <c:dLbl>
          <c:idx val="0"/>
          <c:delete val="1"/>
        </c:dLbl>
      </c:pivotFmt>
      <c:pivotFmt>
        <c:idx val="42"/>
        <c:dLbl>
          <c:idx val="0"/>
          <c:delete val="1"/>
        </c:dLbl>
      </c:pivotFmt>
      <c:pivotFmt>
        <c:idx val="43"/>
        <c:dLbl>
          <c:idx val="0"/>
          <c:delete val="1"/>
        </c:dLbl>
      </c:pivotFmt>
      <c:pivotFmt>
        <c:idx val="44"/>
        <c:dLbl>
          <c:idx val="0"/>
          <c:delete val="1"/>
        </c:dLbl>
      </c:pivotFmt>
      <c:pivotFmt>
        <c:idx val="45"/>
        <c:marker>
          <c:symbol val="none"/>
        </c:marker>
      </c:pivotFmt>
      <c:pivotFmt>
        <c:idx val="46"/>
        <c:marker>
          <c:symbol val="none"/>
        </c:marker>
      </c:pivotFmt>
      <c:pivotFmt>
        <c:idx val="47"/>
        <c:marker>
          <c:symbol val="none"/>
        </c:marker>
        <c:dLbl>
          <c:idx val="0"/>
          <c:layout/>
          <c:numFmt formatCode="#&quot;&quot;" sourceLinked="0"/>
          <c:spPr/>
          <c:txPr>
            <a:bodyPr/>
            <a:lstStyle/>
            <a:p>
              <a:pPr>
                <a:defRPr/>
              </a:pPr>
              <a:endParaRPr lang="en-US"/>
            </a:p>
          </c:txPr>
          <c:showLegendKey val="0"/>
          <c:showVal val="1"/>
          <c:showCatName val="0"/>
          <c:showSerName val="0"/>
          <c:showPercent val="0"/>
          <c:showBubbleSize val="0"/>
        </c:dLbl>
      </c:pivotFmt>
      <c:pivotFmt>
        <c:idx val="48"/>
        <c:marker>
          <c:symbol val="none"/>
        </c:marker>
        <c:dLbl>
          <c:idx val="0"/>
          <c:layout/>
          <c:numFmt formatCode="#&quot;&quot;" sourceLinked="0"/>
          <c:spPr/>
          <c:txPr>
            <a:bodyPr/>
            <a:lstStyle/>
            <a:p>
              <a:pPr>
                <a:defRPr/>
              </a:pPr>
              <a:endParaRPr lang="en-US"/>
            </a:p>
          </c:txPr>
          <c:showLegendKey val="0"/>
          <c:showVal val="1"/>
          <c:showCatName val="0"/>
          <c:showSerName val="0"/>
          <c:showPercent val="0"/>
          <c:showBubbleSize val="0"/>
        </c:dLbl>
      </c:pivotFmt>
    </c:pivotFmts>
    <c:plotArea>
      <c:layout/>
      <c:barChart>
        <c:barDir val="bar"/>
        <c:grouping val="clustered"/>
        <c:varyColors val="0"/>
        <c:ser>
          <c:idx val="0"/>
          <c:order val="0"/>
          <c:tx>
            <c:strRef>
              <c:f>'Val-Concept'!$B$3</c:f>
              <c:strCache>
                <c:ptCount val="1"/>
                <c:pt idx="0">
                  <c:v>Sum of In</c:v>
                </c:pt>
              </c:strCache>
            </c:strRef>
          </c:tx>
          <c:invertIfNegative val="0"/>
          <c:dLbls>
            <c:numFmt formatCode="#&quot;&quot;" sourceLinked="0"/>
            <c:spPr/>
            <c:txPr>
              <a:bodyPr/>
              <a:lstStyle/>
              <a:p>
                <a:pPr>
                  <a:defRPr/>
                </a:pPr>
                <a:endParaRPr lang="en-US"/>
              </a:p>
            </c:txPr>
            <c:showLegendKey val="0"/>
            <c:showVal val="1"/>
            <c:showCatName val="0"/>
            <c:showSerName val="0"/>
            <c:showPercent val="0"/>
            <c:showBubbleSize val="0"/>
            <c:showLeaderLines val="0"/>
          </c:dLbls>
          <c:cat>
            <c:strRef>
              <c:f>'Val-Concept'!$A$4:$A$10</c:f>
              <c:strCache>
                <c:ptCount val="6"/>
                <c:pt idx="0">
                  <c:v>Supermercado</c:v>
                </c:pt>
                <c:pt idx="1">
                  <c:v>TIM</c:v>
                </c:pt>
                <c:pt idx="2">
                  <c:v>GTT</c:v>
                </c:pt>
                <c:pt idx="3">
                  <c:v>Conad</c:v>
                </c:pt>
                <c:pt idx="4">
                  <c:v>Questura Torino</c:v>
                </c:pt>
                <c:pt idx="5">
                  <c:v>Deposito tarjeta</c:v>
                </c:pt>
              </c:strCache>
            </c:strRef>
          </c:cat>
          <c:val>
            <c:numRef>
              <c:f>'Val-Concept'!$B$4:$B$10</c:f>
              <c:numCache>
                <c:formatCode>General</c:formatCode>
                <c:ptCount val="6"/>
                <c:pt idx="0">
                  <c:v>0</c:v>
                </c:pt>
                <c:pt idx="1">
                  <c:v>0</c:v>
                </c:pt>
                <c:pt idx="2">
                  <c:v>0</c:v>
                </c:pt>
                <c:pt idx="3">
                  <c:v>0</c:v>
                </c:pt>
                <c:pt idx="4">
                  <c:v>0</c:v>
                </c:pt>
                <c:pt idx="5">
                  <c:v>390</c:v>
                </c:pt>
              </c:numCache>
            </c:numRef>
          </c:val>
        </c:ser>
        <c:ser>
          <c:idx val="1"/>
          <c:order val="1"/>
          <c:tx>
            <c:strRef>
              <c:f>'Val-Concept'!$C$3</c:f>
              <c:strCache>
                <c:ptCount val="1"/>
                <c:pt idx="0">
                  <c:v>Sum of Out</c:v>
                </c:pt>
              </c:strCache>
            </c:strRef>
          </c:tx>
          <c:invertIfNegative val="0"/>
          <c:dLbls>
            <c:numFmt formatCode="#&quot;&quot;" sourceLinked="0"/>
            <c:spPr/>
            <c:txPr>
              <a:bodyPr/>
              <a:lstStyle/>
              <a:p>
                <a:pPr>
                  <a:defRPr/>
                </a:pPr>
                <a:endParaRPr lang="en-US"/>
              </a:p>
            </c:txPr>
            <c:showLegendKey val="0"/>
            <c:showVal val="1"/>
            <c:showCatName val="0"/>
            <c:showSerName val="0"/>
            <c:showPercent val="0"/>
            <c:showBubbleSize val="0"/>
            <c:showLeaderLines val="0"/>
          </c:dLbls>
          <c:cat>
            <c:strRef>
              <c:f>'Val-Concept'!$A$4:$A$10</c:f>
              <c:strCache>
                <c:ptCount val="6"/>
                <c:pt idx="0">
                  <c:v>Supermercado</c:v>
                </c:pt>
                <c:pt idx="1">
                  <c:v>TIM</c:v>
                </c:pt>
                <c:pt idx="2">
                  <c:v>GTT</c:v>
                </c:pt>
                <c:pt idx="3">
                  <c:v>Conad</c:v>
                </c:pt>
                <c:pt idx="4">
                  <c:v>Questura Torino</c:v>
                </c:pt>
                <c:pt idx="5">
                  <c:v>Deposito tarjeta</c:v>
                </c:pt>
              </c:strCache>
            </c:strRef>
          </c:cat>
          <c:val>
            <c:numRef>
              <c:f>'Val-Concept'!$C$4:$C$10</c:f>
              <c:numCache>
                <c:formatCode>General</c:formatCode>
                <c:ptCount val="6"/>
                <c:pt idx="0">
                  <c:v>75</c:v>
                </c:pt>
                <c:pt idx="1">
                  <c:v>30</c:v>
                </c:pt>
                <c:pt idx="2">
                  <c:v>50</c:v>
                </c:pt>
                <c:pt idx="3">
                  <c:v>50</c:v>
                </c:pt>
                <c:pt idx="4">
                  <c:v>20</c:v>
                </c:pt>
                <c:pt idx="5">
                  <c:v>0</c:v>
                </c:pt>
              </c:numCache>
            </c:numRef>
          </c:val>
        </c:ser>
        <c:dLbls>
          <c:showLegendKey val="0"/>
          <c:showVal val="0"/>
          <c:showCatName val="0"/>
          <c:showSerName val="0"/>
          <c:showPercent val="0"/>
          <c:showBubbleSize val="0"/>
        </c:dLbls>
        <c:gapWidth val="150"/>
        <c:axId val="39160448"/>
        <c:axId val="39170432"/>
      </c:barChart>
      <c:catAx>
        <c:axId val="39160448"/>
        <c:scaling>
          <c:orientation val="minMax"/>
        </c:scaling>
        <c:delete val="0"/>
        <c:axPos val="l"/>
        <c:majorTickMark val="out"/>
        <c:minorTickMark val="none"/>
        <c:tickLblPos val="high"/>
        <c:crossAx val="39170432"/>
        <c:crosses val="autoZero"/>
        <c:auto val="1"/>
        <c:lblAlgn val="ctr"/>
        <c:lblOffset val="100"/>
        <c:noMultiLvlLbl val="0"/>
      </c:catAx>
      <c:valAx>
        <c:axId val="39170432"/>
        <c:scaling>
          <c:orientation val="minMax"/>
        </c:scaling>
        <c:delete val="0"/>
        <c:axPos val="b"/>
        <c:majorGridlines/>
        <c:numFmt formatCode="General" sourceLinked="1"/>
        <c:majorTickMark val="out"/>
        <c:minorTickMark val="none"/>
        <c:tickLblPos val="nextTo"/>
        <c:crossAx val="3916044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[Income_Outcome.xlsx]In-Out!PivotTable1</c:name>
    <c:fmtId val="2"/>
  </c:pivotSource>
  <c:chart>
    <c:autoTitleDeleted val="0"/>
    <c:pivotFmts>
      <c:pivotFmt>
        <c:idx val="0"/>
        <c:marker>
          <c:symbol val="none"/>
        </c:marker>
        <c:dLbl>
          <c:idx val="0"/>
          <c:layout/>
          <c:numFmt formatCode="#&quot;&quot;" sourceLinked="0"/>
          <c:spPr/>
          <c:txPr>
            <a:bodyPr/>
            <a:lstStyle/>
            <a:p>
              <a:pPr>
                <a:defRPr/>
              </a:pPr>
              <a:endParaRPr lang="en-US"/>
            </a:p>
          </c:txPr>
          <c:showLegendKey val="0"/>
          <c:showVal val="1"/>
          <c:showCatName val="0"/>
          <c:showSerName val="0"/>
          <c:showPercent val="0"/>
          <c:showBubbleSize val="0"/>
        </c:dLbl>
      </c:pivotFmt>
      <c:pivotFmt>
        <c:idx val="1"/>
        <c:marker>
          <c:symbol val="none"/>
        </c:marker>
        <c:dLbl>
          <c:idx val="0"/>
          <c:layout/>
          <c:numFmt formatCode="#&quot;&quot;" sourceLinked="0"/>
          <c:spPr/>
          <c:txPr>
            <a:bodyPr/>
            <a:lstStyle/>
            <a:p>
              <a:pPr>
                <a:defRPr/>
              </a:pPr>
              <a:endParaRPr lang="en-US"/>
            </a:p>
          </c:txPr>
          <c:showLegendKey val="0"/>
          <c:showVal val="1"/>
          <c:showCatName val="0"/>
          <c:showSerName val="0"/>
          <c:showPercent val="0"/>
          <c:showBubbleSize val="0"/>
        </c:dLbl>
      </c:pivotFmt>
      <c:pivotFmt>
        <c:idx val="2"/>
      </c:pivotFmt>
      <c:pivotFmt>
        <c:idx val="3"/>
      </c:pivotFmt>
    </c:pivotFmts>
    <c:plotArea>
      <c:layout/>
      <c:barChart>
        <c:barDir val="col"/>
        <c:grouping val="stacked"/>
        <c:varyColors val="0"/>
        <c:ser>
          <c:idx val="0"/>
          <c:order val="0"/>
          <c:tx>
            <c:strRef>
              <c:f>'In-Out'!$B$1</c:f>
              <c:strCache>
                <c:ptCount val="1"/>
                <c:pt idx="0">
                  <c:v>Sum of In</c:v>
                </c:pt>
              </c:strCache>
            </c:strRef>
          </c:tx>
          <c:invertIfNegative val="0"/>
          <c:dLbls>
            <c:numFmt formatCode="#&quot;&quot;" sourceLinked="0"/>
            <c:spPr/>
            <c:txPr>
              <a:bodyPr/>
              <a:lstStyle/>
              <a:p>
                <a:pPr>
                  <a:defRPr/>
                </a:pPr>
                <a:endParaRPr lang="en-US"/>
              </a:p>
            </c:txPr>
            <c:showLegendKey val="0"/>
            <c:showVal val="1"/>
            <c:showCatName val="0"/>
            <c:showSerName val="0"/>
            <c:showPercent val="0"/>
            <c:showBubbleSize val="0"/>
            <c:showLeaderLines val="0"/>
          </c:dLbls>
          <c:cat>
            <c:strRef>
              <c:f>'In-Out'!$A$2:$A$4</c:f>
              <c:strCache>
                <c:ptCount val="2"/>
                <c:pt idx="0">
                  <c:v>I</c:v>
                </c:pt>
                <c:pt idx="1">
                  <c:v>O</c:v>
                </c:pt>
              </c:strCache>
            </c:strRef>
          </c:cat>
          <c:val>
            <c:numRef>
              <c:f>'In-Out'!$B$2:$B$4</c:f>
              <c:numCache>
                <c:formatCode>General</c:formatCode>
                <c:ptCount val="2"/>
                <c:pt idx="0">
                  <c:v>390</c:v>
                </c:pt>
                <c:pt idx="1">
                  <c:v>0</c:v>
                </c:pt>
              </c:numCache>
            </c:numRef>
          </c:val>
        </c:ser>
        <c:ser>
          <c:idx val="1"/>
          <c:order val="1"/>
          <c:tx>
            <c:strRef>
              <c:f>'In-Out'!$C$1</c:f>
              <c:strCache>
                <c:ptCount val="1"/>
                <c:pt idx="0">
                  <c:v>Sum of Out</c:v>
                </c:pt>
              </c:strCache>
            </c:strRef>
          </c:tx>
          <c:invertIfNegative val="0"/>
          <c:dLbls>
            <c:numFmt formatCode="#&quot;&quot;" sourceLinked="0"/>
            <c:spPr/>
            <c:txPr>
              <a:bodyPr/>
              <a:lstStyle/>
              <a:p>
                <a:pPr>
                  <a:defRPr/>
                </a:pPr>
                <a:endParaRPr lang="en-US"/>
              </a:p>
            </c:txPr>
            <c:showLegendKey val="0"/>
            <c:showVal val="1"/>
            <c:showCatName val="0"/>
            <c:showSerName val="0"/>
            <c:showPercent val="0"/>
            <c:showBubbleSize val="0"/>
            <c:showLeaderLines val="0"/>
          </c:dLbls>
          <c:cat>
            <c:strRef>
              <c:f>'In-Out'!$A$2:$A$4</c:f>
              <c:strCache>
                <c:ptCount val="2"/>
                <c:pt idx="0">
                  <c:v>I</c:v>
                </c:pt>
                <c:pt idx="1">
                  <c:v>O</c:v>
                </c:pt>
              </c:strCache>
            </c:strRef>
          </c:cat>
          <c:val>
            <c:numRef>
              <c:f>'In-Out'!$C$2:$C$4</c:f>
              <c:numCache>
                <c:formatCode>General</c:formatCode>
                <c:ptCount val="2"/>
                <c:pt idx="0">
                  <c:v>0</c:v>
                </c:pt>
                <c:pt idx="1">
                  <c:v>225</c:v>
                </c:pt>
              </c:numCache>
            </c:numRef>
          </c:val>
        </c:ser>
        <c:dLbls>
          <c:showLegendKey val="0"/>
          <c:showVal val="0"/>
          <c:showCatName val="0"/>
          <c:showSerName val="0"/>
          <c:showPercent val="0"/>
          <c:showBubbleSize val="0"/>
        </c:dLbls>
        <c:gapWidth val="150"/>
        <c:overlap val="100"/>
        <c:axId val="39320192"/>
        <c:axId val="39334272"/>
      </c:barChart>
      <c:catAx>
        <c:axId val="39320192"/>
        <c:scaling>
          <c:orientation val="minMax"/>
        </c:scaling>
        <c:delete val="0"/>
        <c:axPos val="b"/>
        <c:majorTickMark val="out"/>
        <c:minorTickMark val="none"/>
        <c:tickLblPos val="nextTo"/>
        <c:crossAx val="39334272"/>
        <c:crosses val="autoZero"/>
        <c:auto val="1"/>
        <c:lblAlgn val="ctr"/>
        <c:lblOffset val="100"/>
        <c:noMultiLvlLbl val="0"/>
      </c:catAx>
      <c:valAx>
        <c:axId val="39334272"/>
        <c:scaling>
          <c:orientation val="minMax"/>
        </c:scaling>
        <c:delete val="0"/>
        <c:axPos val="l"/>
        <c:majorGridlines/>
        <c:numFmt formatCode="General" sourceLinked="1"/>
        <c:majorTickMark val="out"/>
        <c:minorTickMark val="none"/>
        <c:tickLblPos val="nextTo"/>
        <c:crossAx val="393201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438150</xdr:colOff>
      <xdr:row>5</xdr:row>
      <xdr:rowOff>128586</xdr:rowOff>
    </xdr:from>
    <xdr:to>
      <xdr:col>13</xdr:col>
      <xdr:colOff>419100</xdr:colOff>
      <xdr:row>30</xdr:row>
      <xdr:rowOff>76199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0.14307</cdr:x>
      <cdr:y>0.61093</cdr:y>
    </cdr:from>
    <cdr:to>
      <cdr:x>0.51335</cdr:x>
      <cdr:y>0.73664</cdr:y>
    </cdr:to>
    <cdr:sp macro="" textlink="">
      <cdr:nvSpPr>
        <cdr:cNvPr id="2" name="TextBox 1"/>
        <cdr:cNvSpPr txBox="1"/>
      </cdr:nvSpPr>
      <cdr:spPr>
        <a:xfrm xmlns:a="http://schemas.openxmlformats.org/drawingml/2006/main">
          <a:off x="663642" y="2371279"/>
          <a:ext cx="1717608" cy="48793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pl-PL" sz="3600" b="1"/>
            <a:t>Balance</a:t>
          </a:r>
          <a:endParaRPr lang="en-US" sz="3600" b="1"/>
        </a:p>
      </cdr:txBody>
    </cdr:sp>
  </cdr:relSizeAnchor>
  <cdr:relSizeAnchor xmlns:cdr="http://schemas.openxmlformats.org/drawingml/2006/chartDrawing">
    <cdr:from>
      <cdr:x>0.50376</cdr:x>
      <cdr:y>0.62168</cdr:y>
    </cdr:from>
    <cdr:to>
      <cdr:x>0.86653</cdr:x>
      <cdr:y>0.74739</cdr:y>
    </cdr:to>
    <cdr:sp macro="" textlink="Speed_Params!$L$7">
      <cdr:nvSpPr>
        <cdr:cNvPr id="3" name="TextBox 1"/>
        <cdr:cNvSpPr txBox="1"/>
      </cdr:nvSpPr>
      <cdr:spPr>
        <a:xfrm xmlns:a="http://schemas.openxmlformats.org/drawingml/2006/main">
          <a:off x="2336800" y="2413000"/>
          <a:ext cx="1682750" cy="487936"/>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fld id="{FC939AFB-49A9-47ED-B7E7-A0BC86386FBB}" type="TxLink">
            <a:rPr lang="en-US" sz="3200" b="1" i="0" u="none" strike="noStrike">
              <a:solidFill>
                <a:srgbClr val="000000"/>
              </a:solidFill>
              <a:latin typeface="Calibri"/>
              <a:cs typeface="Calibri"/>
            </a:rPr>
            <a:pPr algn="r"/>
            <a:t>165.00</a:t>
          </a:fld>
          <a:endParaRPr lang="en-US" sz="8000" b="1"/>
        </a:p>
      </cdr:txBody>
    </cdr:sp>
  </cdr:relSizeAnchor>
</c:userShapes>
</file>

<file path=xl/drawings/drawing3.xml><?xml version="1.0" encoding="utf-8"?>
<xdr:wsDr xmlns:xdr="http://schemas.openxmlformats.org/drawingml/2006/spreadsheetDrawing" xmlns:a="http://schemas.openxmlformats.org/drawingml/2006/main">
  <xdr:twoCellAnchor>
    <xdr:from>
      <xdr:col>2</xdr:col>
      <xdr:colOff>371476</xdr:colOff>
      <xdr:row>0</xdr:row>
      <xdr:rowOff>152400</xdr:rowOff>
    </xdr:from>
    <xdr:to>
      <xdr:col>10</xdr:col>
      <xdr:colOff>504826</xdr:colOff>
      <xdr:row>12</xdr:row>
      <xdr:rowOff>85725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561976</xdr:colOff>
      <xdr:row>0</xdr:row>
      <xdr:rowOff>152401</xdr:rowOff>
    </xdr:from>
    <xdr:to>
      <xdr:col>19</xdr:col>
      <xdr:colOff>142876</xdr:colOff>
      <xdr:row>25</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66675</xdr:colOff>
      <xdr:row>18</xdr:row>
      <xdr:rowOff>9525</xdr:rowOff>
    </xdr:from>
    <xdr:to>
      <xdr:col>2</xdr:col>
      <xdr:colOff>276225</xdr:colOff>
      <xdr:row>25</xdr:row>
      <xdr:rowOff>95250</xdr:rowOff>
    </xdr:to>
    <mc:AlternateContent xmlns:mc="http://schemas.openxmlformats.org/markup-compatibility/2006" xmlns:a14="http://schemas.microsoft.com/office/drawing/2010/main">
      <mc:Choice Requires="a14">
        <xdr:graphicFrame macro="">
          <xdr:nvGraphicFramePr>
            <xdr:cNvPr id="4" name="Id_Cat"/>
            <xdr:cNvGraphicFramePr/>
          </xdr:nvGraphicFramePr>
          <xdr:xfrm>
            <a:off x="0" y="0"/>
            <a:ext cx="0" cy="0"/>
          </xdr:xfrm>
          <a:graphic>
            <a:graphicData uri="http://schemas.microsoft.com/office/drawing/2010/slicer">
              <sle:slicer xmlns:sle="http://schemas.microsoft.com/office/drawing/2010/slicer" name="Id_Cat"/>
            </a:graphicData>
          </a:graphic>
        </xdr:graphicFrame>
      </mc:Choice>
      <mc:Fallback xmlns="">
        <xdr:sp macro="" textlink="">
          <xdr:nvSpPr>
            <xdr:cNvPr id="0" name=""/>
            <xdr:cNvSpPr>
              <a:spLocks noTextEdit="1"/>
            </xdr:cNvSpPr>
          </xdr:nvSpPr>
          <xdr:spPr>
            <a:xfrm>
              <a:off x="66675" y="3438525"/>
              <a:ext cx="1428750" cy="14192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57151</xdr:colOff>
      <xdr:row>0</xdr:row>
      <xdr:rowOff>152401</xdr:rowOff>
    </xdr:from>
    <xdr:to>
      <xdr:col>2</xdr:col>
      <xdr:colOff>257175</xdr:colOff>
      <xdr:row>8</xdr:row>
      <xdr:rowOff>114301</xdr:rowOff>
    </xdr:to>
    <mc:AlternateContent xmlns:mc="http://schemas.openxmlformats.org/markup-compatibility/2006" xmlns:a14="http://schemas.microsoft.com/office/drawing/2010/main">
      <mc:Choice Requires="a14">
        <xdr:graphicFrame macro="">
          <xdr:nvGraphicFramePr>
            <xdr:cNvPr id="5" name="YY"/>
            <xdr:cNvGraphicFramePr/>
          </xdr:nvGraphicFramePr>
          <xdr:xfrm>
            <a:off x="0" y="0"/>
            <a:ext cx="0" cy="0"/>
          </xdr:xfrm>
          <a:graphic>
            <a:graphicData uri="http://schemas.microsoft.com/office/drawing/2010/slicer">
              <sle:slicer xmlns:sle="http://schemas.microsoft.com/office/drawing/2010/slicer" name="YY"/>
            </a:graphicData>
          </a:graphic>
        </xdr:graphicFrame>
      </mc:Choice>
      <mc:Fallback xmlns="">
        <xdr:sp macro="" textlink="">
          <xdr:nvSpPr>
            <xdr:cNvPr id="0" name=""/>
            <xdr:cNvSpPr>
              <a:spLocks noTextEdit="1"/>
            </xdr:cNvSpPr>
          </xdr:nvSpPr>
          <xdr:spPr>
            <a:xfrm>
              <a:off x="57151" y="152401"/>
              <a:ext cx="1419224"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8</xdr:row>
      <xdr:rowOff>171451</xdr:rowOff>
    </xdr:from>
    <xdr:to>
      <xdr:col>2</xdr:col>
      <xdr:colOff>276225</xdr:colOff>
      <xdr:row>17</xdr:row>
      <xdr:rowOff>114301</xdr:rowOff>
    </xdr:to>
    <mc:AlternateContent xmlns:mc="http://schemas.openxmlformats.org/markup-compatibility/2006" xmlns:a14="http://schemas.microsoft.com/office/drawing/2010/main">
      <mc:Choice Requires="a14">
        <xdr:graphicFrame macro="">
          <xdr:nvGraphicFramePr>
            <xdr:cNvPr id="6"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6675" y="1695451"/>
              <a:ext cx="1428750" cy="16573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2</xdr:col>
      <xdr:colOff>371475</xdr:colOff>
      <xdr:row>12</xdr:row>
      <xdr:rowOff>142875</xdr:rowOff>
    </xdr:from>
    <xdr:to>
      <xdr:col>10</xdr:col>
      <xdr:colOff>514350</xdr:colOff>
      <xdr:row>25</xdr:row>
      <xdr:rowOff>85725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180974</xdr:colOff>
      <xdr:row>2</xdr:row>
      <xdr:rowOff>23812</xdr:rowOff>
    </xdr:from>
    <xdr:to>
      <xdr:col>15</xdr:col>
      <xdr:colOff>571499</xdr:colOff>
      <xdr:row>20</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133348</xdr:colOff>
      <xdr:row>1</xdr:row>
      <xdr:rowOff>4761</xdr:rowOff>
    </xdr:from>
    <xdr:to>
      <xdr:col>10</xdr:col>
      <xdr:colOff>619124</xdr:colOff>
      <xdr:row>23</xdr:row>
      <xdr:rowOff>85724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447674</xdr:colOff>
      <xdr:row>0</xdr:row>
      <xdr:rowOff>190499</xdr:rowOff>
    </xdr:from>
    <xdr:to>
      <xdr:col>13</xdr:col>
      <xdr:colOff>457199</xdr:colOff>
      <xdr:row>50</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47625</xdr:colOff>
      <xdr:row>1</xdr:row>
      <xdr:rowOff>52387</xdr:rowOff>
    </xdr:from>
    <xdr:to>
      <xdr:col>11</xdr:col>
      <xdr:colOff>352425</xdr:colOff>
      <xdr:row>15</xdr:row>
      <xdr:rowOff>128587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lfredo Celso" refreshedDate="43865.836017245369" createdVersion="4" refreshedVersion="4" minRefreshableVersion="3" recordCount="9">
  <cacheSource type="worksheet">
    <worksheetSource name="Table2"/>
  </cacheSource>
  <cacheFields count="13">
    <cacheField name="Id" numFmtId="0">
      <sharedItems containsSemiMixedTypes="0" containsString="0" containsNumber="1" containsInteger="1" minValue="1" maxValue="9"/>
    </cacheField>
    <cacheField name="Id_Cat" numFmtId="0">
      <sharedItems count="49">
        <s v="Income"/>
        <s v="Public transport"/>
        <s v="Supermarket"/>
        <s v="Mobile phone"/>
        <s v="Migration"/>
        <s v="Profesional Services +" u="1"/>
        <s v="Beverage" u="1"/>
        <s v="Restaurant" u="1"/>
        <s v="Elektroniks" u="1"/>
        <s v="Bar" u="1"/>
        <s v="Remittace -" u="1"/>
        <s v="Electronics" u="1"/>
        <s v="Hygiene" u="1"/>
        <s v="Vicious" u="1"/>
        <s v="Food" u="1"/>
        <s v="Store" u="1"/>
        <s v="Clothes" u="1"/>
        <s v="Bank loan" u="1"/>
        <s v="Fee -" u="1"/>
        <s v="Bank Transfer -" u="1"/>
        <s v="Remittance -" u="1"/>
        <s v="Energy" u="1"/>
        <s v="Fee" u="1"/>
        <s v="Vice" u="1"/>
        <s v="Exchange" u="1"/>
        <s v="Home Furniture" u="1"/>
        <s v="Rent" u="1"/>
        <s v="Portfolio +" u="1"/>
        <s v="Home cleaning" u="1"/>
        <s v="Commission -" u="1"/>
        <s v="Outgoings" u="1"/>
        <s v="Family support" u="1"/>
        <s v="Personal Care" u="1"/>
        <s v="Salary" u="1"/>
        <s v="Health" u="1"/>
        <s v="Portfolio -" u="1"/>
        <s v="Security Fee" u="1"/>
        <s v="Phone Charge" u="1"/>
        <s v="Feeding" u="1"/>
        <s v="Travels" u="1"/>
        <s v="Services (Energy, Water)" u="1"/>
        <s v="Remittace +" u="1"/>
        <s v="Personal hygiene" u="1"/>
        <s v="Lunch" u="1"/>
        <s v="Snacks" u="1"/>
        <s v="Private transport" u="1"/>
        <s v="Bank Fee" u="1"/>
        <s v="Cleaning" u="1"/>
        <s v="Entertainment" u="1"/>
      </sharedItems>
    </cacheField>
    <cacheField name="Concept" numFmtId="0">
      <sharedItems count="230">
        <s v="Deposito tarjeta"/>
        <s v="GTT"/>
        <s v="Supermercado"/>
        <s v="TIM"/>
        <s v="Conad"/>
        <s v="Questura Torino"/>
        <s v="Polski Bus" u="1"/>
        <s v="KBC - Prima Catering" u="1"/>
        <s v="Euro bank account - Millenium Bank" u="1"/>
        <s v="TESCO" u="1"/>
        <s v="Mommo Good Food" u="1"/>
        <s v="Kebab King" u="1"/>
        <s v="Balbinka Kebab" u="1"/>
        <s v="LOKO Bar" u="1"/>
        <s v="Pozyczka Millenium" u="1"/>
        <s v="Sklep 3N" u="1"/>
        <s v="Sklep Freshmarket" u="1"/>
        <s v="Sklep Zabka" u="1"/>
        <s v="Benaj Korean Food" u="1"/>
        <s v="Restaurant U Szwejka" u="1"/>
        <s v="Carrefour" u="1"/>
        <s v="KFC" u="1"/>
        <s v="Connect Restaurant" u="1"/>
        <s v="Torino" u="1"/>
        <s v="Web Service" u="1"/>
        <s v="Coctail Bar Mak" u="1"/>
        <s v="Brooklyn Rest &amp; Bar" u="1"/>
        <s v="Sklep Warzywa-Owoce" u="1"/>
        <s v="Koszula" u="1"/>
        <s v="Grycan Lody" u="1"/>
        <s v="Bobby Burger" u="1"/>
        <s v="Little India" u="1"/>
        <s v="Belvedere Cafe" u="1"/>
        <s v="Wilanow Palace Ticket" u="1"/>
        <s v="Hai Hoa" u="1"/>
        <s v="Czupitos" u="1"/>
        <s v="Simply Market" u="1"/>
        <s v="Terra Vision" u="1"/>
        <s v="Kawiarnia Rozdroze" u="1"/>
        <s v="Restauracja Sphinx" u="1"/>
        <s v="Sklep Morawski Hubert" u="1"/>
        <s v="Adriano - Fix screen monitor" u="1"/>
        <s v="Bar Studio" u="1"/>
        <s v="Apteka Gemini" u="1"/>
        <s v="Proszek do prania Fresh" u="1"/>
        <s v="WIND Torino" u="1"/>
        <s v="Fine (Multa)" u="1"/>
        <s v="Sweet A-Pettit" u="1"/>
        <s v="UBER" u="1"/>
        <s v="Kufle i Kapsle" u="1"/>
        <s v="Delikatesy Kercelak" u="1"/>
        <s v="Klubokawiarnia Kicia Kocia" u="1"/>
        <s v="Sklep Aldi - Bora Komorowskiego" u="1"/>
        <s v="Szmizjerka" u="1"/>
        <s v="Sklep Central" u="1"/>
        <s v="Bar Kubus" u="1"/>
        <s v="Zacny Pykrot" u="1"/>
        <s v="Fiesta Latina" u="1"/>
        <s v="Kielba Wgebie" u="1"/>
        <s v="Teatro Cubano" u="1"/>
        <s v="Vuela Hermano - Viaje SAL" u="1"/>
        <s v="Zielona Ges" u="1"/>
        <s v="Spacca Napoli" u="1"/>
        <s v="Castorama Polska" u="1"/>
        <s v="Goraco Polecam" u="1"/>
        <s v="Pizza Hut - Warszawa" u="1"/>
        <s v="Wizz air" u="1"/>
        <s v="Smacznego" u="1"/>
        <s v="Pijalnia Bistro" u="1"/>
        <s v="Hai Hoa Restaurant" u="1"/>
        <s v="Kasia Sklep" u="1"/>
        <s v="Sklep Biodronka" u="1"/>
        <s v="Znajomi Znajomych" u="1"/>
        <s v="Carre-Four Express" u="1"/>
        <s v="Kiti Bar" u="1"/>
        <s v="Alkohole 24 (Fundamentowa)" u="1"/>
        <s v="Bar Szawa" u="1"/>
        <s v="Sklad Butelka" u="1"/>
        <s v="Prima Catering" u="1"/>
        <s v="Wilanow Palace" u="1"/>
        <s v="Smyk" u="1"/>
        <s v="Karta miejska" u="1"/>
        <s v="Millenium Bank" u="1"/>
        <s v="Zamek Krolewski" u="1"/>
        <s v="Biedronka Market" u="1"/>
        <s v="Brunch &amp; Coffee" u="1"/>
        <s v="Bar Metal" u="1"/>
        <s v="Ogolno spozywczy" u="1"/>
        <s v="Bilet Jednorazowy" u="1"/>
        <s v="Klub Jas &amp; Malgosia" u="1"/>
        <s v="Desknett - router installation" u="1"/>
        <s v="Ria Envia" u="1"/>
        <s v="Mama - Support" u="1"/>
        <s v="Sklep Spolem WSS" u="1"/>
        <s v="EC1 Lodz Miasto Kultury Planetarium" u="1"/>
        <s v="Agnes (Belen)" u="1"/>
        <s v="Auchan Polska" u="1"/>
        <s v="Sklep Biedronka" u="1"/>
        <s v="H&amp;M" u="1"/>
        <s v="Mc Donald" u="1"/>
        <s v="Lagardere Travel Retail Sklep 1 Minute" u="1"/>
        <s v="Millenium" u="1"/>
        <s v="Putka (Horacio birthday)" u="1"/>
        <s v="Pjalnia" u="1"/>
        <s v="VETURILO" u="1"/>
        <s v="Bistro Fusy" u="1"/>
        <s v="Balaton Cafe" u="1"/>
        <s v="Warsaw Coffee" u="1"/>
        <s v="GTT 90 minutos" u="1"/>
        <s v="Sklep Tomasz Mitowski - Lodz" u="1"/>
        <s v="Pelna Chata" u="1"/>
        <s v="Anna Adamczyk Piwo 24" u="1"/>
        <s v="Lagardere Travel Konstruktorska" u="1"/>
        <s v="Play" u="1"/>
        <s v="Stolik" u="1"/>
        <s v="Sklep Miniso Chinska" u="1"/>
        <s v="Ministerstwo Smaku (Kazimierz Dolny)" u="1"/>
        <s v="Tomasz Mitowski Sklep - Lodz" u="1"/>
        <s v="Ogolno spozywczy (Horacio birthday)" u="1"/>
        <s v="Warszawa - Torino / Torino Warszawa" u="1"/>
        <s v="Leonid Kidrant (Kebab)" u="1"/>
        <s v="Sklep Wierzno Lagardere Travel Retail 1 Minute" u="1"/>
        <s v="Hala Kopinska" u="1"/>
        <s v="Moneygram to SAL" u="1"/>
        <s v="World Remit to Sal" u="1"/>
        <s v="Alkohole 24" u="1"/>
        <s v="Lidl Market" u="1"/>
        <s v="Salario mensual MG" u="1"/>
        <s v="Bar Bolek" u="1"/>
        <s v="Sklep Relay" u="1"/>
        <s v="Walutomat Zloty" u="1"/>
        <s v="Karmnik" u="1"/>
        <s v="Remesa MG" u="1"/>
        <s v="Sklepy Doroty Plus" u="1"/>
        <s v="TK Max" u="1"/>
        <s v="Cinema city (Promenada)" u="1"/>
        <s v="Amazon Elastic Comp Cloud" u="1"/>
        <s v="Lidl" u="1"/>
        <s v="Sklep Lewiatan" u="1"/>
        <s v="Sklep Spozywczy NASZ" u="1"/>
        <s v="N 58" u="1"/>
        <s v="Tickets" u="1"/>
        <s v="Toraz Supermarket" u="1"/>
        <s v="Tesco Polska" u="1"/>
        <s v="Energy + water" u="1"/>
        <s v="Fix screen monitor" u="1"/>
        <s v="Praga flat" u="1"/>
        <s v="Folk Gospoda" u="1"/>
        <s v="Kantor Centralna" u="1"/>
        <s v="Restauracja Rozdroze" u="1"/>
        <s v="MS Wierzbno - Sklep 1 minute" u="1"/>
        <s v="Eko Taxi" u="1"/>
        <s v="Modlin Bus" u="1"/>
        <s v="Sklep 1-Minute" u="1"/>
        <s v="3N Sklep" u="1"/>
        <s v="Sklep Pawel" u="1"/>
        <s v="Swietlica" u="1"/>
        <s v="Aucham sklep" u="1"/>
        <s v="Amed food" u="1"/>
        <s v="Ursynow Arena" u="1"/>
        <s v="Hipermarket Aucham" u="1"/>
        <s v="Biedronka - Abrahama" u="1"/>
        <s v="Dollar bank account - Millenium Bank" u="1"/>
        <s v="Wino i +" u="1"/>
        <s v="Frysjer Wiatraczna" u="1"/>
        <s v="Savings El Salvador" u="1"/>
        <s v="Restauracja Fontanna" u="1"/>
        <s v="Flat" u="1"/>
        <s v="Proxima" u="1"/>
        <s v="FH Martex" u="1"/>
        <s v="Bar Bambino" u="1"/>
        <s v="Sklep Kasia" u="1"/>
        <s v="Ticket Fine" u="1"/>
        <s v="House of Pool" u="1"/>
        <s v="PS4 (Lucas Suriano)" u="1"/>
        <s v="Mini Market - Milano" u="1"/>
        <s v="Bank Millenium" u="1"/>
        <s v="ZTM bilet 20 minutowy" u="1"/>
        <s v="ZTM bilet 75 minutowy" u="1"/>
        <s v="Sklep Biedronka - Abrahama" u="1"/>
        <s v="Salary" u="1"/>
        <s v="Etno Cafe" u="1"/>
        <s v="San Esco bar" u="1"/>
        <s v="Shaban Kebab" u="1"/>
        <s v="Magia d' Italia" u="1"/>
        <s v="Spolem WSS Praga" u="1"/>
        <s v="Susharnia Zabkowska" u="1"/>
        <s v="Pitarelo" u="1"/>
        <s v="KBC - Sklep 1 minute" u="1"/>
        <s v="Impreza - Bar Kolombia" u="1"/>
        <s v="Kebab King - Bora Komorowskiego" u="1"/>
        <s v="Aldi" u="1"/>
        <s v="Bolek" u="1"/>
        <s v="Rock Friends" u="1"/>
        <s v="Mini Delikatesy" u="1"/>
        <s v="Castorma Polska" u="1"/>
        <s v="Plyn do plukania" u="1"/>
        <s v="Sklep TESCO - Bora Komorowskiego" u="1"/>
        <s v="AmRest" u="1"/>
        <s v="Freshmarket" u="1"/>
        <s v="Ochota Sushi" u="1"/>
        <s v="Galeria N cafe" u="1"/>
        <s v="Mini Market Alicja" u="1"/>
        <s v="TreneItalia" u="1"/>
        <s v="Winners Bar" u="1"/>
        <s v="Slimak Food Service" u="1"/>
        <s v="World Remit " u="1"/>
        <s v="M&amp;L Delikatesy" u="1"/>
        <s v="Walutomat Euro" u="1"/>
        <s v="Pelna Chata Sklep" u="1"/>
        <s v="Komu Komu" u="1"/>
        <s v="Flix Bus" u="1"/>
        <s v="Pub Lolek" u="1"/>
        <s v="Ruch S.A." u="1"/>
        <s v="Month Salary" u="1"/>
        <s v="Tlumacz Po Angielsku" u="1"/>
        <s v="Pln -&gt; Euro" u="1"/>
        <s v="Lagardere Travel" u="1"/>
        <s v="Elektronika Electrotechnika" u="1"/>
        <s v="Bilet 20 Minutowy" u="1"/>
        <s v="Bilet 75 Minutowy" u="1"/>
        <s v="Sklep Pelna Chata" u="1"/>
        <s v="Router Installation" u="1"/>
        <s v="Country Saloon Bar - Nieporet" u="1"/>
        <s v="Lolek Bar" u="1"/>
        <s v="Morawski Hubert Sklep" u="1"/>
        <s v="Prima Catering Konstruktorska" u="1"/>
        <s v="Edenred" u="1"/>
        <s v="ZTM karta" u="1"/>
        <s v="Burritos Locos" u="1"/>
      </sharedItems>
    </cacheField>
    <cacheField name="Abs_Amount" numFmtId="43">
      <sharedItems containsSemiMixedTypes="0" containsString="0" containsNumber="1" containsInteger="1" minValue="15" maxValue="220"/>
    </cacheField>
    <cacheField name="Date" numFmtId="164">
      <sharedItems containsSemiMixedTypes="0" containsNonDate="0" containsDate="1" containsString="0" minDate="2020-01-01T00:00:00" maxDate="2020-02-05T00:00:00"/>
    </cacheField>
    <cacheField name="Type" numFmtId="0">
      <sharedItems count="2">
        <s v="I"/>
        <s v="O"/>
      </sharedItems>
    </cacheField>
    <cacheField name="Math" numFmtId="2">
      <sharedItems containsSemiMixedTypes="0" containsString="0" containsNumber="1" containsInteger="1" minValue="-75" maxValue="220"/>
    </cacheField>
    <cacheField name="YY" numFmtId="0">
      <sharedItems containsSemiMixedTypes="0" containsString="0" containsNumber="1" containsInteger="1" minValue="1900" maxValue="2020" count="5">
        <n v="2020"/>
        <n v="2018" u="1"/>
        <n v="1900" u="1"/>
        <n v="2019" u="1"/>
        <n v="2017" u="1"/>
      </sharedItems>
    </cacheField>
    <cacheField name="MM" numFmtId="0">
      <sharedItems containsSemiMixedTypes="0" containsString="0" containsNumber="1" containsInteger="1" minValue="1" maxValue="2"/>
    </cacheField>
    <cacheField name="DD" numFmtId="0">
      <sharedItems containsSemiMixedTypes="0" containsString="0" containsNumber="1" containsInteger="1" minValue="1" maxValue="25"/>
    </cacheField>
    <cacheField name="Month" numFmtId="0">
      <sharedItems count="12">
        <s v="Feb"/>
        <s v="Jan"/>
        <s v="Sep" u="1"/>
        <s v="Apr" u="1"/>
        <s v="Nov" u="1"/>
        <s v="Dec" u="1"/>
        <s v="Oct" u="1"/>
        <s v="Jul" u="1"/>
        <s v="Mar" u="1"/>
        <s v="Aug" u="1"/>
        <s v="Jun" u="1"/>
        <s v="May" u="1"/>
      </sharedItems>
    </cacheField>
    <cacheField name="In" numFmtId="43">
      <sharedItems containsSemiMixedTypes="0" containsString="0" containsNumber="1" containsInteger="1" minValue="0" maxValue="220"/>
    </cacheField>
    <cacheField name="Out" numFmtId="43">
      <sharedItems containsSemiMixedTypes="0" containsString="0" containsNumber="1" containsInteger="1" minValue="0" maxValue="7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
  <r>
    <n v="1"/>
    <x v="0"/>
    <x v="0"/>
    <n v="220"/>
    <d v="2020-02-01T00:00:00"/>
    <x v="0"/>
    <n v="220"/>
    <x v="0"/>
    <n v="2"/>
    <n v="1"/>
    <x v="0"/>
    <n v="220"/>
    <n v="0"/>
  </r>
  <r>
    <n v="2"/>
    <x v="1"/>
    <x v="1"/>
    <n v="25"/>
    <d v="2020-02-01T00:00:00"/>
    <x v="1"/>
    <n v="-25"/>
    <x v="0"/>
    <n v="2"/>
    <n v="1"/>
    <x v="0"/>
    <n v="0"/>
    <n v="25"/>
  </r>
  <r>
    <n v="3"/>
    <x v="2"/>
    <x v="2"/>
    <n v="75"/>
    <d v="2020-02-03T00:00:00"/>
    <x v="1"/>
    <n v="-75"/>
    <x v="0"/>
    <n v="2"/>
    <n v="3"/>
    <x v="0"/>
    <n v="0"/>
    <n v="75"/>
  </r>
  <r>
    <n v="4"/>
    <x v="3"/>
    <x v="3"/>
    <n v="15"/>
    <d v="2020-02-04T00:00:00"/>
    <x v="1"/>
    <n v="-15"/>
    <x v="0"/>
    <n v="2"/>
    <n v="4"/>
    <x v="0"/>
    <n v="0"/>
    <n v="15"/>
  </r>
  <r>
    <n v="5"/>
    <x v="0"/>
    <x v="0"/>
    <n v="170"/>
    <d v="2020-01-01T00:00:00"/>
    <x v="0"/>
    <n v="170"/>
    <x v="0"/>
    <n v="1"/>
    <n v="1"/>
    <x v="1"/>
    <n v="170"/>
    <n v="0"/>
  </r>
  <r>
    <n v="6"/>
    <x v="1"/>
    <x v="1"/>
    <n v="25"/>
    <d v="2020-01-01T00:00:00"/>
    <x v="1"/>
    <n v="-25"/>
    <x v="0"/>
    <n v="1"/>
    <n v="1"/>
    <x v="1"/>
    <n v="0"/>
    <n v="25"/>
  </r>
  <r>
    <n v="7"/>
    <x v="3"/>
    <x v="3"/>
    <n v="15"/>
    <d v="2020-01-01T00:00:00"/>
    <x v="1"/>
    <n v="-15"/>
    <x v="0"/>
    <n v="1"/>
    <n v="1"/>
    <x v="1"/>
    <n v="0"/>
    <n v="15"/>
  </r>
  <r>
    <n v="8"/>
    <x v="2"/>
    <x v="4"/>
    <n v="50"/>
    <d v="2020-01-15T00:00:00"/>
    <x v="1"/>
    <n v="-50"/>
    <x v="0"/>
    <n v="1"/>
    <n v="15"/>
    <x v="1"/>
    <n v="0"/>
    <n v="50"/>
  </r>
  <r>
    <n v="9"/>
    <x v="4"/>
    <x v="5"/>
    <n v="20"/>
    <d v="2020-01-25T00:00:00"/>
    <x v="1"/>
    <n v="-20"/>
    <x v="0"/>
    <n v="1"/>
    <n v="25"/>
    <x v="1"/>
    <n v="0"/>
    <n v="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2">
  <location ref="A3:C7" firstHeaderRow="0" firstDataRow="1" firstDataCol="1" rowPageCount="1" colPageCount="1"/>
  <pivotFields count="13">
    <pivotField showAll="0"/>
    <pivotField showAll="0">
      <items count="50">
        <item m="1" x="46"/>
        <item m="1" x="17"/>
        <item m="1" x="19"/>
        <item m="1" x="9"/>
        <item m="1" x="6"/>
        <item m="1" x="47"/>
        <item m="1" x="16"/>
        <item m="1" x="29"/>
        <item m="1" x="11"/>
        <item m="1" x="8"/>
        <item m="1" x="21"/>
        <item m="1" x="48"/>
        <item m="1" x="24"/>
        <item m="1" x="31"/>
        <item m="1" x="22"/>
        <item m="1" x="18"/>
        <item m="1" x="38"/>
        <item m="1" x="14"/>
        <item m="1" x="34"/>
        <item m="1" x="28"/>
        <item m="1" x="25"/>
        <item m="1" x="12"/>
        <item x="0"/>
        <item m="1" x="43"/>
        <item x="4"/>
        <item x="3"/>
        <item m="1" x="30"/>
        <item m="1" x="32"/>
        <item m="1" x="42"/>
        <item m="1" x="37"/>
        <item m="1" x="35"/>
        <item m="1" x="27"/>
        <item m="1" x="45"/>
        <item m="1" x="5"/>
        <item x="1"/>
        <item m="1" x="10"/>
        <item m="1" x="41"/>
        <item m="1" x="20"/>
        <item m="1" x="26"/>
        <item m="1" x="7"/>
        <item m="1" x="33"/>
        <item m="1" x="36"/>
        <item m="1" x="40"/>
        <item m="1" x="44"/>
        <item m="1" x="15"/>
        <item x="2"/>
        <item m="1" x="39"/>
        <item m="1" x="23"/>
        <item m="1" x="13"/>
        <item t="default"/>
      </items>
    </pivotField>
    <pivotField showAll="0"/>
    <pivotField numFmtId="2" showAll="0"/>
    <pivotField numFmtId="164" showAll="0"/>
    <pivotField axis="axisPage" showAll="0">
      <items count="3">
        <item x="0"/>
        <item x="1"/>
        <item t="default"/>
      </items>
    </pivotField>
    <pivotField numFmtId="2" showAll="0" defaultSubtotal="0"/>
    <pivotField axis="axisRow" showAll="0">
      <items count="6">
        <item m="1" x="4"/>
        <item m="1" x="1"/>
        <item m="1" x="3"/>
        <item m="1" x="2"/>
        <item x="0"/>
        <item t="default"/>
      </items>
    </pivotField>
    <pivotField showAll="0"/>
    <pivotField showAll="0"/>
    <pivotField axis="axisRow" showAll="0" sortType="ascending" defaultSubtotal="0">
      <items count="12">
        <item x="1"/>
        <item x="0"/>
        <item m="1" x="8"/>
        <item m="1" x="3"/>
        <item m="1" x="11"/>
        <item m="1" x="10"/>
        <item m="1" x="7"/>
        <item m="1" x="9"/>
        <item m="1" x="2"/>
        <item m="1" x="6"/>
        <item m="1" x="4"/>
        <item m="1" x="5"/>
      </items>
    </pivotField>
    <pivotField dataField="1" numFmtId="43" showAll="0" defaultSubtotal="0"/>
    <pivotField dataField="1" numFmtId="43" showAll="0" defaultSubtotal="0"/>
  </pivotFields>
  <rowFields count="2">
    <field x="7"/>
    <field x="10"/>
  </rowFields>
  <rowItems count="4">
    <i>
      <x v="4"/>
    </i>
    <i r="1">
      <x/>
    </i>
    <i r="1">
      <x v="1"/>
    </i>
    <i t="grand">
      <x/>
    </i>
  </rowItems>
  <colFields count="1">
    <field x="-2"/>
  </colFields>
  <colItems count="2">
    <i>
      <x/>
    </i>
    <i i="1">
      <x v="1"/>
    </i>
  </colItems>
  <pageFields count="1">
    <pageField fld="5" hier="-1"/>
  </pageFields>
  <dataFields count="2">
    <dataField name="Sum of In" fld="11" baseField="0" baseItem="0"/>
    <dataField name="Sum of Out" fld="12" baseField="0" baseItem="0"/>
  </dataFields>
  <chartFormats count="5">
    <chartFormat chart="8"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1"/>
          </reference>
        </references>
      </pivotArea>
    </chartFormat>
    <chartFormat chart="11" format="7"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C9" firstHeaderRow="0" firstDataRow="1" firstDataCol="1"/>
  <pivotFields count="13">
    <pivotField showAll="0"/>
    <pivotField axis="axisRow" showAll="0" sortType="descending">
      <items count="50">
        <item m="1" x="46"/>
        <item m="1" x="6"/>
        <item m="1" x="47"/>
        <item m="1" x="16"/>
        <item m="1" x="14"/>
        <item m="1" x="30"/>
        <item m="1" x="37"/>
        <item x="1"/>
        <item m="1" x="10"/>
        <item m="1" x="26"/>
        <item m="1" x="33"/>
        <item m="1" x="40"/>
        <item m="1" x="36"/>
        <item m="1" x="22"/>
        <item m="1" x="12"/>
        <item m="1" x="39"/>
        <item m="1" x="44"/>
        <item x="0"/>
        <item m="1" x="8"/>
        <item m="1" x="24"/>
        <item m="1" x="32"/>
        <item m="1" x="41"/>
        <item m="1" x="17"/>
        <item m="1" x="38"/>
        <item m="1" x="21"/>
        <item m="1" x="20"/>
        <item m="1" x="18"/>
        <item m="1" x="25"/>
        <item m="1" x="7"/>
        <item m="1" x="31"/>
        <item m="1" x="5"/>
        <item m="1" x="13"/>
        <item x="3"/>
        <item m="1" x="48"/>
        <item m="1" x="35"/>
        <item m="1" x="42"/>
        <item m="1" x="28"/>
        <item m="1" x="29"/>
        <item m="1" x="23"/>
        <item x="2"/>
        <item m="1" x="43"/>
        <item m="1" x="27"/>
        <item m="1" x="34"/>
        <item m="1" x="9"/>
        <item m="1" x="15"/>
        <item m="1" x="11"/>
        <item m="1" x="45"/>
        <item m="1" x="19"/>
        <item x="4"/>
        <item t="default"/>
      </items>
      <autoSortScope>
        <pivotArea dataOnly="0" outline="0" fieldPosition="0">
          <references count="1">
            <reference field="4294967294" count="1" selected="0">
              <x v="0"/>
            </reference>
          </references>
        </pivotArea>
      </autoSortScope>
    </pivotField>
    <pivotField showAll="0"/>
    <pivotField numFmtId="2" showAll="0"/>
    <pivotField numFmtId="164" showAll="0"/>
    <pivotField showAll="0"/>
    <pivotField numFmtId="2" showAll="0" defaultSubtotal="0"/>
    <pivotField showAll="0">
      <items count="6">
        <item m="1" x="2"/>
        <item m="1" x="4"/>
        <item m="1" x="1"/>
        <item m="1" x="3"/>
        <item x="0"/>
        <item t="default"/>
      </items>
    </pivotField>
    <pivotField showAll="0"/>
    <pivotField showAll="0"/>
    <pivotField showAll="0" sortType="ascending">
      <items count="13">
        <item x="1"/>
        <item x="0"/>
        <item m="1" x="8"/>
        <item m="1" x="3"/>
        <item m="1" x="11"/>
        <item m="1" x="10"/>
        <item m="1" x="7"/>
        <item m="1" x="9"/>
        <item m="1" x="2"/>
        <item m="1" x="6"/>
        <item m="1" x="4"/>
        <item m="1" x="5"/>
        <item t="default"/>
      </items>
    </pivotField>
    <pivotField dataField="1" numFmtId="43" showAll="0" defaultSubtotal="0"/>
    <pivotField dataField="1" numFmtId="43" showAll="0" defaultSubtotal="0"/>
  </pivotFields>
  <rowFields count="1">
    <field x="1"/>
  </rowFields>
  <rowItems count="6">
    <i>
      <x v="17"/>
    </i>
    <i>
      <x v="48"/>
    </i>
    <i>
      <x v="39"/>
    </i>
    <i>
      <x v="7"/>
    </i>
    <i>
      <x v="32"/>
    </i>
    <i t="grand">
      <x/>
    </i>
  </rowItems>
  <colFields count="1">
    <field x="-2"/>
  </colFields>
  <colItems count="2">
    <i>
      <x/>
    </i>
    <i i="1">
      <x v="1"/>
    </i>
  </colItems>
  <dataFields count="2">
    <dataField name="Sum of In" fld="11" baseField="1" baseItem="35" numFmtId="2"/>
    <dataField name="Sum of Out" fld="12" baseField="1" baseItem="30" numFmtId="2"/>
  </dataFields>
  <formats count="3">
    <format dxfId="2">
      <pivotArea outline="0" collapsedLevelsAreSubtotals="1" fieldPosition="0"/>
    </format>
    <format dxfId="1">
      <pivotArea outline="0" fieldPosition="0">
        <references count="1">
          <reference field="4294967294" count="1">
            <x v="0"/>
          </reference>
        </references>
      </pivotArea>
    </format>
    <format dxfId="0">
      <pivotArea outline="0" fieldPosition="0">
        <references count="1">
          <reference field="4294967294" count="1">
            <x v="1"/>
          </reference>
        </references>
      </pivotArea>
    </format>
  </formats>
  <chartFormats count="4">
    <chartFormat chart="0" format="10" series="1">
      <pivotArea type="data" outline="0" fieldPosition="0">
        <references count="1">
          <reference field="4294967294" count="1" selected="0">
            <x v="0"/>
          </reference>
        </references>
      </pivotArea>
    </chartFormat>
    <chartFormat chart="0" format="11" series="1">
      <pivotArea type="data" outline="0" fieldPosition="0">
        <references count="1">
          <reference field="4294967294" count="1" selected="0">
            <x v="1"/>
          </reference>
        </references>
      </pivotArea>
    </chartFormat>
    <chartFormat chart="4" format="14" series="1">
      <pivotArea type="data" outline="0" fieldPosition="0">
        <references count="1">
          <reference field="4294967294" count="1" selected="0">
            <x v="0"/>
          </reference>
        </references>
      </pivotArea>
    </chartFormat>
    <chartFormat chart="4" format="1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C10" firstHeaderRow="0" firstDataRow="1" firstDataCol="1"/>
  <pivotFields count="13">
    <pivotField showAll="0"/>
    <pivotField showAll="0">
      <items count="50">
        <item m="1" x="46"/>
        <item m="1" x="17"/>
        <item m="1" x="19"/>
        <item m="1" x="9"/>
        <item m="1" x="6"/>
        <item m="1" x="47"/>
        <item m="1" x="16"/>
        <item m="1" x="29"/>
        <item m="1" x="11"/>
        <item m="1" x="8"/>
        <item m="1" x="21"/>
        <item m="1" x="48"/>
        <item m="1" x="24"/>
        <item m="1" x="31"/>
        <item m="1" x="22"/>
        <item m="1" x="18"/>
        <item m="1" x="38"/>
        <item m="1" x="14"/>
        <item m="1" x="34"/>
        <item m="1" x="28"/>
        <item m="1" x="25"/>
        <item m="1" x="12"/>
        <item x="0"/>
        <item m="1" x="43"/>
        <item x="4"/>
        <item x="3"/>
        <item m="1" x="30"/>
        <item m="1" x="32"/>
        <item m="1" x="42"/>
        <item m="1" x="37"/>
        <item m="1" x="35"/>
        <item m="1" x="27"/>
        <item m="1" x="45"/>
        <item m="1" x="5"/>
        <item x="1"/>
        <item m="1" x="10"/>
        <item m="1" x="41"/>
        <item m="1" x="20"/>
        <item m="1" x="26"/>
        <item m="1" x="7"/>
        <item m="1" x="33"/>
        <item m="1" x="36"/>
        <item m="1" x="40"/>
        <item m="1" x="44"/>
        <item m="1" x="15"/>
        <item x="2"/>
        <item m="1" x="39"/>
        <item m="1" x="23"/>
        <item m="1" x="13"/>
        <item t="default"/>
      </items>
    </pivotField>
    <pivotField axis="axisRow" showAll="0" sortType="ascending">
      <items count="231">
        <item m="1" x="154"/>
        <item m="1" x="41"/>
        <item m="1" x="125"/>
        <item m="1" x="136"/>
        <item m="1" x="198"/>
        <item m="1" x="111"/>
        <item m="1" x="157"/>
        <item m="1" x="96"/>
        <item m="1" x="176"/>
        <item m="1" x="170"/>
        <item m="1" x="128"/>
        <item m="1" x="76"/>
        <item m="1" x="32"/>
        <item m="1" x="161"/>
        <item m="1" x="84"/>
        <item m="1" x="219"/>
        <item m="1" x="220"/>
        <item m="1" x="88"/>
        <item m="1" x="105"/>
        <item m="1" x="26"/>
        <item m="1" x="229"/>
        <item m="1" x="20"/>
        <item m="1" x="73"/>
        <item m="1" x="22"/>
        <item m="1" x="223"/>
        <item m="1" x="35"/>
        <item m="1" x="50"/>
        <item m="1" x="90"/>
        <item m="1" x="162"/>
        <item m="1" x="94"/>
        <item m="1" x="218"/>
        <item m="1" x="144"/>
        <item m="1" x="8"/>
        <item m="1" x="46"/>
        <item m="1" x="145"/>
        <item m="1" x="167"/>
        <item m="1" x="211"/>
        <item m="1" x="164"/>
        <item m="1" x="64"/>
        <item m="1" x="29"/>
        <item m="1" x="108"/>
        <item m="1" x="34"/>
        <item m="1" x="173"/>
        <item m="1" x="189"/>
        <item m="1" x="81"/>
        <item m="1" x="70"/>
        <item m="1" x="7"/>
        <item m="1" x="188"/>
        <item m="1" x="190"/>
        <item m="1" x="74"/>
        <item m="1" x="51"/>
        <item m="1" x="49"/>
        <item m="1" x="217"/>
        <item m="1" x="112"/>
        <item m="1" x="100"/>
        <item m="1" x="126"/>
        <item m="1" x="31"/>
        <item m="1" x="13"/>
        <item m="1" x="224"/>
        <item m="1" x="207"/>
        <item m="1" x="92"/>
        <item m="1" x="99"/>
        <item m="1" x="101"/>
        <item m="1" x="82"/>
        <item m="1" x="194"/>
        <item m="1" x="175"/>
        <item m="1" x="202"/>
        <item m="1" x="152"/>
        <item m="1" x="10"/>
        <item m="1" x="123"/>
        <item m="1" x="214"/>
        <item m="1" x="225"/>
        <item m="1" x="150"/>
        <item m="1" x="140"/>
        <item m="1" x="110"/>
        <item m="1" x="209"/>
        <item m="1" x="68"/>
        <item m="1" x="187"/>
        <item m="1" x="65"/>
        <item m="1" x="113"/>
        <item m="1" x="216"/>
        <item m="1" x="196"/>
        <item m="1" x="6"/>
        <item m="1" x="14"/>
        <item m="1" x="146"/>
        <item m="1" x="78"/>
        <item m="1" x="226"/>
        <item m="1" x="44"/>
        <item m="1" x="168"/>
        <item m="1" x="132"/>
        <item m="1" x="166"/>
        <item m="1" x="19"/>
        <item m="1" x="91"/>
        <item m="1" x="222"/>
        <item m="1" x="213"/>
        <item m="1" x="127"/>
        <item m="1" x="180"/>
        <item m="1" x="182"/>
        <item m="1" x="36"/>
        <item m="1" x="77"/>
        <item m="1" x="153"/>
        <item m="1" x="15"/>
        <item m="1" x="52"/>
        <item m="1" x="97"/>
        <item m="1" x="16"/>
        <item m="1" x="171"/>
        <item m="1" x="138"/>
        <item m="1" x="115"/>
        <item m="1" x="40"/>
        <item m="1" x="155"/>
        <item m="1" x="221"/>
        <item m="1" x="139"/>
        <item m="1" x="197"/>
        <item m="1" x="109"/>
        <item m="1" x="121"/>
        <item m="1" x="17"/>
        <item m="1" x="133"/>
        <item m="1" x="67"/>
        <item m="1" x="47"/>
        <item m="1" x="53"/>
        <item m="1" x="59"/>
        <item m="1" x="37"/>
        <item m="1" x="143"/>
        <item m="1" x="172"/>
        <item m="1" x="141"/>
        <item m="1" x="117"/>
        <item m="1" x="142"/>
        <item m="1" x="203"/>
        <item m="1" x="48"/>
        <item m="1" x="104"/>
        <item m="1" x="60"/>
        <item m="1" x="208"/>
        <item m="1" x="107"/>
        <item m="1" x="33"/>
        <item m="1" x="45"/>
        <item m="1" x="204"/>
        <item m="1" x="163"/>
        <item m="1" x="66"/>
        <item m="1" x="61"/>
        <item m="1" x="177"/>
        <item m="1" x="228"/>
        <item m="1" x="114"/>
        <item m="1" x="30"/>
        <item m="1" x="129"/>
        <item m="1" x="227"/>
        <item m="1" x="38"/>
        <item m="1" x="200"/>
        <item m="1" x="93"/>
        <item m="1" x="89"/>
        <item m="1" x="149"/>
        <item m="1" x="69"/>
        <item m="1" x="160"/>
        <item m="1" x="28"/>
        <item m="1" x="215"/>
        <item m="1" x="210"/>
        <item m="1" x="195"/>
        <item m="1" x="179"/>
        <item m="1" x="39"/>
        <item m="1" x="156"/>
        <item m="1" x="130"/>
        <item m="1" x="201"/>
        <item m="1" x="148"/>
        <item m="1" x="54"/>
        <item m="1" x="185"/>
        <item m="1" x="18"/>
        <item m="1" x="63"/>
        <item m="1" x="71"/>
        <item m="1" x="137"/>
        <item m="1" x="205"/>
        <item m="1" x="183"/>
        <item m="1" x="186"/>
        <item m="1" x="184"/>
        <item m="1" x="120"/>
        <item m="1" x="106"/>
        <item m="1" x="62"/>
        <item m="1" x="116"/>
        <item m="1" x="83"/>
        <item m="1" x="23"/>
        <item m="1" x="147"/>
        <item m="1" x="181"/>
        <item m="1" x="134"/>
        <item m="1" x="43"/>
        <item m="1" x="79"/>
        <item m="1" x="55"/>
        <item m="1" x="98"/>
        <item m="1" x="135"/>
        <item m="1" x="192"/>
        <item m="1" x="158"/>
        <item m="1" x="58"/>
        <item m="1" x="80"/>
        <item m="1" x="118"/>
        <item m="1" x="102"/>
        <item m="1" x="159"/>
        <item m="1" x="24"/>
        <item m="1" x="212"/>
        <item m="1" x="56"/>
        <item m="1" x="87"/>
        <item m="1" x="9"/>
        <item m="1" x="11"/>
        <item m="1" x="169"/>
        <item m="1" x="57"/>
        <item m="1" x="25"/>
        <item m="1" x="174"/>
        <item m="1" x="95"/>
        <item m="1" x="193"/>
        <item m="1" x="122"/>
        <item m="1" x="191"/>
        <item m="1" x="119"/>
        <item m="1" x="206"/>
        <item m="1" x="124"/>
        <item m="1" x="86"/>
        <item m="1" x="72"/>
        <item m="1" x="12"/>
        <item m="1" x="103"/>
        <item m="1" x="75"/>
        <item m="1" x="178"/>
        <item m="1" x="85"/>
        <item m="1" x="42"/>
        <item m="1" x="27"/>
        <item m="1" x="165"/>
        <item m="1" x="21"/>
        <item m="1" x="151"/>
        <item m="1" x="131"/>
        <item m="1" x="199"/>
        <item x="0"/>
        <item x="1"/>
        <item x="2"/>
        <item x="3"/>
        <item x="4"/>
        <item x="5"/>
        <item t="default"/>
      </items>
      <autoSortScope>
        <pivotArea dataOnly="0" outline="0" fieldPosition="0">
          <references count="1">
            <reference field="4294967294" count="1" selected="0">
              <x v="0"/>
            </reference>
          </references>
        </pivotArea>
      </autoSortScope>
    </pivotField>
    <pivotField numFmtId="2" showAll="0"/>
    <pivotField numFmtId="164" showAll="0"/>
    <pivotField showAll="0"/>
    <pivotField numFmtId="2" showAll="0" defaultSubtotal="0"/>
    <pivotField showAll="0">
      <items count="6">
        <item m="1" x="2"/>
        <item m="1" x="4"/>
        <item m="1" x="1"/>
        <item m="1" x="3"/>
        <item x="0"/>
        <item t="default"/>
      </items>
    </pivotField>
    <pivotField showAll="0"/>
    <pivotField showAll="0"/>
    <pivotField showAll="0">
      <items count="13">
        <item x="1"/>
        <item x="0"/>
        <item m="1" x="8"/>
        <item m="1" x="3"/>
        <item m="1" x="11"/>
        <item m="1" x="10"/>
        <item m="1" x="7"/>
        <item m="1" x="9"/>
        <item m="1" x="2"/>
        <item m="1" x="6"/>
        <item m="1" x="4"/>
        <item m="1" x="5"/>
        <item t="default"/>
      </items>
    </pivotField>
    <pivotField dataField="1" numFmtId="43" showAll="0" defaultSubtotal="0"/>
    <pivotField dataField="1" numFmtId="43" showAll="0" defaultSubtotal="0"/>
  </pivotFields>
  <rowFields count="1">
    <field x="2"/>
  </rowFields>
  <rowItems count="7">
    <i>
      <x v="226"/>
    </i>
    <i>
      <x v="227"/>
    </i>
    <i>
      <x v="225"/>
    </i>
    <i>
      <x v="228"/>
    </i>
    <i>
      <x v="229"/>
    </i>
    <i>
      <x v="224"/>
    </i>
    <i t="grand">
      <x/>
    </i>
  </rowItems>
  <colFields count="1">
    <field x="-2"/>
  </colFields>
  <colItems count="2">
    <i>
      <x/>
    </i>
    <i i="1">
      <x v="1"/>
    </i>
  </colItems>
  <dataFields count="2">
    <dataField name="Sum of In" fld="11" baseField="0" baseItem="0"/>
    <dataField name="Sum of Out" fld="12" baseField="0" baseItem="0"/>
  </dataFields>
  <chartFormats count="4">
    <chartFormat chart="0" format="47" series="1">
      <pivotArea type="data" outline="0" fieldPosition="0">
        <references count="1">
          <reference field="4294967294" count="1" selected="0">
            <x v="0"/>
          </reference>
        </references>
      </pivotArea>
    </chartFormat>
    <chartFormat chart="0" format="48" series="1">
      <pivotArea type="data" outline="0" fieldPosition="0">
        <references count="1">
          <reference field="4294967294" count="1" selected="0">
            <x v="1"/>
          </reference>
        </references>
      </pivotArea>
    </chartFormat>
    <chartFormat chart="4" format="51" series="1">
      <pivotArea type="data" outline="0" fieldPosition="0">
        <references count="1">
          <reference field="4294967294" count="1" selected="0">
            <x v="0"/>
          </reference>
        </references>
      </pivotArea>
    </chartFormat>
    <chartFormat chart="4" format="5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1:C4" firstHeaderRow="0" firstDataRow="1" firstDataCol="1"/>
  <pivotFields count="13">
    <pivotField showAll="0"/>
    <pivotField showAll="0"/>
    <pivotField showAll="0"/>
    <pivotField numFmtId="2" showAll="0"/>
    <pivotField numFmtId="164" showAll="0"/>
    <pivotField axis="axisRow" showAll="0">
      <items count="3">
        <item x="0"/>
        <item x="1"/>
        <item t="default"/>
      </items>
    </pivotField>
    <pivotField numFmtId="2" showAll="0" defaultSubtotal="0"/>
    <pivotField showAll="0"/>
    <pivotField showAll="0"/>
    <pivotField showAll="0"/>
    <pivotField showAll="0"/>
    <pivotField dataField="1" numFmtId="43" showAll="0" defaultSubtotal="0"/>
    <pivotField dataField="1" numFmtId="43" showAll="0" defaultSubtotal="0"/>
  </pivotFields>
  <rowFields count="1">
    <field x="5"/>
  </rowFields>
  <rowItems count="3">
    <i>
      <x/>
    </i>
    <i>
      <x v="1"/>
    </i>
    <i t="grand">
      <x/>
    </i>
  </rowItems>
  <colFields count="1">
    <field x="-2"/>
  </colFields>
  <colItems count="2">
    <i>
      <x/>
    </i>
    <i i="1">
      <x v="1"/>
    </i>
  </colItems>
  <dataFields count="2">
    <dataField name="Sum of In" fld="11" baseField="5" baseItem="0"/>
    <dataField name="Sum of Out" fld="12" baseField="5" baseItem="0"/>
  </dataFields>
  <chartFormats count="8">
    <chartFormat chart="0" format="9" series="1">
      <pivotArea type="data" outline="0" fieldPosition="0">
        <references count="1">
          <reference field="4294967294" count="1" selected="0">
            <x v="0"/>
          </reference>
        </references>
      </pivotArea>
    </chartFormat>
    <chartFormat chart="0" format="10"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pivotArea type="data" outline="0" fieldPosition="0">
        <references count="2">
          <reference field="4294967294" count="1" selected="0">
            <x v="1"/>
          </reference>
          <reference field="5" count="1" selected="0">
            <x v="0"/>
          </reference>
        </references>
      </pivotArea>
    </chartFormat>
    <chartFormat chart="2" format="3">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d_Cat" sourceName="Id_Cat">
  <pivotTables>
    <pivotTable tabId="8" name="PivotTable1"/>
    <pivotTable tabId="10" name="PivotTable2"/>
    <pivotTable tabId="6" name="PivotTable1"/>
  </pivotTables>
  <data>
    <tabular pivotCacheId="1" showMissing="0" crossFilter="none">
      <items count="49">
        <i x="0" s="1"/>
        <i x="4" s="1"/>
        <i x="3" s="1"/>
        <i x="1" s="1"/>
        <i x="2" s="1"/>
        <i x="46" s="1"/>
        <i x="17" s="1"/>
        <i x="19" s="1"/>
        <i x="9" s="1"/>
        <i x="6" s="1"/>
        <i x="47" s="1"/>
        <i x="16" s="1"/>
        <i x="29" s="1"/>
        <i x="11" s="1"/>
        <i x="8" s="1"/>
        <i x="21" s="1"/>
        <i x="48" s="1"/>
        <i x="24" s="1"/>
        <i x="31" s="1"/>
        <i x="22" s="1"/>
        <i x="18" s="1"/>
        <i x="38" s="1"/>
        <i x="14" s="1"/>
        <i x="34" s="1"/>
        <i x="28" s="1"/>
        <i x="25" s="1"/>
        <i x="12" s="1"/>
        <i x="43" s="1"/>
        <i x="30" s="1"/>
        <i x="32" s="1"/>
        <i x="42" s="1"/>
        <i x="37" s="1"/>
        <i x="35" s="1"/>
        <i x="27" s="1"/>
        <i x="45" s="1"/>
        <i x="5" s="1"/>
        <i x="10" s="1"/>
        <i x="41" s="1"/>
        <i x="20" s="1"/>
        <i x="26" s="1"/>
        <i x="7" s="1"/>
        <i x="33" s="1"/>
        <i x="36" s="1"/>
        <i x="40" s="1"/>
        <i x="44" s="1"/>
        <i x="15" s="1"/>
        <i x="39" s="1"/>
        <i x="23" s="1"/>
        <i x="1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Y" sourceName="YY">
  <pivotTables>
    <pivotTable tabId="8" name="PivotTable1"/>
    <pivotTable tabId="10" name="PivotTable2"/>
    <pivotTable tabId="6" name="PivotTable1"/>
  </pivotTables>
  <data>
    <tabular pivotCacheId="1" showMissing="0" crossFilter="none">
      <items count="5">
        <i x="0" s="1"/>
        <i x="2" s="1"/>
        <i x="4"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8" name="PivotTable1"/>
    <pivotTable tabId="10" name="PivotTable2"/>
    <pivotTable tabId="6" name="PivotTable1"/>
  </pivotTables>
  <data>
    <tabular pivotCacheId="1" showMissing="0" crossFilter="none">
      <items count="12">
        <i x="1" s="1"/>
        <i x="0" s="1"/>
        <i x="8" s="1"/>
        <i x="3" s="1"/>
        <i x="11" s="1"/>
        <i x="10" s="1"/>
        <i x="7" s="1"/>
        <i x="9" s="1"/>
        <i x="2" s="1"/>
        <i x="6"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d_Cat" cache="Slicer_Id_Cat" caption="Categories" rowHeight="241300"/>
  <slicer name="YY" cache="Slicer_YY" caption="Year" rowHeight="241300"/>
  <slicer name="Month" cache="Slicer_Month" caption="Month" rowHeight="241300"/>
</slicers>
</file>

<file path=xl/tables/table1.xml><?xml version="1.0" encoding="utf-8"?>
<table xmlns="http://schemas.openxmlformats.org/spreadsheetml/2006/main" id="2" name="Table2" displayName="Table2" ref="A2:M11" totalsRowShown="0" headerRowDxfId="11">
  <autoFilter ref="A2:M11"/>
  <tableColumns count="13">
    <tableColumn id="1" name="Id">
      <calculatedColumnFormula>A2+1</calculatedColumnFormula>
    </tableColumn>
    <tableColumn id="2" name="Id_Cat"/>
    <tableColumn id="3" name="Concept"/>
    <tableColumn id="4" name="Abs_Amount" dataCellStyle="Comma"/>
    <tableColumn id="5" name="Date" dataDxfId="10"/>
    <tableColumn id="6" name="Type" dataDxfId="9">
      <calculatedColumnFormula>VLOOKUP(Table2[[#This Row],[Id_Cat]],Category[[Category]:[Type]],2,)</calculatedColumnFormula>
    </tableColumn>
    <tableColumn id="7" name="Math" dataDxfId="8">
      <calculatedColumnFormula>IF(Table2[[#This Row],[Type]]="I",Table2[[#This Row],[Abs_Amount]],Table2[[#This Row],[Abs_Amount]]*-1)</calculatedColumnFormula>
    </tableColumn>
    <tableColumn id="8" name="YY" dataDxfId="7">
      <calculatedColumnFormula>YEAR(Table2[[#This Row],[Date]])</calculatedColumnFormula>
    </tableColumn>
    <tableColumn id="9" name="MM" dataDxfId="6">
      <calculatedColumnFormula>MONTH(Table2[[#This Row],[Date]])</calculatedColumnFormula>
    </tableColumn>
    <tableColumn id="10" name="DD" dataDxfId="5">
      <calculatedColumnFormula>DAY(Table2[[#This Row],[Date]])</calculatedColumnFormula>
    </tableColumn>
    <tableColumn id="11" name="Month" dataDxfId="4">
      <calculatedColumnFormula>VLOOKUP(Table2[[#This Row],[MM]],Table3[],2,)</calculatedColumnFormula>
    </tableColumn>
    <tableColumn id="12" name="In" dataCellStyle="Comma">
      <calculatedColumnFormula>IF(Table2[[#This Row],[Type]]="I",Table2[[#This Row],[Abs_Amount]],0)</calculatedColumnFormula>
    </tableColumn>
    <tableColumn id="13" name="Out" dataCellStyle="Comma">
      <calculatedColumnFormula>IF(Table2[[#This Row],[Type]]="O",Table2[[#This Row],[Abs_Amount]],0)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1" name="Category" displayName="Category" ref="A1:D37" totalsRowShown="0" headerRowDxfId="3">
  <autoFilter ref="A1:D37"/>
  <tableColumns count="4">
    <tableColumn id="1" name="Id"/>
    <tableColumn id="2" name="Category"/>
    <tableColumn id="3" name="Type"/>
    <tableColumn id="4" name="Id_2"/>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B13" totalsRowShown="0">
  <autoFilter ref="A1:B13"/>
  <tableColumns count="2">
    <tableColumn id="1" name="Id"/>
    <tableColumn id="2" name="Month"/>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F4:M4"/>
  <sheetViews>
    <sheetView showGridLines="0" tabSelected="1" topLeftCell="A4" workbookViewId="0">
      <selection activeCell="B15" sqref="B15"/>
    </sheetView>
  </sheetViews>
  <sheetFormatPr defaultRowHeight="15" x14ac:dyDescent="0.25"/>
  <sheetData>
    <row r="4" spans="6:13" ht="23.25" x14ac:dyDescent="0.35">
      <c r="F4" s="25" t="str">
        <f>IF(Speed_Params!K4,"All period","Month of:")</f>
        <v>All period</v>
      </c>
      <c r="G4" s="25"/>
      <c r="H4" s="25"/>
      <c r="I4" s="25"/>
      <c r="J4" s="25"/>
      <c r="K4" s="25"/>
      <c r="L4" s="25"/>
      <c r="M4" s="25"/>
    </row>
  </sheetData>
  <mergeCells count="1">
    <mergeCell ref="F4:M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4"/>
  <sheetViews>
    <sheetView showGridLines="0" workbookViewId="0">
      <selection activeCell="G20" sqref="G20"/>
    </sheetView>
  </sheetViews>
  <sheetFormatPr defaultRowHeight="15" x14ac:dyDescent="0.25"/>
  <cols>
    <col min="1" max="1" width="13.140625" bestFit="1" customWidth="1"/>
    <col min="2" max="2" width="9.28515625" bestFit="1" customWidth="1"/>
    <col min="3" max="3" width="10.85546875" bestFit="1" customWidth="1"/>
  </cols>
  <sheetData>
    <row r="1" spans="1:3" x14ac:dyDescent="0.25">
      <c r="A1" s="9" t="s">
        <v>35</v>
      </c>
      <c r="B1" t="s">
        <v>93</v>
      </c>
      <c r="C1" t="s">
        <v>94</v>
      </c>
    </row>
    <row r="2" spans="1:3" x14ac:dyDescent="0.25">
      <c r="A2" s="10" t="s">
        <v>13</v>
      </c>
      <c r="B2" s="4">
        <v>390</v>
      </c>
      <c r="C2" s="4">
        <v>0</v>
      </c>
    </row>
    <row r="3" spans="1:3" x14ac:dyDescent="0.25">
      <c r="A3" s="10" t="s">
        <v>14</v>
      </c>
      <c r="B3" s="4">
        <v>0</v>
      </c>
      <c r="C3" s="4">
        <v>225</v>
      </c>
    </row>
    <row r="4" spans="1:3" x14ac:dyDescent="0.25">
      <c r="A4" s="10" t="s">
        <v>36</v>
      </c>
      <c r="B4" s="4">
        <v>390</v>
      </c>
      <c r="C4" s="4">
        <v>225</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2"/>
  <sheetViews>
    <sheetView showGridLines="0" workbookViewId="0">
      <selection activeCell="D25" sqref="D25"/>
    </sheetView>
  </sheetViews>
  <sheetFormatPr defaultRowHeight="15" x14ac:dyDescent="0.25"/>
  <cols>
    <col min="1" max="1" width="9.140625" style="4"/>
    <col min="2" max="2" width="10.42578125" style="4" bestFit="1" customWidth="1"/>
    <col min="3" max="3" width="9.140625" style="4"/>
    <col min="4" max="4" width="10.7109375" style="4" customWidth="1"/>
    <col min="5" max="5" width="16.140625" style="4" customWidth="1"/>
    <col min="6" max="6" width="18.140625" style="4" customWidth="1"/>
    <col min="7" max="7" width="16.42578125" style="4" customWidth="1"/>
    <col min="8" max="16384" width="9.140625" style="4"/>
  </cols>
  <sheetData>
    <row r="1" spans="2:3" s="22" customFormat="1" x14ac:dyDescent="0.25"/>
    <row r="4" spans="2:3" x14ac:dyDescent="0.25">
      <c r="B4" s="21">
        <v>7</v>
      </c>
      <c r="C4" s="4" t="s">
        <v>101</v>
      </c>
    </row>
    <row r="5" spans="2:3" x14ac:dyDescent="0.25">
      <c r="B5" s="21">
        <v>12.45</v>
      </c>
      <c r="C5" s="4" t="s">
        <v>102</v>
      </c>
    </row>
    <row r="6" spans="2:3" x14ac:dyDescent="0.25">
      <c r="B6" s="21">
        <f>12.45*2</f>
        <v>24.9</v>
      </c>
      <c r="C6" s="4" t="s">
        <v>103</v>
      </c>
    </row>
    <row r="7" spans="2:3" x14ac:dyDescent="0.25">
      <c r="B7" s="21">
        <v>11</v>
      </c>
      <c r="C7" s="4" t="s">
        <v>104</v>
      </c>
    </row>
    <row r="8" spans="2:3" x14ac:dyDescent="0.25">
      <c r="B8" s="21">
        <v>11</v>
      </c>
      <c r="C8" s="4" t="s">
        <v>101</v>
      </c>
    </row>
    <row r="9" spans="2:3" x14ac:dyDescent="0.25">
      <c r="B9" s="21">
        <v>24.9</v>
      </c>
      <c r="C9" s="4" t="s">
        <v>102</v>
      </c>
    </row>
    <row r="10" spans="2:3" x14ac:dyDescent="0.25">
      <c r="B10" s="21">
        <v>10.5</v>
      </c>
      <c r="C10" s="4" t="s">
        <v>110</v>
      </c>
    </row>
    <row r="11" spans="2:3" x14ac:dyDescent="0.25">
      <c r="B11" s="21">
        <v>30</v>
      </c>
      <c r="C11" s="4" t="s">
        <v>105</v>
      </c>
    </row>
    <row r="12" spans="2:3" x14ac:dyDescent="0.25">
      <c r="B12" s="21">
        <v>10</v>
      </c>
      <c r="C12" s="4" t="s">
        <v>106</v>
      </c>
    </row>
    <row r="13" spans="2:3" x14ac:dyDescent="0.25">
      <c r="B13" s="21">
        <v>25</v>
      </c>
      <c r="C13" s="4" t="s">
        <v>107</v>
      </c>
    </row>
    <row r="14" spans="2:3" x14ac:dyDescent="0.25">
      <c r="B14" s="21">
        <v>30</v>
      </c>
      <c r="C14" s="4" t="s">
        <v>108</v>
      </c>
    </row>
    <row r="15" spans="2:3" x14ac:dyDescent="0.25">
      <c r="B15" s="21">
        <v>30</v>
      </c>
      <c r="C15" s="4" t="s">
        <v>109</v>
      </c>
    </row>
    <row r="16" spans="2:3" x14ac:dyDescent="0.25">
      <c r="B16" s="21"/>
    </row>
    <row r="17" spans="2:10" x14ac:dyDescent="0.25">
      <c r="B17" s="21"/>
    </row>
    <row r="18" spans="2:10" x14ac:dyDescent="0.25">
      <c r="B18" s="21"/>
    </row>
    <row r="19" spans="2:10" x14ac:dyDescent="0.25">
      <c r="B19" s="21"/>
    </row>
    <row r="20" spans="2:10" x14ac:dyDescent="0.25">
      <c r="B20" s="21"/>
    </row>
    <row r="21" spans="2:10" x14ac:dyDescent="0.25">
      <c r="B21" s="23"/>
      <c r="C21" s="24"/>
      <c r="D21" s="24"/>
      <c r="E21" s="24"/>
      <c r="F21" s="24"/>
      <c r="G21" s="24"/>
      <c r="H21" s="24"/>
      <c r="I21" s="24"/>
      <c r="J21" s="24"/>
    </row>
    <row r="22" spans="2:10" x14ac:dyDescent="0.25">
      <c r="B22" s="23"/>
      <c r="C22" s="24"/>
      <c r="D22" s="24"/>
      <c r="E22" s="24"/>
      <c r="F22" s="24"/>
      <c r="G22" s="24"/>
      <c r="H22" s="24"/>
      <c r="I22" s="24"/>
      <c r="J22" s="24"/>
    </row>
  </sheetData>
  <sortState ref="B2:G18">
    <sortCondition ref="B2:B18"/>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C3:AK74"/>
  <sheetViews>
    <sheetView showGridLines="0" workbookViewId="0">
      <selection activeCell="D28" sqref="D28"/>
    </sheetView>
  </sheetViews>
  <sheetFormatPr defaultRowHeight="15" x14ac:dyDescent="0.25"/>
  <cols>
    <col min="28" max="28" width="8.42578125" bestFit="1" customWidth="1"/>
    <col min="29" max="29" width="7.7109375" bestFit="1" customWidth="1"/>
    <col min="30" max="30" width="7.140625" bestFit="1" customWidth="1"/>
    <col min="31" max="31" width="17.85546875" bestFit="1" customWidth="1"/>
    <col min="32" max="32" width="15.42578125" bestFit="1" customWidth="1"/>
    <col min="33" max="33" width="7.5703125" bestFit="1" customWidth="1"/>
    <col min="34" max="34" width="8.85546875" bestFit="1" customWidth="1"/>
    <col min="35" max="35" width="8.42578125" bestFit="1" customWidth="1"/>
    <col min="36" max="36" width="11.85546875" bestFit="1" customWidth="1"/>
    <col min="37" max="37" width="14" bestFit="1" customWidth="1"/>
  </cols>
  <sheetData>
    <row r="3" spans="28:37" x14ac:dyDescent="0.25">
      <c r="AC3" s="1" t="s">
        <v>53</v>
      </c>
      <c r="AD3" s="1" t="s">
        <v>54</v>
      </c>
      <c r="AE3" s="1" t="s">
        <v>55</v>
      </c>
      <c r="AF3" s="1" t="s">
        <v>24</v>
      </c>
      <c r="AG3" s="1" t="s">
        <v>56</v>
      </c>
      <c r="AH3" s="1" t="s">
        <v>57</v>
      </c>
      <c r="AI3" s="1" t="s">
        <v>61</v>
      </c>
      <c r="AJ3" s="1" t="s">
        <v>60</v>
      </c>
      <c r="AK3" s="1" t="s">
        <v>62</v>
      </c>
    </row>
    <row r="4" spans="28:37" x14ac:dyDescent="0.25">
      <c r="AB4" s="1" t="s">
        <v>58</v>
      </c>
      <c r="AC4" s="2">
        <v>230</v>
      </c>
      <c r="AD4" s="2">
        <v>96</v>
      </c>
      <c r="AE4" s="2">
        <v>15</v>
      </c>
      <c r="AF4" s="2">
        <v>329</v>
      </c>
      <c r="AG4" s="2">
        <v>800</v>
      </c>
      <c r="AH4" s="2">
        <v>0</v>
      </c>
      <c r="AI4" s="15">
        <f>SUM(AC4:AH4)</f>
        <v>1470</v>
      </c>
      <c r="AJ4" s="2">
        <v>3000</v>
      </c>
      <c r="AK4" s="17">
        <f>AJ4-AI4</f>
        <v>1530</v>
      </c>
    </row>
    <row r="5" spans="28:37" x14ac:dyDescent="0.25">
      <c r="AB5" s="1" t="s">
        <v>39</v>
      </c>
      <c r="AC5" s="2">
        <v>244</v>
      </c>
      <c r="AD5" s="2">
        <v>110</v>
      </c>
      <c r="AE5" s="2">
        <v>39</v>
      </c>
      <c r="AF5" s="2">
        <v>0</v>
      </c>
      <c r="AG5" s="2">
        <v>800</v>
      </c>
      <c r="AH5" s="2">
        <v>60</v>
      </c>
      <c r="AI5" s="15">
        <f t="shared" ref="AI5:AI9" si="0">SUM(AC5:AH5)</f>
        <v>1253</v>
      </c>
      <c r="AJ5" s="2">
        <v>3000</v>
      </c>
      <c r="AK5" s="17">
        <f t="shared" ref="AK5:AK9" si="1">AJ5-AI5</f>
        <v>1747</v>
      </c>
    </row>
    <row r="6" spans="28:37" x14ac:dyDescent="0.25">
      <c r="AB6" s="1" t="s">
        <v>40</v>
      </c>
      <c r="AC6" s="2">
        <v>315</v>
      </c>
      <c r="AD6" s="2">
        <v>75</v>
      </c>
      <c r="AE6" s="2">
        <v>42</v>
      </c>
      <c r="AF6" s="2">
        <v>110</v>
      </c>
      <c r="AG6" s="2">
        <v>800</v>
      </c>
      <c r="AH6" s="2">
        <v>0</v>
      </c>
      <c r="AI6" s="15">
        <f t="shared" si="0"/>
        <v>1342</v>
      </c>
      <c r="AJ6" s="2">
        <v>3000</v>
      </c>
      <c r="AK6" s="17">
        <f t="shared" si="1"/>
        <v>1658</v>
      </c>
    </row>
    <row r="7" spans="28:37" x14ac:dyDescent="0.25">
      <c r="AB7" s="1" t="s">
        <v>59</v>
      </c>
      <c r="AC7" s="2">
        <v>336</v>
      </c>
      <c r="AD7" s="2">
        <v>32</v>
      </c>
      <c r="AE7" s="2">
        <v>86</v>
      </c>
      <c r="AF7" s="2">
        <v>90</v>
      </c>
      <c r="AG7" s="2">
        <v>800</v>
      </c>
      <c r="AH7" s="2">
        <v>0</v>
      </c>
      <c r="AI7" s="15">
        <f t="shared" si="0"/>
        <v>1344</v>
      </c>
      <c r="AJ7" s="2">
        <v>3000</v>
      </c>
      <c r="AK7" s="17">
        <f t="shared" si="1"/>
        <v>1656</v>
      </c>
    </row>
    <row r="8" spans="28:37" x14ac:dyDescent="0.25">
      <c r="AB8" s="1" t="s">
        <v>42</v>
      </c>
      <c r="AC8" s="2">
        <v>366</v>
      </c>
      <c r="AD8" s="2">
        <v>26</v>
      </c>
      <c r="AE8" s="2">
        <v>120</v>
      </c>
      <c r="AF8" s="2">
        <v>122</v>
      </c>
      <c r="AG8" s="2">
        <v>0</v>
      </c>
      <c r="AH8" s="2">
        <v>77</v>
      </c>
      <c r="AI8" s="15">
        <f t="shared" si="0"/>
        <v>711</v>
      </c>
      <c r="AJ8" s="2">
        <v>3000</v>
      </c>
      <c r="AK8" s="17">
        <f t="shared" si="1"/>
        <v>2289</v>
      </c>
    </row>
    <row r="9" spans="28:37" x14ac:dyDescent="0.25">
      <c r="AB9" s="1" t="s">
        <v>43</v>
      </c>
      <c r="AC9" s="2">
        <v>479</v>
      </c>
      <c r="AD9" s="2">
        <v>29</v>
      </c>
      <c r="AE9" s="2">
        <v>75</v>
      </c>
      <c r="AF9" s="2">
        <v>110</v>
      </c>
      <c r="AG9" s="2">
        <v>1600</v>
      </c>
      <c r="AH9" s="2">
        <v>77</v>
      </c>
      <c r="AI9" s="15">
        <f t="shared" si="0"/>
        <v>2370</v>
      </c>
      <c r="AJ9" s="2">
        <v>3000</v>
      </c>
      <c r="AK9" s="17">
        <f t="shared" si="1"/>
        <v>630</v>
      </c>
    </row>
    <row r="10" spans="28:37" x14ac:dyDescent="0.25">
      <c r="AB10" s="1" t="s">
        <v>61</v>
      </c>
      <c r="AC10" s="15">
        <f>+SUM(AC4:AC9)</f>
        <v>1970</v>
      </c>
      <c r="AD10" s="15">
        <f t="shared" ref="AD10:AH10" si="2">+SUM(AD4:AD9)</f>
        <v>368</v>
      </c>
      <c r="AE10" s="15">
        <f t="shared" si="2"/>
        <v>377</v>
      </c>
      <c r="AF10" s="15">
        <f t="shared" si="2"/>
        <v>761</v>
      </c>
      <c r="AG10" s="15">
        <f t="shared" si="2"/>
        <v>4800</v>
      </c>
      <c r="AH10" s="15">
        <f t="shared" si="2"/>
        <v>214</v>
      </c>
      <c r="AI10" s="16"/>
    </row>
    <row r="59" spans="3:3" x14ac:dyDescent="0.25">
      <c r="C59" s="14"/>
    </row>
    <row r="61" spans="3:3" x14ac:dyDescent="0.25">
      <c r="C61" s="14"/>
    </row>
    <row r="62" spans="3:3" x14ac:dyDescent="0.25">
      <c r="C62" s="14"/>
    </row>
    <row r="66" spans="3:3" x14ac:dyDescent="0.25">
      <c r="C66" s="14"/>
    </row>
    <row r="67" spans="3:3" x14ac:dyDescent="0.25">
      <c r="C67" s="14"/>
    </row>
    <row r="70" spans="3:3" x14ac:dyDescent="0.25">
      <c r="C70" s="14"/>
    </row>
    <row r="74" spans="3:3" x14ac:dyDescent="0.25">
      <c r="C74" s="14"/>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11"/>
  <sheetViews>
    <sheetView showGridLines="0" workbookViewId="0">
      <pane ySplit="3" topLeftCell="A4" activePane="bottomLeft" state="frozen"/>
      <selection pane="bottomLeft" activeCell="B12" sqref="B12"/>
    </sheetView>
  </sheetViews>
  <sheetFormatPr defaultRowHeight="15" x14ac:dyDescent="0.25"/>
  <cols>
    <col min="1" max="1" width="5" bestFit="1" customWidth="1"/>
    <col min="2" max="2" width="23" bestFit="1" customWidth="1"/>
    <col min="3" max="3" width="44.5703125" customWidth="1"/>
    <col min="4" max="4" width="14.7109375" style="18" bestFit="1" customWidth="1"/>
    <col min="5" max="5" width="10.42578125" bestFit="1" customWidth="1"/>
    <col min="6" max="6" width="7.5703125" bestFit="1" customWidth="1"/>
    <col min="7" max="7" width="14.42578125" bestFit="1" customWidth="1"/>
    <col min="8" max="8" width="5.5703125" bestFit="1" customWidth="1"/>
    <col min="9" max="9" width="7" bestFit="1" customWidth="1"/>
    <col min="10" max="10" width="5.85546875" bestFit="1" customWidth="1"/>
    <col min="12" max="12" width="10.5703125" style="18" bestFit="1" customWidth="1"/>
    <col min="13" max="13" width="9.5703125" style="18" bestFit="1" customWidth="1"/>
  </cols>
  <sheetData>
    <row r="1" spans="1:18" ht="16.5" customHeight="1" x14ac:dyDescent="0.25"/>
    <row r="2" spans="1:18" x14ac:dyDescent="0.25">
      <c r="A2" s="1" t="s">
        <v>9</v>
      </c>
      <c r="B2" s="1" t="s">
        <v>20</v>
      </c>
      <c r="C2" s="1" t="s">
        <v>21</v>
      </c>
      <c r="D2" s="20" t="s">
        <v>23</v>
      </c>
      <c r="E2" s="1" t="s">
        <v>22</v>
      </c>
      <c r="F2" s="1" t="s">
        <v>12</v>
      </c>
      <c r="G2" s="1" t="s">
        <v>89</v>
      </c>
      <c r="H2" s="1" t="s">
        <v>25</v>
      </c>
      <c r="I2" s="1" t="s">
        <v>26</v>
      </c>
      <c r="J2" s="1" t="s">
        <v>27</v>
      </c>
      <c r="K2" s="12" t="s">
        <v>37</v>
      </c>
      <c r="L2" s="19" t="s">
        <v>87</v>
      </c>
      <c r="M2" s="19" t="s">
        <v>88</v>
      </c>
      <c r="N2" s="12"/>
      <c r="O2" t="s">
        <v>91</v>
      </c>
      <c r="P2">
        <f>SUBTOTAL(9,L:L)</f>
        <v>390</v>
      </c>
      <c r="Q2" t="s">
        <v>90</v>
      </c>
      <c r="R2">
        <f>SUBTOTAL(9,M:M)</f>
        <v>225</v>
      </c>
    </row>
    <row r="3" spans="1:18" x14ac:dyDescent="0.25">
      <c r="A3">
        <v>1</v>
      </c>
      <c r="B3" t="s">
        <v>11</v>
      </c>
      <c r="C3" t="s">
        <v>111</v>
      </c>
      <c r="D3" s="18">
        <v>220</v>
      </c>
      <c r="E3" s="3">
        <v>43862</v>
      </c>
      <c r="F3" t="str">
        <f>VLOOKUP(Table2[[#This Row],[Id_Cat]],Category[[Category]:[Type]],2,)</f>
        <v>I</v>
      </c>
      <c r="G3" s="2">
        <f>IF(Table2[[#This Row],[Type]]="I",Table2[[#This Row],[Abs_Amount]],Table2[[#This Row],[Abs_Amount]]*-1)</f>
        <v>220</v>
      </c>
      <c r="H3">
        <f>YEAR(Table2[[#This Row],[Date]])</f>
        <v>2020</v>
      </c>
      <c r="I3">
        <f>MONTH(Table2[[#This Row],[Date]])</f>
        <v>2</v>
      </c>
      <c r="J3">
        <f>DAY(Table2[[#This Row],[Date]])</f>
        <v>1</v>
      </c>
      <c r="K3" s="4" t="str">
        <f>VLOOKUP(Table2[[#This Row],[MM]],Table3[],2,)</f>
        <v>Feb</v>
      </c>
      <c r="L3" s="18">
        <f>IF(Table2[[#This Row],[Type]]="I",Table2[[#This Row],[Abs_Amount]],0)</f>
        <v>220</v>
      </c>
      <c r="M3" s="18">
        <f>IF(Table2[[#This Row],[Type]]="O",Table2[[#This Row],[Abs_Amount]],0)</f>
        <v>0</v>
      </c>
      <c r="N3" s="4"/>
      <c r="O3">
        <f>VLOOKUP(B3,Category[[Category]:[Id_2]],3,)</f>
        <v>1</v>
      </c>
      <c r="P3" t="str">
        <f>"insert into fac_transaction values ("&amp;Table2[[#This Row],[Id]]&amp;", "&amp;O3&amp;", '"&amp;Table2[[#This Row],[Concept]]&amp;"', "&amp;Table2[[#This Row],[Abs_Amount]]&amp;", '"&amp;TEXT(Table2[[#This Row],[Date]],"yyyy-mm-dd")&amp;"');"</f>
        <v>insert into fac_transaction values (1, 1, 'Deposito tarjeta', 220, '2020-02-01');</v>
      </c>
    </row>
    <row r="4" spans="1:18" x14ac:dyDescent="0.25">
      <c r="A4">
        <f t="shared" ref="A4" si="0">A3+1</f>
        <v>2</v>
      </c>
      <c r="B4" t="s">
        <v>70</v>
      </c>
      <c r="C4" t="s">
        <v>112</v>
      </c>
      <c r="D4" s="18">
        <v>25</v>
      </c>
      <c r="E4" s="3">
        <v>43862</v>
      </c>
      <c r="F4" t="str">
        <f>VLOOKUP(Table2[[#This Row],[Id_Cat]],Category[[Category]:[Type]],2,)</f>
        <v>O</v>
      </c>
      <c r="G4" s="2">
        <f>IF(Table2[[#This Row],[Type]]="I",Table2[[#This Row],[Abs_Amount]],Table2[[#This Row],[Abs_Amount]]*-1)</f>
        <v>-25</v>
      </c>
      <c r="H4">
        <f>YEAR(Table2[[#This Row],[Date]])</f>
        <v>2020</v>
      </c>
      <c r="I4">
        <f>MONTH(Table2[[#This Row],[Date]])</f>
        <v>2</v>
      </c>
      <c r="J4">
        <f>DAY(Table2[[#This Row],[Date]])</f>
        <v>1</v>
      </c>
      <c r="K4" s="4" t="str">
        <f>VLOOKUP(Table2[[#This Row],[MM]],Table3[],2,)</f>
        <v>Feb</v>
      </c>
      <c r="L4" s="18">
        <f>IF(Table2[[#This Row],[Type]]="I",Table2[[#This Row],[Abs_Amount]],0)</f>
        <v>0</v>
      </c>
      <c r="M4" s="18">
        <f>IF(Table2[[#This Row],[Type]]="O",Table2[[#This Row],[Abs_Amount]],0)</f>
        <v>25</v>
      </c>
      <c r="N4" s="4"/>
      <c r="O4">
        <f>VLOOKUP(B4,Category[[Category]:[Id_2]],3,)</f>
        <v>11</v>
      </c>
      <c r="P4" t="str">
        <f>"insert into fac_transaction values ("&amp;Table2[[#This Row],[Id]]&amp;", "&amp;O4&amp;", '"&amp;Table2[[#This Row],[Concept]]&amp;"', "&amp;Table2[[#This Row],[Abs_Amount]]&amp;", '"&amp;TEXT(Table2[[#This Row],[Date]],"yyyy-mm-dd")&amp;"');"</f>
        <v>insert into fac_transaction values (2, 11, 'GTT', 25, '2020-02-01');</v>
      </c>
    </row>
    <row r="5" spans="1:18" x14ac:dyDescent="0.25">
      <c r="A5">
        <f t="shared" ref="A5:A11" si="1">A4+1</f>
        <v>3</v>
      </c>
      <c r="B5" t="s">
        <v>95</v>
      </c>
      <c r="C5" t="s">
        <v>113</v>
      </c>
      <c r="D5" s="18">
        <v>75</v>
      </c>
      <c r="E5" s="3">
        <v>43864</v>
      </c>
      <c r="F5" s="4" t="str">
        <f>VLOOKUP(Table2[[#This Row],[Id_Cat]],Category[[Category]:[Type]],2,)</f>
        <v>O</v>
      </c>
      <c r="G5" s="2">
        <f>IF(Table2[[#This Row],[Type]]="I",Table2[[#This Row],[Abs_Amount]],Table2[[#This Row],[Abs_Amount]]*-1)</f>
        <v>-75</v>
      </c>
      <c r="H5" s="4">
        <f>YEAR(Table2[[#This Row],[Date]])</f>
        <v>2020</v>
      </c>
      <c r="I5" s="4">
        <f>MONTH(Table2[[#This Row],[Date]])</f>
        <v>2</v>
      </c>
      <c r="J5" s="4">
        <f>DAY(Table2[[#This Row],[Date]])</f>
        <v>3</v>
      </c>
      <c r="K5" s="4" t="str">
        <f>VLOOKUP(Table2[[#This Row],[MM]],Table3[],2,)</f>
        <v>Feb</v>
      </c>
      <c r="L5" s="18">
        <f>IF(Table2[[#This Row],[Type]]="I",Table2[[#This Row],[Abs_Amount]],0)</f>
        <v>0</v>
      </c>
      <c r="M5" s="18">
        <f>IF(Table2[[#This Row],[Type]]="O",Table2[[#This Row],[Abs_Amount]],0)</f>
        <v>75</v>
      </c>
      <c r="N5" s="4"/>
    </row>
    <row r="6" spans="1:18" x14ac:dyDescent="0.25">
      <c r="A6">
        <f t="shared" si="1"/>
        <v>4</v>
      </c>
      <c r="B6" t="s">
        <v>75</v>
      </c>
      <c r="C6" t="s">
        <v>114</v>
      </c>
      <c r="D6" s="18">
        <v>15</v>
      </c>
      <c r="E6" s="3">
        <v>43865</v>
      </c>
      <c r="F6" s="4" t="str">
        <f>VLOOKUP(Table2[[#This Row],[Id_Cat]],Category[[Category]:[Type]],2,)</f>
        <v>O</v>
      </c>
      <c r="G6" s="2">
        <f>IF(Table2[[#This Row],[Type]]="I",Table2[[#This Row],[Abs_Amount]],Table2[[#This Row],[Abs_Amount]]*-1)</f>
        <v>-15</v>
      </c>
      <c r="H6" s="4">
        <f>YEAR(Table2[[#This Row],[Date]])</f>
        <v>2020</v>
      </c>
      <c r="I6" s="4">
        <f>MONTH(Table2[[#This Row],[Date]])</f>
        <v>2</v>
      </c>
      <c r="J6" s="4">
        <f>DAY(Table2[[#This Row],[Date]])</f>
        <v>4</v>
      </c>
      <c r="K6" s="4" t="str">
        <f>VLOOKUP(Table2[[#This Row],[MM]],Table3[],2,)</f>
        <v>Feb</v>
      </c>
      <c r="L6" s="18">
        <f>IF(Table2[[#This Row],[Type]]="I",Table2[[#This Row],[Abs_Amount]],0)</f>
        <v>0</v>
      </c>
      <c r="M6" s="18">
        <f>IF(Table2[[#This Row],[Type]]="O",Table2[[#This Row],[Abs_Amount]],0)</f>
        <v>15</v>
      </c>
    </row>
    <row r="7" spans="1:18" x14ac:dyDescent="0.25">
      <c r="A7">
        <f t="shared" si="1"/>
        <v>5</v>
      </c>
      <c r="B7" t="s">
        <v>11</v>
      </c>
      <c r="C7" t="s">
        <v>111</v>
      </c>
      <c r="D7" s="18">
        <v>170</v>
      </c>
      <c r="E7" s="3">
        <v>43831</v>
      </c>
      <c r="F7" s="4" t="str">
        <f>VLOOKUP(Table2[[#This Row],[Id_Cat]],Category[[Category]:[Type]],2,)</f>
        <v>I</v>
      </c>
      <c r="G7" s="2">
        <f>IF(Table2[[#This Row],[Type]]="I",Table2[[#This Row],[Abs_Amount]],Table2[[#This Row],[Abs_Amount]]*-1)</f>
        <v>170</v>
      </c>
      <c r="H7" s="4">
        <f>YEAR(Table2[[#This Row],[Date]])</f>
        <v>2020</v>
      </c>
      <c r="I7" s="4">
        <f>MONTH(Table2[[#This Row],[Date]])</f>
        <v>1</v>
      </c>
      <c r="J7" s="4">
        <f>DAY(Table2[[#This Row],[Date]])</f>
        <v>1</v>
      </c>
      <c r="K7" s="4" t="str">
        <f>VLOOKUP(Table2[[#This Row],[MM]],Table3[],2,)</f>
        <v>Jan</v>
      </c>
      <c r="L7" s="18">
        <f>IF(Table2[[#This Row],[Type]]="I",Table2[[#This Row],[Abs_Amount]],0)</f>
        <v>170</v>
      </c>
      <c r="M7" s="18">
        <f>IF(Table2[[#This Row],[Type]]="O",Table2[[#This Row],[Abs_Amount]],0)</f>
        <v>0</v>
      </c>
    </row>
    <row r="8" spans="1:18" x14ac:dyDescent="0.25">
      <c r="A8">
        <f t="shared" si="1"/>
        <v>6</v>
      </c>
      <c r="B8" t="s">
        <v>70</v>
      </c>
      <c r="C8" t="s">
        <v>112</v>
      </c>
      <c r="D8" s="18">
        <v>25</v>
      </c>
      <c r="E8" s="3">
        <v>43831</v>
      </c>
      <c r="F8" s="4" t="str">
        <f>VLOOKUP(Table2[[#This Row],[Id_Cat]],Category[[Category]:[Type]],2,)</f>
        <v>O</v>
      </c>
      <c r="G8" s="2">
        <f>IF(Table2[[#This Row],[Type]]="I",Table2[[#This Row],[Abs_Amount]],Table2[[#This Row],[Abs_Amount]]*-1)</f>
        <v>-25</v>
      </c>
      <c r="H8" s="4">
        <f>YEAR(Table2[[#This Row],[Date]])</f>
        <v>2020</v>
      </c>
      <c r="I8" s="4">
        <f>MONTH(Table2[[#This Row],[Date]])</f>
        <v>1</v>
      </c>
      <c r="J8" s="4">
        <f>DAY(Table2[[#This Row],[Date]])</f>
        <v>1</v>
      </c>
      <c r="K8" s="4" t="str">
        <f>VLOOKUP(Table2[[#This Row],[MM]],Table3[],2,)</f>
        <v>Jan</v>
      </c>
      <c r="L8" s="18">
        <f>IF(Table2[[#This Row],[Type]]="I",Table2[[#This Row],[Abs_Amount]],0)</f>
        <v>0</v>
      </c>
      <c r="M8" s="18">
        <f>IF(Table2[[#This Row],[Type]]="O",Table2[[#This Row],[Abs_Amount]],0)</f>
        <v>25</v>
      </c>
    </row>
    <row r="9" spans="1:18" x14ac:dyDescent="0.25">
      <c r="A9">
        <f t="shared" si="1"/>
        <v>7</v>
      </c>
      <c r="B9" t="s">
        <v>75</v>
      </c>
      <c r="C9" t="s">
        <v>114</v>
      </c>
      <c r="D9" s="18">
        <v>15</v>
      </c>
      <c r="E9" s="3">
        <v>43831</v>
      </c>
      <c r="F9" s="4" t="str">
        <f>VLOOKUP(Table2[[#This Row],[Id_Cat]],Category[[Category]:[Type]],2,)</f>
        <v>O</v>
      </c>
      <c r="G9" s="2">
        <f>IF(Table2[[#This Row],[Type]]="I",Table2[[#This Row],[Abs_Amount]],Table2[[#This Row],[Abs_Amount]]*-1)</f>
        <v>-15</v>
      </c>
      <c r="H9" s="4">
        <f>YEAR(Table2[[#This Row],[Date]])</f>
        <v>2020</v>
      </c>
      <c r="I9" s="4">
        <f>MONTH(Table2[[#This Row],[Date]])</f>
        <v>1</v>
      </c>
      <c r="J9" s="4">
        <f>DAY(Table2[[#This Row],[Date]])</f>
        <v>1</v>
      </c>
      <c r="K9" s="4" t="str">
        <f>VLOOKUP(Table2[[#This Row],[MM]],Table3[],2,)</f>
        <v>Jan</v>
      </c>
      <c r="L9" s="18">
        <f>IF(Table2[[#This Row],[Type]]="I",Table2[[#This Row],[Abs_Amount]],0)</f>
        <v>0</v>
      </c>
      <c r="M9" s="18">
        <f>IF(Table2[[#This Row],[Type]]="O",Table2[[#This Row],[Abs_Amount]],0)</f>
        <v>15</v>
      </c>
    </row>
    <row r="10" spans="1:18" x14ac:dyDescent="0.25">
      <c r="A10">
        <f t="shared" si="1"/>
        <v>8</v>
      </c>
      <c r="B10" t="s">
        <v>95</v>
      </c>
      <c r="C10" t="s">
        <v>115</v>
      </c>
      <c r="D10" s="18">
        <v>50</v>
      </c>
      <c r="E10" s="3">
        <v>43845</v>
      </c>
      <c r="F10" s="4" t="str">
        <f>VLOOKUP(Table2[[#This Row],[Id_Cat]],Category[[Category]:[Type]],2,)</f>
        <v>O</v>
      </c>
      <c r="G10" s="2">
        <f>IF(Table2[[#This Row],[Type]]="I",Table2[[#This Row],[Abs_Amount]],Table2[[#This Row],[Abs_Amount]]*-1)</f>
        <v>-50</v>
      </c>
      <c r="H10" s="4">
        <f>YEAR(Table2[[#This Row],[Date]])</f>
        <v>2020</v>
      </c>
      <c r="I10" s="4">
        <f>MONTH(Table2[[#This Row],[Date]])</f>
        <v>1</v>
      </c>
      <c r="J10" s="4">
        <f>DAY(Table2[[#This Row],[Date]])</f>
        <v>15</v>
      </c>
      <c r="K10" s="4" t="str">
        <f>VLOOKUP(Table2[[#This Row],[MM]],Table3[],2,)</f>
        <v>Jan</v>
      </c>
      <c r="L10" s="18">
        <f>IF(Table2[[#This Row],[Type]]="I",Table2[[#This Row],[Abs_Amount]],0)</f>
        <v>0</v>
      </c>
      <c r="M10" s="18">
        <f>IF(Table2[[#This Row],[Type]]="O",Table2[[#This Row],[Abs_Amount]],0)</f>
        <v>50</v>
      </c>
    </row>
    <row r="11" spans="1:18" x14ac:dyDescent="0.25">
      <c r="A11">
        <f t="shared" si="1"/>
        <v>9</v>
      </c>
      <c r="B11" t="s">
        <v>116</v>
      </c>
      <c r="C11" t="s">
        <v>117</v>
      </c>
      <c r="D11" s="18">
        <v>20</v>
      </c>
      <c r="E11" s="3">
        <v>43855</v>
      </c>
      <c r="F11" s="4" t="str">
        <f>VLOOKUP(Table2[[#This Row],[Id_Cat]],Category[[Category]:[Type]],2,)</f>
        <v>O</v>
      </c>
      <c r="G11" s="2">
        <f>IF(Table2[[#This Row],[Type]]="I",Table2[[#This Row],[Abs_Amount]],Table2[[#This Row],[Abs_Amount]]*-1)</f>
        <v>-20</v>
      </c>
      <c r="H11" s="4">
        <f>YEAR(Table2[[#This Row],[Date]])</f>
        <v>2020</v>
      </c>
      <c r="I11" s="4">
        <f>MONTH(Table2[[#This Row],[Date]])</f>
        <v>1</v>
      </c>
      <c r="J11" s="4">
        <f>DAY(Table2[[#This Row],[Date]])</f>
        <v>25</v>
      </c>
      <c r="K11" s="4" t="str">
        <f>VLOOKUP(Table2[[#This Row],[MM]],Table3[],2,)</f>
        <v>Jan</v>
      </c>
      <c r="L11" s="18">
        <f>IF(Table2[[#This Row],[Type]]="I",Table2[[#This Row],[Abs_Amount]],0)</f>
        <v>0</v>
      </c>
      <c r="M11" s="18">
        <f>IF(Table2[[#This Row],[Type]]="O",Table2[[#This Row],[Abs_Amount]],0)</f>
        <v>20</v>
      </c>
    </row>
  </sheetData>
  <dataValidations count="2">
    <dataValidation type="list" allowBlank="1" showInputMessage="1" showErrorMessage="1" prompt="Select category..." sqref="B3:B4">
      <formula1>_Cat</formula1>
    </dataValidation>
    <dataValidation type="list" allowBlank="1" showInputMessage="1" showErrorMessage="1" sqref="B5:B1048576">
      <formula1>_Cat</formula1>
    </dataValidation>
  </dataValidation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5"/>
  <sheetViews>
    <sheetView workbookViewId="0">
      <selection activeCell="A12" sqref="A12"/>
    </sheetView>
  </sheetViews>
  <sheetFormatPr defaultRowHeight="15" x14ac:dyDescent="0.25"/>
  <cols>
    <col min="1" max="1" width="11.42578125" customWidth="1"/>
    <col min="3" max="3" width="11.140625" bestFit="1" customWidth="1"/>
    <col min="10" max="10" width="15" bestFit="1" customWidth="1"/>
  </cols>
  <sheetData>
    <row r="1" spans="1:12" x14ac:dyDescent="0.25">
      <c r="A1" s="8" t="s">
        <v>0</v>
      </c>
      <c r="C1" t="s">
        <v>52</v>
      </c>
      <c r="D1" t="s">
        <v>51</v>
      </c>
      <c r="E1" t="s">
        <v>50</v>
      </c>
      <c r="G1" s="8" t="s">
        <v>6</v>
      </c>
      <c r="J1" s="8" t="s">
        <v>28</v>
      </c>
    </row>
    <row r="2" spans="1:12" x14ac:dyDescent="0.25">
      <c r="A2" s="1" t="s">
        <v>1</v>
      </c>
      <c r="B2">
        <v>0</v>
      </c>
      <c r="C2">
        <v>0</v>
      </c>
      <c r="D2">
        <v>0</v>
      </c>
      <c r="E2">
        <v>0</v>
      </c>
      <c r="G2" s="1" t="s">
        <v>7</v>
      </c>
      <c r="H2">
        <f>IF(INT(K8) &gt;= 100, 100, INT(K8))</f>
        <v>57</v>
      </c>
      <c r="J2" s="1" t="s">
        <v>30</v>
      </c>
      <c r="K2" s="5">
        <f>COUNTA('I-O'!A:A)</f>
        <v>10</v>
      </c>
    </row>
    <row r="3" spans="1:12" x14ac:dyDescent="0.25">
      <c r="A3" s="1" t="s">
        <v>2</v>
      </c>
      <c r="B3">
        <v>50</v>
      </c>
      <c r="C3" s="6">
        <f>K7*0.5</f>
        <v>195</v>
      </c>
      <c r="D3" s="6">
        <f>K7*0.5</f>
        <v>195</v>
      </c>
      <c r="E3" s="6"/>
      <c r="G3" s="1" t="s">
        <v>6</v>
      </c>
      <c r="H3">
        <v>2</v>
      </c>
      <c r="J3" s="1" t="s">
        <v>29</v>
      </c>
      <c r="K3">
        <f>SUBTOTAL(3,'I-O'!A:A)</f>
        <v>10</v>
      </c>
    </row>
    <row r="4" spans="1:12" x14ac:dyDescent="0.25">
      <c r="A4" s="1" t="s">
        <v>3</v>
      </c>
      <c r="B4">
        <v>30</v>
      </c>
      <c r="C4" s="6">
        <f>K7*0.25</f>
        <v>97.5</v>
      </c>
      <c r="D4" s="6">
        <f>K7*0.25</f>
        <v>97.5</v>
      </c>
      <c r="E4" s="6"/>
      <c r="G4" s="1" t="s">
        <v>4</v>
      </c>
      <c r="H4">
        <f xml:space="preserve"> B7-(H2+H3)</f>
        <v>141</v>
      </c>
      <c r="J4" s="1" t="s">
        <v>31</v>
      </c>
      <c r="K4" t="b">
        <f>EXACT(K2,K3)</f>
        <v>1</v>
      </c>
      <c r="L4">
        <f>MAX('I-O'!K:K)</f>
        <v>0</v>
      </c>
    </row>
    <row r="5" spans="1:12" x14ac:dyDescent="0.25">
      <c r="A5" s="1" t="s">
        <v>4</v>
      </c>
      <c r="B5">
        <v>20</v>
      </c>
      <c r="C5" s="6">
        <f>C3+C4</f>
        <v>292.5</v>
      </c>
      <c r="D5" s="6">
        <f>C3+C4</f>
        <v>292.5</v>
      </c>
      <c r="E5" s="6"/>
    </row>
    <row r="6" spans="1:12" x14ac:dyDescent="0.25">
      <c r="A6" s="1" t="s">
        <v>5</v>
      </c>
      <c r="B6">
        <v>100</v>
      </c>
      <c r="C6" s="6">
        <f>K7</f>
        <v>390</v>
      </c>
      <c r="D6" s="6">
        <f>K7</f>
        <v>390</v>
      </c>
      <c r="E6" s="6"/>
      <c r="J6" s="1" t="s">
        <v>32</v>
      </c>
      <c r="K6" s="2">
        <f>'I-O'!R2</f>
        <v>225</v>
      </c>
      <c r="L6" s="6"/>
    </row>
    <row r="7" spans="1:12" x14ac:dyDescent="0.25">
      <c r="A7" s="1" t="s">
        <v>8</v>
      </c>
      <c r="B7" s="1">
        <f>SUM(B2:B6)</f>
        <v>200</v>
      </c>
      <c r="C7" s="1"/>
      <c r="D7" s="1"/>
      <c r="E7" s="1"/>
      <c r="J7" s="1" t="s">
        <v>33</v>
      </c>
      <c r="K7" s="2">
        <f>'I-O'!P2</f>
        <v>390</v>
      </c>
      <c r="L7" s="2">
        <f>K7-K6</f>
        <v>165</v>
      </c>
    </row>
    <row r="8" spans="1:12" x14ac:dyDescent="0.25">
      <c r="J8" s="1" t="s">
        <v>34</v>
      </c>
      <c r="K8" s="2">
        <f>(K6/K7)*100</f>
        <v>57.692307692307686</v>
      </c>
      <c r="L8" s="2"/>
    </row>
    <row r="10" spans="1:12" s="7" customFormat="1" x14ac:dyDescent="0.25"/>
    <row r="12" spans="1:12" x14ac:dyDescent="0.25">
      <c r="B12" s="2"/>
    </row>
    <row r="13" spans="1:12" x14ac:dyDescent="0.25">
      <c r="B13" s="2"/>
    </row>
    <row r="15" spans="1:12" x14ac:dyDescent="0.25">
      <c r="K15" s="2"/>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37"/>
  <sheetViews>
    <sheetView showGridLines="0" workbookViewId="0">
      <selection activeCell="E2" sqref="E2"/>
    </sheetView>
  </sheetViews>
  <sheetFormatPr defaultRowHeight="15" x14ac:dyDescent="0.25"/>
  <cols>
    <col min="2" max="2" width="31" bestFit="1" customWidth="1"/>
  </cols>
  <sheetData>
    <row r="1" spans="1:4" x14ac:dyDescent="0.25">
      <c r="A1" s="1" t="s">
        <v>9</v>
      </c>
      <c r="B1" s="1" t="s">
        <v>10</v>
      </c>
      <c r="C1" s="1" t="s">
        <v>12</v>
      </c>
      <c r="D1" s="1" t="s">
        <v>19</v>
      </c>
    </row>
    <row r="2" spans="1:4" x14ac:dyDescent="0.25">
      <c r="A2">
        <v>1</v>
      </c>
      <c r="B2" t="s">
        <v>11</v>
      </c>
      <c r="C2" t="s">
        <v>13</v>
      </c>
      <c r="D2">
        <f>Category[[#This Row],[Id]]</f>
        <v>1</v>
      </c>
    </row>
    <row r="3" spans="1:4" x14ac:dyDescent="0.25">
      <c r="A3">
        <f>A2+1</f>
        <v>2</v>
      </c>
      <c r="B3" t="s">
        <v>63</v>
      </c>
      <c r="C3" t="s">
        <v>13</v>
      </c>
      <c r="D3">
        <f>Category[[#This Row],[Id]]</f>
        <v>2</v>
      </c>
    </row>
    <row r="4" spans="1:4" x14ac:dyDescent="0.25">
      <c r="A4">
        <f t="shared" ref="A4:A19" si="0">A3+1</f>
        <v>3</v>
      </c>
      <c r="B4" t="s">
        <v>64</v>
      </c>
      <c r="C4" t="s">
        <v>13</v>
      </c>
      <c r="D4">
        <f>Category[[#This Row],[Id]]</f>
        <v>3</v>
      </c>
    </row>
    <row r="5" spans="1:4" x14ac:dyDescent="0.25">
      <c r="A5">
        <f t="shared" si="0"/>
        <v>4</v>
      </c>
      <c r="B5" t="s">
        <v>65</v>
      </c>
      <c r="C5" t="s">
        <v>13</v>
      </c>
      <c r="D5">
        <f>Category[[#This Row],[Id]]</f>
        <v>4</v>
      </c>
    </row>
    <row r="6" spans="1:4" x14ac:dyDescent="0.25">
      <c r="A6">
        <f t="shared" si="0"/>
        <v>5</v>
      </c>
      <c r="B6" t="s">
        <v>66</v>
      </c>
      <c r="C6" t="s">
        <v>13</v>
      </c>
      <c r="D6">
        <f>Category[[#This Row],[Id]]</f>
        <v>5</v>
      </c>
    </row>
    <row r="7" spans="1:4" x14ac:dyDescent="0.25">
      <c r="A7">
        <f t="shared" si="0"/>
        <v>6</v>
      </c>
      <c r="B7" t="s">
        <v>15</v>
      </c>
      <c r="C7" t="s">
        <v>14</v>
      </c>
      <c r="D7">
        <f>Category[[#This Row],[Id]]</f>
        <v>6</v>
      </c>
    </row>
    <row r="8" spans="1:4" x14ac:dyDescent="0.25">
      <c r="A8">
        <f t="shared" si="0"/>
        <v>7</v>
      </c>
      <c r="B8" t="s">
        <v>67</v>
      </c>
      <c r="C8" t="s">
        <v>14</v>
      </c>
      <c r="D8">
        <f>Category[[#This Row],[Id]]</f>
        <v>7</v>
      </c>
    </row>
    <row r="9" spans="1:4" x14ac:dyDescent="0.25">
      <c r="A9">
        <f t="shared" si="0"/>
        <v>8</v>
      </c>
      <c r="B9" t="s">
        <v>68</v>
      </c>
      <c r="C9" t="s">
        <v>14</v>
      </c>
      <c r="D9">
        <f>Category[[#This Row],[Id]]</f>
        <v>8</v>
      </c>
    </row>
    <row r="10" spans="1:4" x14ac:dyDescent="0.25">
      <c r="A10">
        <f t="shared" si="0"/>
        <v>9</v>
      </c>
      <c r="B10" t="s">
        <v>69</v>
      </c>
      <c r="C10" t="s">
        <v>14</v>
      </c>
      <c r="D10">
        <f>Category[[#This Row],[Id]]</f>
        <v>9</v>
      </c>
    </row>
    <row r="11" spans="1:4" x14ac:dyDescent="0.25">
      <c r="A11">
        <f t="shared" si="0"/>
        <v>10</v>
      </c>
      <c r="B11" t="s">
        <v>95</v>
      </c>
      <c r="C11" t="s">
        <v>14</v>
      </c>
      <c r="D11">
        <f>Category[[#This Row],[Id]]</f>
        <v>10</v>
      </c>
    </row>
    <row r="12" spans="1:4" x14ac:dyDescent="0.25">
      <c r="A12">
        <f t="shared" si="0"/>
        <v>11</v>
      </c>
      <c r="B12" t="s">
        <v>70</v>
      </c>
      <c r="C12" t="s">
        <v>14</v>
      </c>
      <c r="D12">
        <f>Category[[#This Row],[Id]]</f>
        <v>11</v>
      </c>
    </row>
    <row r="13" spans="1:4" x14ac:dyDescent="0.25">
      <c r="A13">
        <f t="shared" si="0"/>
        <v>12</v>
      </c>
      <c r="B13" t="s">
        <v>99</v>
      </c>
      <c r="C13" t="s">
        <v>14</v>
      </c>
      <c r="D13">
        <f>Category[[#This Row],[Id]]</f>
        <v>12</v>
      </c>
    </row>
    <row r="14" spans="1:4" x14ac:dyDescent="0.25">
      <c r="A14">
        <f t="shared" si="0"/>
        <v>13</v>
      </c>
      <c r="B14" t="s">
        <v>71</v>
      </c>
      <c r="C14" t="s">
        <v>14</v>
      </c>
      <c r="D14">
        <f>Category[[#This Row],[Id]]</f>
        <v>13</v>
      </c>
    </row>
    <row r="15" spans="1:4" x14ac:dyDescent="0.25">
      <c r="A15">
        <f t="shared" si="0"/>
        <v>14</v>
      </c>
      <c r="B15" t="s">
        <v>72</v>
      </c>
      <c r="C15" t="s">
        <v>14</v>
      </c>
      <c r="D15">
        <f>Category[[#This Row],[Id]]</f>
        <v>14</v>
      </c>
    </row>
    <row r="16" spans="1:4" x14ac:dyDescent="0.25">
      <c r="A16">
        <f t="shared" si="0"/>
        <v>15</v>
      </c>
      <c r="B16" t="s">
        <v>73</v>
      </c>
      <c r="C16" t="s">
        <v>14</v>
      </c>
      <c r="D16">
        <f>Category[[#This Row],[Id]]</f>
        <v>15</v>
      </c>
    </row>
    <row r="17" spans="1:4" x14ac:dyDescent="0.25">
      <c r="A17">
        <f t="shared" si="0"/>
        <v>16</v>
      </c>
      <c r="B17" t="s">
        <v>74</v>
      </c>
      <c r="C17" t="s">
        <v>14</v>
      </c>
      <c r="D17">
        <f>Category[[#This Row],[Id]]</f>
        <v>16</v>
      </c>
    </row>
    <row r="18" spans="1:4" x14ac:dyDescent="0.25">
      <c r="A18">
        <f t="shared" si="0"/>
        <v>17</v>
      </c>
      <c r="B18" t="s">
        <v>75</v>
      </c>
      <c r="C18" t="s">
        <v>14</v>
      </c>
      <c r="D18">
        <f>Category[[#This Row],[Id]]</f>
        <v>17</v>
      </c>
    </row>
    <row r="19" spans="1:4" x14ac:dyDescent="0.25">
      <c r="A19">
        <f t="shared" si="0"/>
        <v>18</v>
      </c>
      <c r="B19" t="s">
        <v>96</v>
      </c>
      <c r="C19" t="s">
        <v>14</v>
      </c>
      <c r="D19">
        <f>Category[[#This Row],[Id]]</f>
        <v>18</v>
      </c>
    </row>
    <row r="20" spans="1:4" x14ac:dyDescent="0.25">
      <c r="A20">
        <v>19</v>
      </c>
      <c r="B20" t="s">
        <v>82</v>
      </c>
      <c r="C20" t="s">
        <v>14</v>
      </c>
      <c r="D20">
        <v>19</v>
      </c>
    </row>
    <row r="21" spans="1:4" x14ac:dyDescent="0.25">
      <c r="A21">
        <v>20</v>
      </c>
      <c r="B21" t="s">
        <v>100</v>
      </c>
      <c r="C21" t="s">
        <v>14</v>
      </c>
      <c r="D21">
        <v>20</v>
      </c>
    </row>
    <row r="22" spans="1:4" x14ac:dyDescent="0.25">
      <c r="A22">
        <v>21</v>
      </c>
      <c r="B22" t="s">
        <v>81</v>
      </c>
      <c r="C22" t="s">
        <v>14</v>
      </c>
      <c r="D22">
        <v>21</v>
      </c>
    </row>
    <row r="23" spans="1:4" x14ac:dyDescent="0.25">
      <c r="A23">
        <v>22</v>
      </c>
      <c r="B23" t="s">
        <v>76</v>
      </c>
      <c r="C23" t="s">
        <v>14</v>
      </c>
      <c r="D23">
        <v>22</v>
      </c>
    </row>
    <row r="24" spans="1:4" x14ac:dyDescent="0.25">
      <c r="A24">
        <v>23</v>
      </c>
      <c r="B24" t="s">
        <v>77</v>
      </c>
      <c r="C24" t="s">
        <v>14</v>
      </c>
      <c r="D24">
        <v>23</v>
      </c>
    </row>
    <row r="25" spans="1:4" x14ac:dyDescent="0.25">
      <c r="A25">
        <v>24</v>
      </c>
      <c r="B25" t="s">
        <v>78</v>
      </c>
      <c r="C25" t="s">
        <v>14</v>
      </c>
      <c r="D25">
        <v>24</v>
      </c>
    </row>
    <row r="26" spans="1:4" x14ac:dyDescent="0.25">
      <c r="A26">
        <v>25</v>
      </c>
      <c r="B26" t="s">
        <v>17</v>
      </c>
      <c r="C26" t="s">
        <v>14</v>
      </c>
      <c r="D26">
        <v>25</v>
      </c>
    </row>
    <row r="27" spans="1:4" x14ac:dyDescent="0.25">
      <c r="A27">
        <v>26</v>
      </c>
      <c r="B27" t="s">
        <v>18</v>
      </c>
      <c r="C27" t="s">
        <v>14</v>
      </c>
      <c r="D27">
        <v>26</v>
      </c>
    </row>
    <row r="28" spans="1:4" x14ac:dyDescent="0.25">
      <c r="A28">
        <v>27</v>
      </c>
      <c r="B28" t="s">
        <v>97</v>
      </c>
      <c r="C28" t="s">
        <v>14</v>
      </c>
      <c r="D28">
        <v>27</v>
      </c>
    </row>
    <row r="29" spans="1:4" x14ac:dyDescent="0.25">
      <c r="A29">
        <v>28</v>
      </c>
      <c r="B29" t="s">
        <v>98</v>
      </c>
      <c r="C29" t="s">
        <v>14</v>
      </c>
      <c r="D29">
        <v>28</v>
      </c>
    </row>
    <row r="30" spans="1:4" x14ac:dyDescent="0.25">
      <c r="A30">
        <v>29</v>
      </c>
      <c r="B30" t="s">
        <v>79</v>
      </c>
      <c r="C30" t="s">
        <v>14</v>
      </c>
      <c r="D30">
        <v>29</v>
      </c>
    </row>
    <row r="31" spans="1:4" x14ac:dyDescent="0.25">
      <c r="A31">
        <v>30</v>
      </c>
      <c r="B31" t="s">
        <v>80</v>
      </c>
      <c r="C31" t="s">
        <v>14</v>
      </c>
      <c r="D31">
        <v>30</v>
      </c>
    </row>
    <row r="32" spans="1:4" x14ac:dyDescent="0.25">
      <c r="A32">
        <v>31</v>
      </c>
      <c r="B32" t="s">
        <v>16</v>
      </c>
      <c r="C32" t="s">
        <v>14</v>
      </c>
      <c r="D32">
        <v>31</v>
      </c>
    </row>
    <row r="33" spans="1:4" x14ac:dyDescent="0.25">
      <c r="A33">
        <v>32</v>
      </c>
      <c r="B33" t="s">
        <v>83</v>
      </c>
      <c r="C33" t="s">
        <v>14</v>
      </c>
      <c r="D33">
        <v>32</v>
      </c>
    </row>
    <row r="34" spans="1:4" x14ac:dyDescent="0.25">
      <c r="A34">
        <v>33</v>
      </c>
      <c r="B34" t="s">
        <v>84</v>
      </c>
      <c r="C34" t="s">
        <v>14</v>
      </c>
      <c r="D34">
        <v>33</v>
      </c>
    </row>
    <row r="35" spans="1:4" x14ac:dyDescent="0.25">
      <c r="A35">
        <v>34</v>
      </c>
      <c r="B35" t="s">
        <v>85</v>
      </c>
      <c r="C35" t="s">
        <v>14</v>
      </c>
      <c r="D35">
        <v>34</v>
      </c>
    </row>
    <row r="36" spans="1:4" x14ac:dyDescent="0.25">
      <c r="A36">
        <v>35</v>
      </c>
      <c r="B36" t="s">
        <v>86</v>
      </c>
      <c r="C36" t="s">
        <v>13</v>
      </c>
      <c r="D36">
        <v>35</v>
      </c>
    </row>
    <row r="37" spans="1:4" x14ac:dyDescent="0.25">
      <c r="A37">
        <v>36</v>
      </c>
      <c r="B37" t="s">
        <v>116</v>
      </c>
      <c r="C37" t="s">
        <v>14</v>
      </c>
      <c r="D37">
        <v>36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13"/>
  <sheetViews>
    <sheetView showGridLines="0" workbookViewId="0">
      <selection activeCell="D14" sqref="D14"/>
    </sheetView>
  </sheetViews>
  <sheetFormatPr defaultRowHeight="15" x14ac:dyDescent="0.25"/>
  <sheetData>
    <row r="1" spans="1:2" x14ac:dyDescent="0.25">
      <c r="A1" t="s">
        <v>9</v>
      </c>
      <c r="B1" t="s">
        <v>37</v>
      </c>
    </row>
    <row r="2" spans="1:2" x14ac:dyDescent="0.25">
      <c r="A2">
        <v>1</v>
      </c>
      <c r="B2" t="s">
        <v>38</v>
      </c>
    </row>
    <row r="3" spans="1:2" x14ac:dyDescent="0.25">
      <c r="A3">
        <v>2</v>
      </c>
      <c r="B3" t="s">
        <v>39</v>
      </c>
    </row>
    <row r="4" spans="1:2" x14ac:dyDescent="0.25">
      <c r="A4">
        <v>3</v>
      </c>
      <c r="B4" t="s">
        <v>40</v>
      </c>
    </row>
    <row r="5" spans="1:2" x14ac:dyDescent="0.25">
      <c r="A5">
        <v>4</v>
      </c>
      <c r="B5" t="s">
        <v>41</v>
      </c>
    </row>
    <row r="6" spans="1:2" x14ac:dyDescent="0.25">
      <c r="A6">
        <v>5</v>
      </c>
      <c r="B6" t="s">
        <v>42</v>
      </c>
    </row>
    <row r="7" spans="1:2" x14ac:dyDescent="0.25">
      <c r="A7">
        <v>6</v>
      </c>
      <c r="B7" t="s">
        <v>43</v>
      </c>
    </row>
    <row r="8" spans="1:2" x14ac:dyDescent="0.25">
      <c r="A8">
        <v>7</v>
      </c>
      <c r="B8" t="s">
        <v>44</v>
      </c>
    </row>
    <row r="9" spans="1:2" x14ac:dyDescent="0.25">
      <c r="A9">
        <v>8</v>
      </c>
      <c r="B9" t="s">
        <v>45</v>
      </c>
    </row>
    <row r="10" spans="1:2" x14ac:dyDescent="0.25">
      <c r="A10">
        <v>9</v>
      </c>
      <c r="B10" t="s">
        <v>46</v>
      </c>
    </row>
    <row r="11" spans="1:2" x14ac:dyDescent="0.25">
      <c r="A11">
        <v>10</v>
      </c>
      <c r="B11" t="s">
        <v>47</v>
      </c>
    </row>
    <row r="12" spans="1:2" x14ac:dyDescent="0.25">
      <c r="A12">
        <v>11</v>
      </c>
      <c r="B12" t="s">
        <v>48</v>
      </c>
    </row>
    <row r="13" spans="1:2" x14ac:dyDescent="0.25">
      <c r="A13">
        <v>12</v>
      </c>
      <c r="B13" t="s">
        <v>49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16"/>
  <sheetViews>
    <sheetView showGridLines="0" workbookViewId="0">
      <selection activeCell="A5" sqref="A5"/>
    </sheetView>
  </sheetViews>
  <sheetFormatPr defaultRowHeight="15" x14ac:dyDescent="0.25"/>
  <cols>
    <col min="1" max="1" width="13.140625" bestFit="1" customWidth="1"/>
    <col min="2" max="2" width="9.28515625" style="13" customWidth="1"/>
    <col min="3" max="3" width="10.85546875" customWidth="1"/>
  </cols>
  <sheetData>
    <row r="1" spans="1:3" x14ac:dyDescent="0.25">
      <c r="A1" s="9" t="s">
        <v>12</v>
      </c>
      <c r="B1" t="s">
        <v>92</v>
      </c>
    </row>
    <row r="3" spans="1:3" x14ac:dyDescent="0.25">
      <c r="A3" s="9" t="s">
        <v>35</v>
      </c>
      <c r="B3" t="s">
        <v>93</v>
      </c>
      <c r="C3" t="s">
        <v>94</v>
      </c>
    </row>
    <row r="4" spans="1:3" x14ac:dyDescent="0.25">
      <c r="A4" s="10">
        <v>2020</v>
      </c>
      <c r="B4" s="4">
        <v>390</v>
      </c>
      <c r="C4" s="4">
        <v>225</v>
      </c>
    </row>
    <row r="5" spans="1:3" x14ac:dyDescent="0.25">
      <c r="A5" s="11" t="s">
        <v>38</v>
      </c>
      <c r="B5" s="4">
        <v>170</v>
      </c>
      <c r="C5" s="4">
        <v>110</v>
      </c>
    </row>
    <row r="6" spans="1:3" x14ac:dyDescent="0.25">
      <c r="A6" s="11" t="s">
        <v>39</v>
      </c>
      <c r="B6" s="4">
        <v>220</v>
      </c>
      <c r="C6" s="4">
        <v>115</v>
      </c>
    </row>
    <row r="7" spans="1:3" x14ac:dyDescent="0.25">
      <c r="A7" s="10" t="s">
        <v>36</v>
      </c>
      <c r="B7" s="4">
        <v>390</v>
      </c>
      <c r="C7" s="4">
        <v>225</v>
      </c>
    </row>
    <row r="8" spans="1:3" x14ac:dyDescent="0.25">
      <c r="B8"/>
    </row>
    <row r="9" spans="1:3" x14ac:dyDescent="0.25">
      <c r="B9"/>
    </row>
    <row r="10" spans="1:3" x14ac:dyDescent="0.25">
      <c r="B10"/>
    </row>
    <row r="11" spans="1:3" x14ac:dyDescent="0.25">
      <c r="B11"/>
    </row>
    <row r="12" spans="1:3" x14ac:dyDescent="0.25">
      <c r="B12"/>
    </row>
    <row r="13" spans="1:3" x14ac:dyDescent="0.25">
      <c r="B13"/>
    </row>
    <row r="14" spans="1:3" x14ac:dyDescent="0.25">
      <c r="B14"/>
    </row>
    <row r="15" spans="1:3" x14ac:dyDescent="0.25">
      <c r="B15"/>
    </row>
    <row r="16" spans="1:3" x14ac:dyDescent="0.25">
      <c r="B16"/>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3:C9"/>
  <sheetViews>
    <sheetView showGridLines="0" workbookViewId="0">
      <selection activeCell="C5" sqref="C5"/>
    </sheetView>
  </sheetViews>
  <sheetFormatPr defaultRowHeight="15" x14ac:dyDescent="0.25"/>
  <cols>
    <col min="1" max="1" width="15.140625" bestFit="1" customWidth="1"/>
    <col min="2" max="2" width="9.28515625" bestFit="1" customWidth="1"/>
    <col min="3" max="3" width="10.85546875" bestFit="1" customWidth="1"/>
    <col min="4" max="4" width="11.5703125" bestFit="1" customWidth="1"/>
    <col min="5" max="5" width="34.140625" bestFit="1" customWidth="1"/>
    <col min="6" max="6" width="15.42578125" bestFit="1" customWidth="1"/>
    <col min="7" max="7" width="35.7109375" bestFit="1" customWidth="1"/>
    <col min="8" max="8" width="15.140625" bestFit="1" customWidth="1"/>
    <col min="9" max="9" width="10.42578125" bestFit="1" customWidth="1"/>
    <col min="10" max="10" width="11" bestFit="1" customWidth="1"/>
    <col min="11" max="11" width="22" bestFit="1" customWidth="1"/>
    <col min="12" max="12" width="8" customWidth="1"/>
    <col min="13" max="13" width="15.7109375" bestFit="1" customWidth="1"/>
    <col min="14" max="14" width="9.85546875" bestFit="1" customWidth="1"/>
    <col min="15" max="15" width="9.28515625" bestFit="1" customWidth="1"/>
    <col min="16" max="16" width="28.28515625" bestFit="1" customWidth="1"/>
    <col min="17" max="17" width="11.7109375" bestFit="1" customWidth="1"/>
    <col min="18" max="18" width="19" bestFit="1" customWidth="1"/>
    <col min="19" max="19" width="14" bestFit="1" customWidth="1"/>
    <col min="20" max="20" width="17.7109375" bestFit="1" customWidth="1"/>
    <col min="21" max="21" width="14.140625" bestFit="1" customWidth="1"/>
    <col min="22" max="22" width="10.5703125" bestFit="1" customWidth="1"/>
    <col min="23" max="23" width="27.7109375" bestFit="1" customWidth="1"/>
    <col min="24" max="24" width="11.28515625" bestFit="1" customWidth="1"/>
  </cols>
  <sheetData>
    <row r="3" spans="1:3" x14ac:dyDescent="0.25">
      <c r="A3" s="9" t="s">
        <v>35</v>
      </c>
      <c r="B3" t="s">
        <v>93</v>
      </c>
      <c r="C3" t="s">
        <v>94</v>
      </c>
    </row>
    <row r="4" spans="1:3" x14ac:dyDescent="0.25">
      <c r="A4" s="10" t="s">
        <v>11</v>
      </c>
      <c r="B4" s="2">
        <v>390</v>
      </c>
      <c r="C4" s="2">
        <v>0</v>
      </c>
    </row>
    <row r="5" spans="1:3" x14ac:dyDescent="0.25">
      <c r="A5" s="10" t="s">
        <v>116</v>
      </c>
      <c r="B5" s="2">
        <v>0</v>
      </c>
      <c r="C5" s="2">
        <v>20</v>
      </c>
    </row>
    <row r="6" spans="1:3" x14ac:dyDescent="0.25">
      <c r="A6" s="10" t="s">
        <v>95</v>
      </c>
      <c r="B6" s="2">
        <v>0</v>
      </c>
      <c r="C6" s="2">
        <v>125</v>
      </c>
    </row>
    <row r="7" spans="1:3" x14ac:dyDescent="0.25">
      <c r="A7" s="10" t="s">
        <v>70</v>
      </c>
      <c r="B7" s="2">
        <v>0</v>
      </c>
      <c r="C7" s="2">
        <v>50</v>
      </c>
    </row>
    <row r="8" spans="1:3" x14ac:dyDescent="0.25">
      <c r="A8" s="10" t="s">
        <v>75</v>
      </c>
      <c r="B8" s="2">
        <v>0</v>
      </c>
      <c r="C8" s="2">
        <v>30</v>
      </c>
    </row>
    <row r="9" spans="1:3" x14ac:dyDescent="0.25">
      <c r="A9" s="10" t="s">
        <v>36</v>
      </c>
      <c r="B9" s="2">
        <v>390</v>
      </c>
      <c r="C9" s="2">
        <v>225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3:C119"/>
  <sheetViews>
    <sheetView showGridLines="0" workbookViewId="0">
      <selection activeCell="D1" sqref="D1"/>
    </sheetView>
  </sheetViews>
  <sheetFormatPr defaultRowHeight="15" x14ac:dyDescent="0.25"/>
  <cols>
    <col min="1" max="1" width="15.42578125" customWidth="1"/>
    <col min="2" max="2" width="9.28515625" style="13" customWidth="1"/>
    <col min="3" max="3" width="10.85546875" bestFit="1" customWidth="1"/>
  </cols>
  <sheetData>
    <row r="3" spans="1:3" x14ac:dyDescent="0.25">
      <c r="A3" s="9" t="s">
        <v>35</v>
      </c>
      <c r="B3" t="s">
        <v>93</v>
      </c>
      <c r="C3" t="s">
        <v>94</v>
      </c>
    </row>
    <row r="4" spans="1:3" x14ac:dyDescent="0.25">
      <c r="A4" s="10" t="s">
        <v>113</v>
      </c>
      <c r="B4" s="4">
        <v>0</v>
      </c>
      <c r="C4" s="4">
        <v>75</v>
      </c>
    </row>
    <row r="5" spans="1:3" x14ac:dyDescent="0.25">
      <c r="A5" s="10" t="s">
        <v>114</v>
      </c>
      <c r="B5" s="4">
        <v>0</v>
      </c>
      <c r="C5" s="4">
        <v>30</v>
      </c>
    </row>
    <row r="6" spans="1:3" x14ac:dyDescent="0.25">
      <c r="A6" s="10" t="s">
        <v>112</v>
      </c>
      <c r="B6" s="4">
        <v>0</v>
      </c>
      <c r="C6" s="4">
        <v>50</v>
      </c>
    </row>
    <row r="7" spans="1:3" x14ac:dyDescent="0.25">
      <c r="A7" s="10" t="s">
        <v>115</v>
      </c>
      <c r="B7" s="4">
        <v>0</v>
      </c>
      <c r="C7" s="4">
        <v>50</v>
      </c>
    </row>
    <row r="8" spans="1:3" x14ac:dyDescent="0.25">
      <c r="A8" s="10" t="s">
        <v>117</v>
      </c>
      <c r="B8" s="4">
        <v>0</v>
      </c>
      <c r="C8" s="4">
        <v>20</v>
      </c>
    </row>
    <row r="9" spans="1:3" x14ac:dyDescent="0.25">
      <c r="A9" s="10" t="s">
        <v>111</v>
      </c>
      <c r="B9" s="4">
        <v>390</v>
      </c>
      <c r="C9" s="4">
        <v>0</v>
      </c>
    </row>
    <row r="10" spans="1:3" x14ac:dyDescent="0.25">
      <c r="A10" s="10" t="s">
        <v>36</v>
      </c>
      <c r="B10" s="4">
        <v>390</v>
      </c>
      <c r="C10" s="4">
        <v>225</v>
      </c>
    </row>
    <row r="11" spans="1:3" x14ac:dyDescent="0.25">
      <c r="B11"/>
    </row>
    <row r="12" spans="1:3" x14ac:dyDescent="0.25">
      <c r="B12"/>
    </row>
    <row r="13" spans="1:3" x14ac:dyDescent="0.25">
      <c r="B13"/>
    </row>
    <row r="14" spans="1:3" x14ac:dyDescent="0.25">
      <c r="B14"/>
    </row>
    <row r="15" spans="1:3" x14ac:dyDescent="0.25">
      <c r="B15"/>
    </row>
    <row r="16" spans="1:3"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Balance</vt:lpstr>
      <vt:lpstr>Dashboard F</vt:lpstr>
      <vt:lpstr>I-O</vt:lpstr>
      <vt:lpstr>Speed_Params</vt:lpstr>
      <vt:lpstr>Cat</vt:lpstr>
      <vt:lpstr>Months</vt:lpstr>
      <vt:lpstr>Month-Year</vt:lpstr>
      <vt:lpstr>Val-Cat</vt:lpstr>
      <vt:lpstr>Val-Concept</vt:lpstr>
      <vt:lpstr>In-Out</vt:lpstr>
      <vt:lpstr>Sheet1</vt:lpstr>
      <vt:lpstr>_Cat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Alfredo Celso</dc:creator>
  <cp:lastModifiedBy>Alfredo Celso</cp:lastModifiedBy>
  <dcterms:created xsi:type="dcterms:W3CDTF">2017-05-09T11:55:36Z</dcterms:created>
  <dcterms:modified xsi:type="dcterms:W3CDTF">2020-03-19T20:03:33Z</dcterms:modified>
</cp:coreProperties>
</file>